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950" windowHeight="1345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WKLY'!$A$7:$O$372</definedName>
    <definedName name="_xlnm._FilterDatabase" localSheetId="2" hidden="1">'S&amp;P500 WKLY '!$A$32:$G$581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WKLY'!$A$7:$O$372</definedName>
    <definedName name="Z_A7296B6C_B361_4C91_913A_AEEA647C891F_.wvu.FilterData" localSheetId="2" hidden="1">'S&amp;P500 WKLY '!$A$7:$N$333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18" i="10" l="1"/>
  <c r="G18" i="10"/>
  <c r="J20" i="15"/>
  <c r="J24" i="15"/>
  <c r="K15" i="15"/>
  <c r="J15" i="15"/>
  <c r="K14" i="15"/>
  <c r="J14" i="15"/>
  <c r="K18" i="15"/>
  <c r="J18" i="15"/>
  <c r="K24" i="15"/>
  <c r="K13" i="15"/>
  <c r="J13" i="15"/>
  <c r="K20" i="15"/>
  <c r="K31" i="8"/>
  <c r="G31" i="8"/>
  <c r="O15" i="15" l="1"/>
  <c r="L18" i="15"/>
  <c r="O14" i="15"/>
  <c r="N18" i="10"/>
  <c r="L18" i="10"/>
  <c r="L24" i="15"/>
  <c r="L13" i="15"/>
  <c r="L20" i="15"/>
  <c r="L15" i="15"/>
  <c r="O13" i="15"/>
  <c r="O24" i="15"/>
  <c r="O18" i="15"/>
  <c r="O20" i="15"/>
  <c r="L14" i="15"/>
  <c r="L31" i="8"/>
  <c r="N31" i="8" s="1"/>
  <c r="J967" i="15" l="1"/>
  <c r="K967" i="15"/>
  <c r="J977" i="15"/>
  <c r="K977" i="15"/>
  <c r="K23" i="15"/>
  <c r="J23" i="15"/>
  <c r="K976" i="15"/>
  <c r="J976" i="15"/>
  <c r="L976" i="15" s="1"/>
  <c r="K972" i="15"/>
  <c r="J972" i="15"/>
  <c r="K975" i="15"/>
  <c r="J975" i="15"/>
  <c r="L975" i="15" s="1"/>
  <c r="K978" i="15"/>
  <c r="J978" i="15"/>
  <c r="K969" i="15"/>
  <c r="J969" i="15"/>
  <c r="K966" i="15"/>
  <c r="J966" i="15"/>
  <c r="K22" i="8"/>
  <c r="G22" i="8"/>
  <c r="K14" i="12"/>
  <c r="G14" i="12"/>
  <c r="K26" i="10"/>
  <c r="G26" i="10"/>
  <c r="K17" i="15"/>
  <c r="J17" i="15"/>
  <c r="K37" i="8"/>
  <c r="G37" i="8"/>
  <c r="K30" i="8"/>
  <c r="G30" i="8"/>
  <c r="K28" i="8"/>
  <c r="G28" i="8"/>
  <c r="K25" i="8"/>
  <c r="G25" i="8"/>
  <c r="K24" i="8"/>
  <c r="G24" i="8"/>
  <c r="K22" i="10"/>
  <c r="G22" i="10"/>
  <c r="K21" i="10"/>
  <c r="G21" i="10"/>
  <c r="K15" i="10"/>
  <c r="G15" i="10"/>
  <c r="K30" i="12"/>
  <c r="G30" i="12"/>
  <c r="K21" i="12"/>
  <c r="G21" i="12"/>
  <c r="K17" i="12"/>
  <c r="G17" i="12"/>
  <c r="K961" i="15"/>
  <c r="J961" i="15"/>
  <c r="K960" i="15"/>
  <c r="J960" i="15"/>
  <c r="K959" i="15"/>
  <c r="J959" i="15"/>
  <c r="K958" i="15"/>
  <c r="J958" i="15"/>
  <c r="K948" i="15"/>
  <c r="J948" i="15"/>
  <c r="K947" i="15"/>
  <c r="J947" i="15"/>
  <c r="K954" i="15"/>
  <c r="J954" i="15"/>
  <c r="J956" i="15"/>
  <c r="K956" i="15"/>
  <c r="K950" i="15"/>
  <c r="J950" i="15"/>
  <c r="K949" i="15"/>
  <c r="J949" i="15"/>
  <c r="K968" i="15"/>
  <c r="J968" i="15"/>
  <c r="J963" i="15"/>
  <c r="K963" i="15"/>
  <c r="J971" i="15"/>
  <c r="K971" i="15"/>
  <c r="K35" i="12"/>
  <c r="G35" i="12"/>
  <c r="K24" i="12"/>
  <c r="G24" i="12"/>
  <c r="J955" i="15"/>
  <c r="J957" i="15"/>
  <c r="J952" i="15"/>
  <c r="K957" i="15"/>
  <c r="K955" i="15"/>
  <c r="K964" i="15"/>
  <c r="J964" i="15"/>
  <c r="K952" i="15"/>
  <c r="K962" i="15"/>
  <c r="J962" i="15"/>
  <c r="K974" i="15"/>
  <c r="J974" i="15"/>
  <c r="K22" i="15"/>
  <c r="J22" i="15"/>
  <c r="K21" i="15"/>
  <c r="J21" i="15"/>
  <c r="K970" i="15"/>
  <c r="J970" i="15"/>
  <c r="K973" i="15"/>
  <c r="J973" i="15"/>
  <c r="K951" i="15"/>
  <c r="J951" i="15"/>
  <c r="L967" i="15" l="1"/>
  <c r="L972" i="15"/>
  <c r="O969" i="15"/>
  <c r="O23" i="15"/>
  <c r="L978" i="15"/>
  <c r="O967" i="15"/>
  <c r="O966" i="15"/>
  <c r="N26" i="10"/>
  <c r="O958" i="15"/>
  <c r="O17" i="15"/>
  <c r="O977" i="15"/>
  <c r="O959" i="15"/>
  <c r="O960" i="15"/>
  <c r="O961" i="15"/>
  <c r="O976" i="15"/>
  <c r="O972" i="15"/>
  <c r="O975" i="15"/>
  <c r="O978" i="15"/>
  <c r="L23" i="15"/>
  <c r="L977" i="15"/>
  <c r="L966" i="15"/>
  <c r="L969" i="15"/>
  <c r="L22" i="8"/>
  <c r="N22" i="8" s="1"/>
  <c r="L14" i="12"/>
  <c r="N14" i="12" s="1"/>
  <c r="L26" i="10"/>
  <c r="L17" i="15"/>
  <c r="L37" i="8"/>
  <c r="N37" i="8" s="1"/>
  <c r="L30" i="8"/>
  <c r="N30" i="8" s="1"/>
  <c r="L28" i="8"/>
  <c r="N28" i="8" s="1"/>
  <c r="L25" i="8"/>
  <c r="N25" i="8" s="1"/>
  <c r="L24" i="8"/>
  <c r="N24" i="8" s="1"/>
  <c r="N22" i="10"/>
  <c r="N21" i="10"/>
  <c r="N15" i="10"/>
  <c r="L15" i="10"/>
  <c r="L21" i="10"/>
  <c r="L22" i="10"/>
  <c r="L30" i="12"/>
  <c r="N30" i="12" s="1"/>
  <c r="L21" i="12"/>
  <c r="N21" i="12" s="1"/>
  <c r="L17" i="12"/>
  <c r="N17" i="12" s="1"/>
  <c r="L961" i="15"/>
  <c r="L960" i="15"/>
  <c r="L959" i="15"/>
  <c r="L958" i="15"/>
  <c r="L956" i="15"/>
  <c r="O954" i="15"/>
  <c r="O947" i="15"/>
  <c r="O948" i="15"/>
  <c r="O964" i="15"/>
  <c r="O956" i="15"/>
  <c r="O949" i="15"/>
  <c r="O950" i="15"/>
  <c r="L948" i="15"/>
  <c r="L947" i="15"/>
  <c r="L954" i="15"/>
  <c r="L950" i="15"/>
  <c r="L949" i="15"/>
  <c r="O971" i="15"/>
  <c r="O968" i="15"/>
  <c r="L952" i="15"/>
  <c r="L35" i="12"/>
  <c r="N35" i="12" s="1"/>
  <c r="O955" i="15"/>
  <c r="O970" i="15"/>
  <c r="O21" i="15"/>
  <c r="O957" i="15"/>
  <c r="O963" i="15"/>
  <c r="L968" i="15"/>
  <c r="L971" i="15"/>
  <c r="L963" i="15"/>
  <c r="L24" i="12"/>
  <c r="N24" i="12" s="1"/>
  <c r="O952" i="15"/>
  <c r="L957" i="15"/>
  <c r="L964" i="15"/>
  <c r="L955" i="15"/>
  <c r="O22" i="15"/>
  <c r="O962" i="15"/>
  <c r="O973" i="15"/>
  <c r="O951" i="15"/>
  <c r="O974" i="15"/>
  <c r="L974" i="15"/>
  <c r="L962" i="15"/>
  <c r="L970" i="15"/>
  <c r="L21" i="15"/>
  <c r="L22" i="15"/>
  <c r="L951" i="15"/>
  <c r="L973" i="15"/>
  <c r="K937" i="15"/>
  <c r="J937" i="15"/>
  <c r="J944" i="15"/>
  <c r="J965" i="15"/>
  <c r="K965" i="15"/>
  <c r="K19" i="15"/>
  <c r="J19" i="15"/>
  <c r="K16" i="15"/>
  <c r="J16" i="15"/>
  <c r="O937" i="15" l="1"/>
  <c r="O965" i="15"/>
  <c r="O16" i="15"/>
  <c r="O19" i="15"/>
  <c r="L937" i="15"/>
  <c r="L965" i="15"/>
  <c r="L16" i="15"/>
  <c r="L19" i="15"/>
  <c r="J946" i="15"/>
  <c r="K418" i="10"/>
  <c r="K20" i="10"/>
  <c r="G20" i="10"/>
  <c r="K423" i="10"/>
  <c r="G423" i="10"/>
  <c r="K19" i="8"/>
  <c r="G19" i="8"/>
  <c r="K934" i="15"/>
  <c r="J934" i="15"/>
  <c r="K935" i="15"/>
  <c r="J935" i="15"/>
  <c r="K936" i="15"/>
  <c r="J936" i="15"/>
  <c r="K946" i="15"/>
  <c r="K944" i="15"/>
  <c r="K939" i="15"/>
  <c r="J939" i="15"/>
  <c r="L20" i="10" l="1"/>
  <c r="O936" i="15"/>
  <c r="O935" i="15"/>
  <c r="N423" i="10"/>
  <c r="N20" i="10"/>
  <c r="L423" i="10"/>
  <c r="L19" i="8"/>
  <c r="N19" i="8" s="1"/>
  <c r="O934" i="15"/>
  <c r="L934" i="15"/>
  <c r="L935" i="15"/>
  <c r="L936" i="15"/>
  <c r="O939" i="15"/>
  <c r="O944" i="15"/>
  <c r="O946" i="15"/>
  <c r="L946" i="15"/>
  <c r="L939" i="15"/>
  <c r="L944" i="15"/>
  <c r="K931" i="15" l="1"/>
  <c r="J931" i="15"/>
  <c r="O931" i="15" l="1"/>
  <c r="L931" i="15"/>
  <c r="K25" i="12"/>
  <c r="G25" i="12"/>
  <c r="K18" i="12"/>
  <c r="G18" i="12"/>
  <c r="K15" i="12"/>
  <c r="G15" i="12"/>
  <c r="K414" i="10"/>
  <c r="G414" i="10"/>
  <c r="K19" i="10"/>
  <c r="G19" i="10"/>
  <c r="K420" i="10"/>
  <c r="G420" i="10"/>
  <c r="K35" i="8"/>
  <c r="G35" i="8"/>
  <c r="K29" i="8"/>
  <c r="G29" i="8"/>
  <c r="K927" i="15"/>
  <c r="J927" i="15"/>
  <c r="K926" i="15"/>
  <c r="J926" i="15"/>
  <c r="K953" i="15"/>
  <c r="J953" i="15"/>
  <c r="J938" i="15"/>
  <c r="K938" i="15"/>
  <c r="K933" i="15"/>
  <c r="J933" i="15"/>
  <c r="K941" i="15"/>
  <c r="J941" i="15"/>
  <c r="K924" i="15"/>
  <c r="J924" i="15"/>
  <c r="O953" i="15" l="1"/>
  <c r="O926" i="15"/>
  <c r="O927" i="15"/>
  <c r="L35" i="8"/>
  <c r="N35" i="8" s="1"/>
  <c r="L25" i="12"/>
  <c r="N25" i="12" s="1"/>
  <c r="L18" i="12"/>
  <c r="N18" i="12" s="1"/>
  <c r="L15" i="12"/>
  <c r="N15" i="12" s="1"/>
  <c r="N414" i="10"/>
  <c r="N19" i="10"/>
  <c r="N420" i="10"/>
  <c r="L414" i="10"/>
  <c r="L420" i="10"/>
  <c r="L19" i="10"/>
  <c r="L29" i="8"/>
  <c r="N29" i="8" s="1"/>
  <c r="L927" i="15"/>
  <c r="O933" i="15"/>
  <c r="O938" i="15"/>
  <c r="L926" i="15"/>
  <c r="L938" i="15"/>
  <c r="L953" i="15"/>
  <c r="L933" i="15"/>
  <c r="O941" i="15"/>
  <c r="L941" i="15"/>
  <c r="O924" i="15"/>
  <c r="L924" i="15"/>
  <c r="K922" i="15" l="1"/>
  <c r="J922" i="15"/>
  <c r="O922" i="15" l="1"/>
  <c r="L922" i="15"/>
  <c r="K921" i="15" l="1"/>
  <c r="J921" i="15"/>
  <c r="K930" i="15"/>
  <c r="J930" i="15"/>
  <c r="L930" i="15" l="1"/>
  <c r="O921" i="15"/>
  <c r="L921" i="15"/>
  <c r="O930" i="15"/>
  <c r="J918" i="15"/>
  <c r="K15" i="8"/>
  <c r="G15" i="8"/>
  <c r="K932" i="15"/>
  <c r="J932" i="15"/>
  <c r="K923" i="15"/>
  <c r="J923" i="15"/>
  <c r="K925" i="15"/>
  <c r="J925" i="15"/>
  <c r="K920" i="15"/>
  <c r="J920" i="15"/>
  <c r="K919" i="15"/>
  <c r="J919" i="15"/>
  <c r="K918" i="15"/>
  <c r="K917" i="15"/>
  <c r="J917" i="15"/>
  <c r="K916" i="15"/>
  <c r="J916" i="15"/>
  <c r="K915" i="15"/>
  <c r="J915" i="15"/>
  <c r="K31" i="12"/>
  <c r="G31" i="12"/>
  <c r="K20" i="12"/>
  <c r="G20" i="12"/>
  <c r="K32" i="12"/>
  <c r="G32" i="12"/>
  <c r="L918" i="15" l="1"/>
  <c r="L31" i="12"/>
  <c r="N31" i="12" s="1"/>
  <c r="L917" i="15"/>
  <c r="O919" i="15"/>
  <c r="O920" i="15"/>
  <c r="O925" i="15"/>
  <c r="O923" i="15"/>
  <c r="O932" i="15"/>
  <c r="O918" i="15"/>
  <c r="O917" i="15"/>
  <c r="L15" i="8"/>
  <c r="N15" i="8" s="1"/>
  <c r="L932" i="15"/>
  <c r="L925" i="15"/>
  <c r="L923" i="15"/>
  <c r="L919" i="15"/>
  <c r="L920" i="15"/>
  <c r="O915" i="15"/>
  <c r="O916" i="15"/>
  <c r="L916" i="15"/>
  <c r="L915" i="15"/>
  <c r="L20" i="12"/>
  <c r="N20" i="12" s="1"/>
  <c r="L32" i="12"/>
  <c r="N32" i="12" s="1"/>
  <c r="K480" i="8"/>
  <c r="G480" i="8"/>
  <c r="K484" i="8"/>
  <c r="G484" i="8"/>
  <c r="L484" i="8" l="1"/>
  <c r="N484" i="8" s="1"/>
  <c r="L480" i="8"/>
  <c r="N480" i="8" s="1"/>
  <c r="K914" i="15" l="1"/>
  <c r="J914" i="15"/>
  <c r="K421" i="10"/>
  <c r="G421" i="10"/>
  <c r="G410" i="10"/>
  <c r="K410" i="10"/>
  <c r="L410" i="10" s="1"/>
  <c r="J11" i="15"/>
  <c r="J943" i="15"/>
  <c r="K940" i="15"/>
  <c r="J940" i="15"/>
  <c r="K943" i="15"/>
  <c r="K928" i="15"/>
  <c r="J928" i="15"/>
  <c r="K425" i="10"/>
  <c r="G425" i="10"/>
  <c r="K14" i="10"/>
  <c r="G14" i="10"/>
  <c r="K34" i="8"/>
  <c r="G34" i="8"/>
  <c r="K27" i="8"/>
  <c r="G27" i="8"/>
  <c r="K26" i="8"/>
  <c r="G26" i="8"/>
  <c r="K479" i="8"/>
  <c r="G479" i="8"/>
  <c r="K14" i="8"/>
  <c r="G14" i="8"/>
  <c r="K476" i="8"/>
  <c r="G476" i="8"/>
  <c r="J929" i="15"/>
  <c r="N410" i="10" l="1"/>
  <c r="O914" i="15"/>
  <c r="L14" i="8"/>
  <c r="N14" i="8" s="1"/>
  <c r="L914" i="15"/>
  <c r="N421" i="10"/>
  <c r="L421" i="10"/>
  <c r="O943" i="15"/>
  <c r="L34" i="8"/>
  <c r="N34" i="8" s="1"/>
  <c r="O940" i="15"/>
  <c r="O928" i="15"/>
  <c r="L940" i="15"/>
  <c r="L928" i="15"/>
  <c r="L943" i="15"/>
  <c r="N425" i="10"/>
  <c r="N14" i="10"/>
  <c r="L14" i="10"/>
  <c r="L425" i="10"/>
  <c r="L27" i="8"/>
  <c r="N27" i="8" s="1"/>
  <c r="L26" i="8"/>
  <c r="N26" i="8" s="1"/>
  <c r="L479" i="8"/>
  <c r="N479" i="8" s="1"/>
  <c r="L476" i="8"/>
  <c r="N476" i="8" s="1"/>
  <c r="K942" i="15"/>
  <c r="J942" i="15"/>
  <c r="K929" i="15"/>
  <c r="O929" i="15" s="1"/>
  <c r="K945" i="15"/>
  <c r="J945" i="15"/>
  <c r="O942" i="15" l="1"/>
  <c r="O945" i="15"/>
  <c r="L942" i="15"/>
  <c r="L945" i="15"/>
  <c r="L929" i="15"/>
  <c r="P982" i="15" l="1"/>
  <c r="K910" i="15"/>
  <c r="J910" i="15"/>
  <c r="K912" i="15"/>
  <c r="J912" i="15"/>
  <c r="K911" i="15"/>
  <c r="J911" i="15"/>
  <c r="J913" i="15"/>
  <c r="K913" i="15"/>
  <c r="K34" i="12"/>
  <c r="G34" i="12"/>
  <c r="K19" i="12"/>
  <c r="G19" i="12"/>
  <c r="K773" i="12"/>
  <c r="G773" i="12"/>
  <c r="K422" i="10"/>
  <c r="G422" i="10"/>
  <c r="K426" i="10"/>
  <c r="G426" i="10"/>
  <c r="K17" i="10"/>
  <c r="G17" i="10"/>
  <c r="K32" i="8"/>
  <c r="G32" i="8"/>
  <c r="K473" i="8"/>
  <c r="G473" i="8"/>
  <c r="K20" i="8"/>
  <c r="G20" i="8"/>
  <c r="J909" i="15"/>
  <c r="K909" i="15"/>
  <c r="K16" i="10"/>
  <c r="G16" i="10"/>
  <c r="K475" i="8"/>
  <c r="G475" i="8"/>
  <c r="K470" i="8"/>
  <c r="G470" i="8"/>
  <c r="K23" i="8"/>
  <c r="G23" i="8"/>
  <c r="K18" i="8"/>
  <c r="G18" i="8"/>
  <c r="K17" i="8"/>
  <c r="G17" i="8"/>
  <c r="K16" i="8"/>
  <c r="G16" i="8"/>
  <c r="K485" i="8"/>
  <c r="G485" i="8"/>
  <c r="K907" i="15"/>
  <c r="J907" i="15"/>
  <c r="L913" i="15" l="1"/>
  <c r="O911" i="15"/>
  <c r="O912" i="15"/>
  <c r="O910" i="15"/>
  <c r="O909" i="15"/>
  <c r="L910" i="15"/>
  <c r="L912" i="15"/>
  <c r="L911" i="15"/>
  <c r="O913" i="15"/>
  <c r="L34" i="12"/>
  <c r="N34" i="12" s="1"/>
  <c r="L773" i="12"/>
  <c r="N773" i="12" s="1"/>
  <c r="L19" i="12"/>
  <c r="N19" i="12" s="1"/>
  <c r="N422" i="10"/>
  <c r="L422" i="10"/>
  <c r="N426" i="10"/>
  <c r="L426" i="10"/>
  <c r="N17" i="10"/>
  <c r="L17" i="10"/>
  <c r="L17" i="8"/>
  <c r="N17" i="8" s="1"/>
  <c r="L23" i="8"/>
  <c r="N23" i="8" s="1"/>
  <c r="L32" i="8"/>
  <c r="N32" i="8" s="1"/>
  <c r="L473" i="8"/>
  <c r="N473" i="8" s="1"/>
  <c r="L20" i="8"/>
  <c r="N20" i="8" s="1"/>
  <c r="L909" i="15"/>
  <c r="L907" i="15"/>
  <c r="N16" i="10"/>
  <c r="L16" i="10"/>
  <c r="L475" i="8"/>
  <c r="N475" i="8" s="1"/>
  <c r="L470" i="8"/>
  <c r="N470" i="8" s="1"/>
  <c r="L18" i="8"/>
  <c r="N18" i="8" s="1"/>
  <c r="L16" i="8"/>
  <c r="N16" i="8" s="1"/>
  <c r="L485" i="8"/>
  <c r="N485" i="8" s="1"/>
  <c r="O907" i="15"/>
  <c r="K11" i="15" l="1"/>
  <c r="K13" i="10"/>
  <c r="G13" i="10"/>
  <c r="K774" i="12"/>
  <c r="G774" i="12"/>
  <c r="K27" i="12"/>
  <c r="G27" i="12"/>
  <c r="K22" i="12"/>
  <c r="G22" i="12"/>
  <c r="K16" i="12"/>
  <c r="G16" i="12"/>
  <c r="K33" i="8"/>
  <c r="G33" i="8"/>
  <c r="K472" i="8"/>
  <c r="G472" i="8"/>
  <c r="L11" i="15" l="1"/>
  <c r="L13" i="10"/>
  <c r="O11" i="15"/>
  <c r="N13" i="10"/>
  <c r="L774" i="12"/>
  <c r="N774" i="12" s="1"/>
  <c r="L16" i="12"/>
  <c r="N16" i="12" s="1"/>
  <c r="L22" i="12"/>
  <c r="N22" i="12" s="1"/>
  <c r="L27" i="12"/>
  <c r="N27" i="12" s="1"/>
  <c r="L472" i="8"/>
  <c r="N472" i="8" s="1"/>
  <c r="L33" i="8"/>
  <c r="N33" i="8" s="1"/>
  <c r="K33" i="12" l="1"/>
  <c r="G33" i="12"/>
  <c r="K772" i="12"/>
  <c r="G772" i="12"/>
  <c r="K26" i="12"/>
  <c r="G26" i="12"/>
  <c r="G418" i="10"/>
  <c r="K416" i="10"/>
  <c r="G416" i="10"/>
  <c r="K415" i="10"/>
  <c r="G415" i="10"/>
  <c r="K417" i="10"/>
  <c r="G417" i="10"/>
  <c r="K408" i="10"/>
  <c r="G408" i="10"/>
  <c r="K407" i="10"/>
  <c r="G407" i="10"/>
  <c r="K413" i="10"/>
  <c r="G413" i="10"/>
  <c r="K406" i="10"/>
  <c r="G406" i="10"/>
  <c r="K36" i="8"/>
  <c r="G36" i="8"/>
  <c r="K471" i="8"/>
  <c r="G471" i="8"/>
  <c r="K21" i="8"/>
  <c r="G21" i="8"/>
  <c r="K905" i="15"/>
  <c r="J905" i="15"/>
  <c r="K898" i="15"/>
  <c r="J898" i="15"/>
  <c r="K897" i="15"/>
  <c r="J897" i="15"/>
  <c r="K896" i="15"/>
  <c r="J896" i="15"/>
  <c r="K895" i="15"/>
  <c r="J895" i="15"/>
  <c r="K899" i="15"/>
  <c r="J899" i="15"/>
  <c r="K902" i="15"/>
  <c r="J902" i="15"/>
  <c r="K893" i="15"/>
  <c r="J893" i="15"/>
  <c r="K892" i="15"/>
  <c r="J892" i="15"/>
  <c r="N407" i="10" l="1"/>
  <c r="L36" i="8"/>
  <c r="N36" i="8" s="1"/>
  <c r="L33" i="12"/>
  <c r="N33" i="12" s="1"/>
  <c r="N418" i="10"/>
  <c r="L772" i="12"/>
  <c r="N772" i="12" s="1"/>
  <c r="L26" i="12"/>
  <c r="N26" i="12" s="1"/>
  <c r="N416" i="10"/>
  <c r="N415" i="10"/>
  <c r="N417" i="10"/>
  <c r="N408" i="10"/>
  <c r="N413" i="10"/>
  <c r="N406" i="10"/>
  <c r="L407" i="10"/>
  <c r="L408" i="10"/>
  <c r="L417" i="10"/>
  <c r="L415" i="10"/>
  <c r="L416" i="10"/>
  <c r="L418" i="10"/>
  <c r="L413" i="10"/>
  <c r="L406" i="10"/>
  <c r="L471" i="8"/>
  <c r="N471" i="8" s="1"/>
  <c r="L21" i="8"/>
  <c r="N21" i="8" s="1"/>
  <c r="O895" i="15"/>
  <c r="O896" i="15"/>
  <c r="O897" i="15"/>
  <c r="L898" i="15"/>
  <c r="L905" i="15"/>
  <c r="O905" i="15"/>
  <c r="O898" i="15"/>
  <c r="L895" i="15"/>
  <c r="L896" i="15"/>
  <c r="L897" i="15"/>
  <c r="L893" i="15"/>
  <c r="O899" i="15"/>
  <c r="O902" i="15"/>
  <c r="L899" i="15"/>
  <c r="L902" i="15"/>
  <c r="L892" i="15"/>
  <c r="O893" i="15"/>
  <c r="O892" i="15"/>
  <c r="K778" i="12" l="1"/>
  <c r="G778" i="12"/>
  <c r="G28" i="12"/>
  <c r="K28" i="12"/>
  <c r="K411" i="10"/>
  <c r="G411" i="10"/>
  <c r="K891" i="15"/>
  <c r="J891" i="15"/>
  <c r="K890" i="15"/>
  <c r="J890" i="15"/>
  <c r="K403" i="10"/>
  <c r="G464" i="8"/>
  <c r="K464" i="8"/>
  <c r="K766" i="12"/>
  <c r="G766" i="12"/>
  <c r="K412" i="10"/>
  <c r="G412" i="10"/>
  <c r="K402" i="10"/>
  <c r="G402" i="10"/>
  <c r="K463" i="8"/>
  <c r="G463" i="8"/>
  <c r="K474" i="8"/>
  <c r="G474" i="8"/>
  <c r="K467" i="8"/>
  <c r="G467" i="8"/>
  <c r="L28" i="12" l="1"/>
  <c r="N28" i="12" s="1"/>
  <c r="L464" i="8"/>
  <c r="N464" i="8" s="1"/>
  <c r="L890" i="15"/>
  <c r="L778" i="12"/>
  <c r="N778" i="12" s="1"/>
  <c r="N411" i="10"/>
  <c r="L411" i="10"/>
  <c r="L891" i="15"/>
  <c r="O890" i="15"/>
  <c r="O891" i="15"/>
  <c r="L412" i="10"/>
  <c r="N412" i="10"/>
  <c r="L402" i="10"/>
  <c r="L474" i="8"/>
  <c r="N474" i="8" s="1"/>
  <c r="L766" i="12"/>
  <c r="N766" i="12" s="1"/>
  <c r="N402" i="10"/>
  <c r="L463" i="8"/>
  <c r="N463" i="8" s="1"/>
  <c r="L467" i="8"/>
  <c r="N467" i="8" s="1"/>
  <c r="K889" i="15"/>
  <c r="J889" i="15"/>
  <c r="K781" i="12"/>
  <c r="G781" i="12"/>
  <c r="K765" i="12"/>
  <c r="G765" i="12"/>
  <c r="K762" i="12"/>
  <c r="G762" i="12"/>
  <c r="K759" i="12"/>
  <c r="G759" i="12"/>
  <c r="K760" i="12"/>
  <c r="G760" i="12"/>
  <c r="K888" i="15"/>
  <c r="J888" i="15"/>
  <c r="K885" i="15"/>
  <c r="J885" i="15"/>
  <c r="K887" i="15"/>
  <c r="J887" i="15"/>
  <c r="J883" i="15"/>
  <c r="J906" i="15"/>
  <c r="K883" i="15"/>
  <c r="K906" i="15"/>
  <c r="K908" i="15"/>
  <c r="J908" i="15"/>
  <c r="K882" i="15"/>
  <c r="J882" i="15"/>
  <c r="L889" i="15" l="1"/>
  <c r="O889" i="15"/>
  <c r="O888" i="15"/>
  <c r="L762" i="12"/>
  <c r="N762" i="12" s="1"/>
  <c r="L765" i="12"/>
  <c r="N765" i="12" s="1"/>
  <c r="L760" i="12"/>
  <c r="N760" i="12" s="1"/>
  <c r="L781" i="12"/>
  <c r="N781" i="12" s="1"/>
  <c r="L759" i="12"/>
  <c r="N759" i="12" s="1"/>
  <c r="L888" i="15"/>
  <c r="O882" i="15"/>
  <c r="O908" i="15"/>
  <c r="O887" i="15"/>
  <c r="O885" i="15"/>
  <c r="O906" i="15"/>
  <c r="O883" i="15"/>
  <c r="L885" i="15"/>
  <c r="L887" i="15"/>
  <c r="L906" i="15"/>
  <c r="L883" i="15"/>
  <c r="L882" i="15"/>
  <c r="L908" i="15"/>
  <c r="K886" i="15" l="1"/>
  <c r="J886" i="15"/>
  <c r="K894" i="15"/>
  <c r="J894" i="15"/>
  <c r="O894" i="15" l="1"/>
  <c r="O886" i="15"/>
  <c r="L886" i="15"/>
  <c r="L894" i="15"/>
  <c r="K36" i="12"/>
  <c r="G36" i="12"/>
  <c r="K770" i="12"/>
  <c r="G770" i="12"/>
  <c r="K780" i="12"/>
  <c r="G780" i="12"/>
  <c r="J903" i="15"/>
  <c r="K903" i="15"/>
  <c r="K483" i="8"/>
  <c r="G483" i="8"/>
  <c r="K478" i="8"/>
  <c r="G478" i="8"/>
  <c r="K877" i="15"/>
  <c r="J877" i="15"/>
  <c r="K884" i="15"/>
  <c r="J884" i="15"/>
  <c r="K881" i="15"/>
  <c r="J881" i="15"/>
  <c r="O881" i="15" l="1"/>
  <c r="O884" i="15"/>
  <c r="O877" i="15"/>
  <c r="O903" i="15"/>
  <c r="L36" i="12"/>
  <c r="N36" i="12" s="1"/>
  <c r="L780" i="12"/>
  <c r="N780" i="12" s="1"/>
  <c r="L770" i="12"/>
  <c r="N770" i="12" s="1"/>
  <c r="L903" i="15"/>
  <c r="L483" i="8"/>
  <c r="N483" i="8" s="1"/>
  <c r="L478" i="8"/>
  <c r="N478" i="8" s="1"/>
  <c r="L877" i="15"/>
  <c r="L884" i="15"/>
  <c r="L881" i="15"/>
  <c r="K777" i="12" l="1"/>
  <c r="G777" i="12"/>
  <c r="K779" i="12"/>
  <c r="G779" i="12"/>
  <c r="L777" i="12" l="1"/>
  <c r="N777" i="12" s="1"/>
  <c r="L779" i="12"/>
  <c r="N779" i="12" s="1"/>
  <c r="G403" i="10" l="1"/>
  <c r="K25" i="10"/>
  <c r="G25" i="10"/>
  <c r="G398" i="10"/>
  <c r="K398" i="10"/>
  <c r="K29" i="12"/>
  <c r="G29" i="12"/>
  <c r="K763" i="12"/>
  <c r="G763" i="12"/>
  <c r="K755" i="12"/>
  <c r="G755" i="12"/>
  <c r="K754" i="12"/>
  <c r="G754" i="12"/>
  <c r="K756" i="12"/>
  <c r="G756" i="12"/>
  <c r="K13" i="12"/>
  <c r="G13" i="12"/>
  <c r="K776" i="12"/>
  <c r="G776" i="12"/>
  <c r="K24" i="10"/>
  <c r="G24" i="10"/>
  <c r="K401" i="10"/>
  <c r="G401" i="10"/>
  <c r="K23" i="10"/>
  <c r="G23" i="10"/>
  <c r="K424" i="10"/>
  <c r="G424" i="10"/>
  <c r="K419" i="10"/>
  <c r="G419" i="10"/>
  <c r="K409" i="10"/>
  <c r="G409" i="10"/>
  <c r="G458" i="8"/>
  <c r="K458" i="8"/>
  <c r="K482" i="8"/>
  <c r="G482" i="8"/>
  <c r="K486" i="8"/>
  <c r="G486" i="8"/>
  <c r="K477" i="8"/>
  <c r="G477" i="8"/>
  <c r="J880" i="15"/>
  <c r="K900" i="15"/>
  <c r="J900" i="15"/>
  <c r="K875" i="15"/>
  <c r="J875" i="15"/>
  <c r="K874" i="15"/>
  <c r="J874" i="15"/>
  <c r="J879" i="15"/>
  <c r="K880" i="15"/>
  <c r="K879" i="15"/>
  <c r="K878" i="15"/>
  <c r="J878" i="15"/>
  <c r="K901" i="15"/>
  <c r="J901" i="15"/>
  <c r="K872" i="15"/>
  <c r="J872" i="15"/>
  <c r="K876" i="15"/>
  <c r="J876" i="15"/>
  <c r="K873" i="15"/>
  <c r="J873" i="15"/>
  <c r="L398" i="10" l="1"/>
  <c r="L458" i="8"/>
  <c r="N458" i="8" s="1"/>
  <c r="N398" i="10"/>
  <c r="O900" i="15"/>
  <c r="O875" i="15"/>
  <c r="O874" i="15"/>
  <c r="N403" i="10"/>
  <c r="N25" i="10"/>
  <c r="L25" i="10"/>
  <c r="L403" i="10"/>
  <c r="L29" i="12"/>
  <c r="N29" i="12" s="1"/>
  <c r="L763" i="12"/>
  <c r="N763" i="12" s="1"/>
  <c r="L755" i="12"/>
  <c r="N755" i="12" s="1"/>
  <c r="L754" i="12"/>
  <c r="N754" i="12" s="1"/>
  <c r="L756" i="12"/>
  <c r="N756" i="12" s="1"/>
  <c r="L13" i="12"/>
  <c r="N13" i="12" s="1"/>
  <c r="L776" i="12"/>
  <c r="N776" i="12" s="1"/>
  <c r="N24" i="10"/>
  <c r="N401" i="10"/>
  <c r="N23" i="10"/>
  <c r="N424" i="10"/>
  <c r="N419" i="10"/>
  <c r="N409" i="10"/>
  <c r="L409" i="10"/>
  <c r="L419" i="10"/>
  <c r="L424" i="10"/>
  <c r="L23" i="10"/>
  <c r="L401" i="10"/>
  <c r="L24" i="10"/>
  <c r="L482" i="8"/>
  <c r="N482" i="8" s="1"/>
  <c r="L486" i="8"/>
  <c r="N486" i="8" s="1"/>
  <c r="L477" i="8"/>
  <c r="N477" i="8" s="1"/>
  <c r="O878" i="15"/>
  <c r="O873" i="15"/>
  <c r="O876" i="15"/>
  <c r="O872" i="15"/>
  <c r="O901" i="15"/>
  <c r="L900" i="15"/>
  <c r="O880" i="15"/>
  <c r="O879" i="15"/>
  <c r="L874" i="15"/>
  <c r="L875" i="15"/>
  <c r="L879" i="15"/>
  <c r="L880" i="15"/>
  <c r="L878" i="15"/>
  <c r="L873" i="15"/>
  <c r="L876" i="15"/>
  <c r="L872" i="15"/>
  <c r="L901" i="15"/>
  <c r="G740" i="12"/>
  <c r="K740" i="12"/>
  <c r="G739" i="12"/>
  <c r="K739" i="12"/>
  <c r="N32" i="10" l="1"/>
  <c r="L740" i="12"/>
  <c r="N740" i="12" s="1"/>
  <c r="L739" i="12"/>
  <c r="N739" i="12" s="1"/>
  <c r="K767" i="12"/>
  <c r="G767" i="12"/>
  <c r="K748" i="12"/>
  <c r="G748" i="12"/>
  <c r="K747" i="12"/>
  <c r="G747" i="12"/>
  <c r="K746" i="12"/>
  <c r="G746" i="12"/>
  <c r="K745" i="12"/>
  <c r="G745" i="12"/>
  <c r="K744" i="12"/>
  <c r="G744" i="12"/>
  <c r="K743" i="12"/>
  <c r="G743" i="12"/>
  <c r="K742" i="12"/>
  <c r="G742" i="12"/>
  <c r="L767" i="12" l="1"/>
  <c r="N767" i="12" s="1"/>
  <c r="L743" i="12"/>
  <c r="N743" i="12" s="1"/>
  <c r="L747" i="12"/>
  <c r="N747" i="12" s="1"/>
  <c r="L748" i="12"/>
  <c r="N748" i="12" s="1"/>
  <c r="L746" i="12"/>
  <c r="N746" i="12" s="1"/>
  <c r="L745" i="12"/>
  <c r="N745" i="12" s="1"/>
  <c r="L744" i="12"/>
  <c r="N744" i="12" s="1"/>
  <c r="L742" i="12"/>
  <c r="N742" i="12" s="1"/>
  <c r="K461" i="8" l="1"/>
  <c r="G461" i="8"/>
  <c r="K456" i="8"/>
  <c r="G456" i="8"/>
  <c r="K396" i="10"/>
  <c r="G396" i="10"/>
  <c r="K405" i="10"/>
  <c r="G405" i="10"/>
  <c r="J870" i="15"/>
  <c r="J869" i="15"/>
  <c r="J871" i="15"/>
  <c r="K870" i="15"/>
  <c r="K869" i="15"/>
  <c r="K871" i="15"/>
  <c r="N405" i="10" l="1"/>
  <c r="O871" i="15"/>
  <c r="O870" i="15"/>
  <c r="O869" i="15"/>
  <c r="L461" i="8"/>
  <c r="N461" i="8" s="1"/>
  <c r="L456" i="8"/>
  <c r="N456" i="8" s="1"/>
  <c r="N396" i="10"/>
  <c r="L396" i="10"/>
  <c r="L405" i="10"/>
  <c r="L870" i="15"/>
  <c r="L871" i="15"/>
  <c r="L869" i="15"/>
  <c r="K868" i="15"/>
  <c r="J868" i="15"/>
  <c r="K741" i="12"/>
  <c r="G741" i="12"/>
  <c r="K737" i="12"/>
  <c r="G737" i="12"/>
  <c r="K738" i="12"/>
  <c r="G738" i="12"/>
  <c r="K752" i="12"/>
  <c r="G752" i="12"/>
  <c r="K751" i="12"/>
  <c r="G751" i="12"/>
  <c r="G393" i="10"/>
  <c r="K393" i="10"/>
  <c r="N393" i="10" s="1"/>
  <c r="G451" i="8"/>
  <c r="K451" i="8"/>
  <c r="L451" i="8" s="1"/>
  <c r="N451" i="8" s="1"/>
  <c r="P890" i="15" l="1"/>
  <c r="O868" i="15"/>
  <c r="L868" i="15"/>
  <c r="L393" i="10"/>
  <c r="L737" i="12"/>
  <c r="N737" i="12" s="1"/>
  <c r="L741" i="12"/>
  <c r="N741" i="12" s="1"/>
  <c r="L738" i="12"/>
  <c r="N738" i="12" s="1"/>
  <c r="L752" i="12"/>
  <c r="N752" i="12" s="1"/>
  <c r="L751" i="12"/>
  <c r="N751" i="12" s="1"/>
  <c r="K395" i="10"/>
  <c r="G395" i="10"/>
  <c r="K392" i="10"/>
  <c r="G392" i="10"/>
  <c r="K391" i="10"/>
  <c r="G391" i="10"/>
  <c r="K389" i="10"/>
  <c r="G389" i="10"/>
  <c r="J864" i="15"/>
  <c r="K864" i="15"/>
  <c r="K867" i="15"/>
  <c r="J867" i="15"/>
  <c r="N395" i="10" l="1"/>
  <c r="O864" i="15"/>
  <c r="O867" i="15"/>
  <c r="N392" i="10"/>
  <c r="N391" i="10"/>
  <c r="N389" i="10"/>
  <c r="L389" i="10"/>
  <c r="L391" i="10"/>
  <c r="L392" i="10"/>
  <c r="L395" i="10"/>
  <c r="L867" i="15"/>
  <c r="L864" i="15"/>
  <c r="G375" i="10" l="1"/>
  <c r="K375" i="10"/>
  <c r="K757" i="12"/>
  <c r="G757" i="12"/>
  <c r="K727" i="12"/>
  <c r="G727" i="12"/>
  <c r="K726" i="12"/>
  <c r="G726" i="12"/>
  <c r="K753" i="12"/>
  <c r="G753" i="12"/>
  <c r="K388" i="10"/>
  <c r="G388" i="10"/>
  <c r="K386" i="10"/>
  <c r="G386" i="10"/>
  <c r="K383" i="10"/>
  <c r="G383" i="10"/>
  <c r="K381" i="10"/>
  <c r="G381" i="10"/>
  <c r="K459" i="8"/>
  <c r="G459" i="8"/>
  <c r="K453" i="8"/>
  <c r="G453" i="8"/>
  <c r="K862" i="15"/>
  <c r="J862" i="15"/>
  <c r="L375" i="10" l="1"/>
  <c r="N375" i="10"/>
  <c r="O862" i="15"/>
  <c r="L727" i="12"/>
  <c r="N727" i="12" s="1"/>
  <c r="L757" i="12"/>
  <c r="N757" i="12" s="1"/>
  <c r="L726" i="12"/>
  <c r="N726" i="12" s="1"/>
  <c r="L753" i="12"/>
  <c r="N753" i="12" s="1"/>
  <c r="L388" i="10"/>
  <c r="N388" i="10"/>
  <c r="L386" i="10"/>
  <c r="N386" i="10"/>
  <c r="N383" i="10"/>
  <c r="N381" i="10"/>
  <c r="L381" i="10"/>
  <c r="L383" i="10"/>
  <c r="L459" i="8"/>
  <c r="N459" i="8" s="1"/>
  <c r="L453" i="8"/>
  <c r="N453" i="8" s="1"/>
  <c r="L862" i="15"/>
  <c r="K866" i="15"/>
  <c r="J866" i="15"/>
  <c r="K865" i="15"/>
  <c r="J865" i="15"/>
  <c r="J860" i="15"/>
  <c r="K860" i="15"/>
  <c r="K861" i="15"/>
  <c r="J861" i="15"/>
  <c r="L860" i="15" l="1"/>
  <c r="O861" i="15"/>
  <c r="O860" i="15"/>
  <c r="O865" i="15"/>
  <c r="O866" i="15"/>
  <c r="L865" i="15"/>
  <c r="L866" i="15"/>
  <c r="L861" i="15"/>
  <c r="J863" i="15"/>
  <c r="K859" i="15"/>
  <c r="J859" i="15"/>
  <c r="O859" i="15" l="1"/>
  <c r="O863" i="15"/>
  <c r="L859" i="15"/>
  <c r="L863" i="15"/>
  <c r="K387" i="10"/>
  <c r="G387" i="10"/>
  <c r="K758" i="12"/>
  <c r="G758" i="12"/>
  <c r="K731" i="12"/>
  <c r="G731" i="12"/>
  <c r="K769" i="12"/>
  <c r="G769" i="12"/>
  <c r="K730" i="12"/>
  <c r="G730" i="12"/>
  <c r="N387" i="10" l="1"/>
  <c r="L387" i="10"/>
  <c r="L769" i="12"/>
  <c r="N769" i="12" s="1"/>
  <c r="L758" i="12"/>
  <c r="N758" i="12" s="1"/>
  <c r="L730" i="12"/>
  <c r="N730" i="12" s="1"/>
  <c r="L731" i="12"/>
  <c r="N731" i="12" s="1"/>
  <c r="J857" i="15" l="1"/>
  <c r="K858" i="15"/>
  <c r="J858" i="15"/>
  <c r="K857" i="15"/>
  <c r="K749" i="12"/>
  <c r="G749" i="12"/>
  <c r="K723" i="12"/>
  <c r="G723" i="12"/>
  <c r="K764" i="12"/>
  <c r="G764" i="12"/>
  <c r="K761" i="12"/>
  <c r="G761" i="12"/>
  <c r="K729" i="12"/>
  <c r="G729" i="12"/>
  <c r="K399" i="10"/>
  <c r="G399" i="10"/>
  <c r="K450" i="8"/>
  <c r="G450" i="8"/>
  <c r="O858" i="15" l="1"/>
  <c r="O857" i="15"/>
  <c r="L857" i="15"/>
  <c r="L858" i="15"/>
  <c r="L764" i="12"/>
  <c r="N764" i="12" s="1"/>
  <c r="L723" i="12"/>
  <c r="N723" i="12" s="1"/>
  <c r="L749" i="12"/>
  <c r="N749" i="12" s="1"/>
  <c r="L761" i="12"/>
  <c r="N761" i="12" s="1"/>
  <c r="L729" i="12"/>
  <c r="N729" i="12" s="1"/>
  <c r="N399" i="10"/>
  <c r="L399" i="10"/>
  <c r="L450" i="8"/>
  <c r="N450" i="8" s="1"/>
  <c r="K728" i="12"/>
  <c r="G728" i="12"/>
  <c r="K721" i="12"/>
  <c r="G721" i="12"/>
  <c r="K378" i="10"/>
  <c r="G378" i="10"/>
  <c r="G372" i="10"/>
  <c r="K372" i="10"/>
  <c r="K724" i="12"/>
  <c r="G724" i="12"/>
  <c r="K400" i="10"/>
  <c r="G400" i="10"/>
  <c r="K384" i="10"/>
  <c r="G384" i="10"/>
  <c r="E996" i="15"/>
  <c r="K465" i="8"/>
  <c r="G465" i="8"/>
  <c r="K455" i="8"/>
  <c r="G455" i="8"/>
  <c r="K469" i="8"/>
  <c r="G469" i="8"/>
  <c r="K853" i="15"/>
  <c r="J853" i="15"/>
  <c r="K854" i="15"/>
  <c r="J854" i="15"/>
  <c r="L372" i="10" l="1"/>
  <c r="N400" i="10"/>
  <c r="N372" i="10"/>
  <c r="L728" i="12"/>
  <c r="N728" i="12" s="1"/>
  <c r="L721" i="12"/>
  <c r="N721" i="12" s="1"/>
  <c r="N378" i="10"/>
  <c r="L378" i="10"/>
  <c r="L724" i="12"/>
  <c r="N724" i="12" s="1"/>
  <c r="N384" i="10"/>
  <c r="L384" i="10"/>
  <c r="L400" i="10"/>
  <c r="L455" i="8"/>
  <c r="N455" i="8" s="1"/>
  <c r="L465" i="8"/>
  <c r="N465" i="8" s="1"/>
  <c r="L469" i="8"/>
  <c r="N469" i="8" s="1"/>
  <c r="O854" i="15"/>
  <c r="O853" i="15"/>
  <c r="L853" i="15"/>
  <c r="L854" i="15"/>
  <c r="K855" i="15" l="1"/>
  <c r="J855" i="15"/>
  <c r="O855" i="15" l="1"/>
  <c r="L855" i="15"/>
  <c r="K856" i="15" l="1"/>
  <c r="J856" i="15"/>
  <c r="O856" i="15" l="1"/>
  <c r="L856" i="15"/>
  <c r="J850" i="15"/>
  <c r="K850" i="15"/>
  <c r="J849" i="15"/>
  <c r="K849" i="15"/>
  <c r="K446" i="8"/>
  <c r="G446" i="8"/>
  <c r="K447" i="8"/>
  <c r="G447" i="8"/>
  <c r="K706" i="12"/>
  <c r="G706" i="12"/>
  <c r="K734" i="12"/>
  <c r="G734" i="12"/>
  <c r="K368" i="10"/>
  <c r="G368" i="10"/>
  <c r="K370" i="10"/>
  <c r="G370" i="10"/>
  <c r="K11" i="10"/>
  <c r="G11" i="10"/>
  <c r="K846" i="15"/>
  <c r="J846" i="15"/>
  <c r="L706" i="12" l="1"/>
  <c r="N706" i="12" s="1"/>
  <c r="O849" i="15"/>
  <c r="O850" i="15"/>
  <c r="L850" i="15"/>
  <c r="L849" i="15"/>
  <c r="L446" i="8"/>
  <c r="N446" i="8" s="1"/>
  <c r="L447" i="8"/>
  <c r="N447" i="8" s="1"/>
  <c r="L734" i="12"/>
  <c r="N734" i="12" s="1"/>
  <c r="N370" i="10"/>
  <c r="N368" i="10"/>
  <c r="L368" i="10"/>
  <c r="L370" i="10"/>
  <c r="N11" i="10"/>
  <c r="L11" i="10"/>
  <c r="O846" i="15"/>
  <c r="L846" i="15"/>
  <c r="K836" i="15" l="1"/>
  <c r="J836" i="15"/>
  <c r="K838" i="15"/>
  <c r="J838" i="15"/>
  <c r="K852" i="15"/>
  <c r="J852" i="15"/>
  <c r="K832" i="15"/>
  <c r="J832" i="15"/>
  <c r="O836" i="15" l="1"/>
  <c r="L836" i="15"/>
  <c r="O832" i="15"/>
  <c r="O838" i="15"/>
  <c r="O852" i="15"/>
  <c r="L838" i="15"/>
  <c r="L852" i="15"/>
  <c r="L832" i="15"/>
  <c r="K834" i="15" l="1"/>
  <c r="J834" i="15"/>
  <c r="K831" i="15"/>
  <c r="J831" i="15"/>
  <c r="K833" i="15"/>
  <c r="J833" i="15"/>
  <c r="K830" i="15"/>
  <c r="J830" i="15"/>
  <c r="L830" i="15" l="1"/>
  <c r="L833" i="15"/>
  <c r="O831" i="15"/>
  <c r="O834" i="15"/>
  <c r="O830" i="15"/>
  <c r="O833" i="15"/>
  <c r="L831" i="15"/>
  <c r="L834" i="15"/>
  <c r="K712" i="12"/>
  <c r="G712" i="12"/>
  <c r="K750" i="12"/>
  <c r="G750" i="12"/>
  <c r="K716" i="12"/>
  <c r="G716" i="12"/>
  <c r="K457" i="8"/>
  <c r="G457" i="8"/>
  <c r="K449" i="8"/>
  <c r="G449" i="8"/>
  <c r="L457" i="8" l="1"/>
  <c r="N457" i="8" s="1"/>
  <c r="L449" i="8"/>
  <c r="N449" i="8" s="1"/>
  <c r="L712" i="12"/>
  <c r="N712" i="12" s="1"/>
  <c r="L750" i="12"/>
  <c r="N750" i="12" s="1"/>
  <c r="L716" i="12"/>
  <c r="N716" i="12" s="1"/>
  <c r="K841" i="15"/>
  <c r="J841" i="15"/>
  <c r="K719" i="12"/>
  <c r="G719" i="12"/>
  <c r="K722" i="12"/>
  <c r="G722" i="12"/>
  <c r="K718" i="12"/>
  <c r="G718" i="12"/>
  <c r="K714" i="12"/>
  <c r="G714" i="12"/>
  <c r="K725" i="12"/>
  <c r="G725" i="12"/>
  <c r="K736" i="12"/>
  <c r="G736" i="12"/>
  <c r="K371" i="10"/>
  <c r="G371" i="10"/>
  <c r="K826" i="15"/>
  <c r="J826" i="15"/>
  <c r="K715" i="12"/>
  <c r="G715" i="12"/>
  <c r="K705" i="12"/>
  <c r="G705" i="12"/>
  <c r="K373" i="10"/>
  <c r="G373" i="10"/>
  <c r="K380" i="10"/>
  <c r="G380" i="10"/>
  <c r="K397" i="10"/>
  <c r="G397" i="10"/>
  <c r="K481" i="8"/>
  <c r="G481" i="8"/>
  <c r="K445" i="8"/>
  <c r="G445" i="8"/>
  <c r="K468" i="8"/>
  <c r="G468" i="8"/>
  <c r="J822" i="15"/>
  <c r="K822" i="15"/>
  <c r="O841" i="15" l="1"/>
  <c r="O826" i="15"/>
  <c r="L718" i="12"/>
  <c r="N718" i="12" s="1"/>
  <c r="L736" i="12"/>
  <c r="N736" i="12" s="1"/>
  <c r="L841" i="15"/>
  <c r="L719" i="12"/>
  <c r="N719" i="12" s="1"/>
  <c r="L722" i="12"/>
  <c r="N722" i="12" s="1"/>
  <c r="L714" i="12"/>
  <c r="N714" i="12" s="1"/>
  <c r="L725" i="12"/>
  <c r="N725" i="12" s="1"/>
  <c r="N371" i="10"/>
  <c r="L371" i="10"/>
  <c r="L826" i="15"/>
  <c r="L705" i="12"/>
  <c r="N705" i="12" s="1"/>
  <c r="L715" i="12"/>
  <c r="N715" i="12" s="1"/>
  <c r="N373" i="10"/>
  <c r="L373" i="10"/>
  <c r="N380" i="10"/>
  <c r="L380" i="10"/>
  <c r="N397" i="10"/>
  <c r="L397" i="10"/>
  <c r="L445" i="8"/>
  <c r="N445" i="8" s="1"/>
  <c r="L468" i="8"/>
  <c r="N468" i="8" s="1"/>
  <c r="L481" i="8"/>
  <c r="N481" i="8" s="1"/>
  <c r="O822" i="15"/>
  <c r="L822" i="15"/>
  <c r="J848" i="15" l="1"/>
  <c r="K848" i="15"/>
  <c r="K851" i="15"/>
  <c r="J851" i="15"/>
  <c r="K839" i="15"/>
  <c r="J839" i="15"/>
  <c r="K821" i="15"/>
  <c r="J821" i="15"/>
  <c r="K708" i="12"/>
  <c r="G708" i="12"/>
  <c r="J835" i="15"/>
  <c r="K835" i="15"/>
  <c r="J842" i="15"/>
  <c r="K842" i="15"/>
  <c r="J840" i="15"/>
  <c r="K829" i="15"/>
  <c r="J829" i="15"/>
  <c r="K840" i="15"/>
  <c r="K818" i="15"/>
  <c r="J818" i="15"/>
  <c r="K366" i="10"/>
  <c r="G366" i="10"/>
  <c r="K394" i="10"/>
  <c r="G394" i="10"/>
  <c r="K374" i="10"/>
  <c r="G374" i="10"/>
  <c r="K454" i="8"/>
  <c r="G454" i="8"/>
  <c r="K441" i="8"/>
  <c r="G441" i="8"/>
  <c r="K452" i="8"/>
  <c r="G452" i="8"/>
  <c r="L821" i="15" l="1"/>
  <c r="L851" i="15"/>
  <c r="L839" i="15"/>
  <c r="L708" i="12"/>
  <c r="N708" i="12" s="1"/>
  <c r="O848" i="15"/>
  <c r="O821" i="15"/>
  <c r="O839" i="15"/>
  <c r="O851" i="15"/>
  <c r="L848" i="15"/>
  <c r="O829" i="15"/>
  <c r="O840" i="15"/>
  <c r="L835" i="15"/>
  <c r="O842" i="15"/>
  <c r="O835" i="15"/>
  <c r="L818" i="15"/>
  <c r="L842" i="15"/>
  <c r="O818" i="15"/>
  <c r="L829" i="15"/>
  <c r="L840" i="15"/>
  <c r="N394" i="10"/>
  <c r="N366" i="10"/>
  <c r="N374" i="10"/>
  <c r="L366" i="10"/>
  <c r="L374" i="10"/>
  <c r="L394" i="10"/>
  <c r="L454" i="8"/>
  <c r="N454" i="8" s="1"/>
  <c r="L441" i="8"/>
  <c r="N441" i="8" s="1"/>
  <c r="L452" i="8"/>
  <c r="N452" i="8" s="1"/>
  <c r="P868" i="15" l="1"/>
  <c r="J843" i="15"/>
  <c r="K816" i="15"/>
  <c r="J816" i="15"/>
  <c r="O816" i="15" l="1"/>
  <c r="L816" i="15"/>
  <c r="K827" i="15"/>
  <c r="J827" i="15"/>
  <c r="K843" i="15"/>
  <c r="L843" i="15" s="1"/>
  <c r="K817" i="15"/>
  <c r="J817" i="15"/>
  <c r="L817" i="15" l="1"/>
  <c r="L827" i="15"/>
  <c r="O843" i="15"/>
  <c r="O817" i="15"/>
  <c r="O827" i="15"/>
  <c r="K811" i="15" l="1"/>
  <c r="J811" i="15"/>
  <c r="O811" i="15" l="1"/>
  <c r="L811" i="15"/>
  <c r="K815" i="15"/>
  <c r="J815" i="15"/>
  <c r="K810" i="15"/>
  <c r="J810" i="15"/>
  <c r="K837" i="15"/>
  <c r="J837" i="15"/>
  <c r="K825" i="15"/>
  <c r="J825" i="15"/>
  <c r="K812" i="15"/>
  <c r="J812" i="15"/>
  <c r="K845" i="15"/>
  <c r="J845" i="15"/>
  <c r="K808" i="15"/>
  <c r="J808" i="15"/>
  <c r="K367" i="10"/>
  <c r="G367" i="10"/>
  <c r="K376" i="10"/>
  <c r="G376" i="10"/>
  <c r="K390" i="10"/>
  <c r="G390" i="10"/>
  <c r="K462" i="8"/>
  <c r="G462" i="8"/>
  <c r="J828" i="15"/>
  <c r="K809" i="15"/>
  <c r="J809" i="15"/>
  <c r="K828" i="15"/>
  <c r="K807" i="15"/>
  <c r="J807" i="15"/>
  <c r="K806" i="15"/>
  <c r="J806" i="15"/>
  <c r="J847" i="15"/>
  <c r="J814" i="15"/>
  <c r="K847" i="15"/>
  <c r="K814" i="15"/>
  <c r="O815" i="15" l="1"/>
  <c r="O825" i="15"/>
  <c r="O810" i="15"/>
  <c r="O837" i="15"/>
  <c r="L815" i="15"/>
  <c r="O806" i="15"/>
  <c r="O812" i="15"/>
  <c r="L837" i="15"/>
  <c r="L810" i="15"/>
  <c r="L812" i="15"/>
  <c r="L825" i="15"/>
  <c r="O845" i="15"/>
  <c r="O809" i="15"/>
  <c r="O808" i="15"/>
  <c r="O807" i="15"/>
  <c r="L845" i="15"/>
  <c r="L808" i="15"/>
  <c r="N376" i="10"/>
  <c r="N367" i="10"/>
  <c r="N390" i="10"/>
  <c r="L367" i="10"/>
  <c r="L390" i="10"/>
  <c r="L376" i="10"/>
  <c r="L462" i="8"/>
  <c r="N462" i="8" s="1"/>
  <c r="O828" i="15"/>
  <c r="L828" i="15"/>
  <c r="L809" i="15"/>
  <c r="L807" i="15"/>
  <c r="O814" i="15"/>
  <c r="O847" i="15"/>
  <c r="L806" i="15"/>
  <c r="L814" i="15"/>
  <c r="L847" i="15"/>
  <c r="K775" i="12" l="1"/>
  <c r="G775" i="12"/>
  <c r="L775" i="12" l="1"/>
  <c r="N775" i="12" s="1"/>
  <c r="K819" i="15"/>
  <c r="J819" i="15"/>
  <c r="O819" i="15" l="1"/>
  <c r="L819" i="15"/>
  <c r="K720" i="12" l="1"/>
  <c r="G720" i="12"/>
  <c r="K703" i="12"/>
  <c r="G703" i="12"/>
  <c r="K707" i="12"/>
  <c r="G707" i="12"/>
  <c r="K717" i="12"/>
  <c r="G717" i="12"/>
  <c r="K362" i="10"/>
  <c r="G362" i="10"/>
  <c r="K369" i="10"/>
  <c r="G369" i="10"/>
  <c r="K466" i="8"/>
  <c r="G466" i="8"/>
  <c r="K443" i="8"/>
  <c r="G443" i="8"/>
  <c r="K813" i="15"/>
  <c r="J813" i="15"/>
  <c r="J804" i="15"/>
  <c r="J802" i="15"/>
  <c r="K802" i="15"/>
  <c r="J824" i="15"/>
  <c r="K824" i="15"/>
  <c r="K820" i="15"/>
  <c r="J820" i="15"/>
  <c r="J844" i="15"/>
  <c r="K844" i="15"/>
  <c r="K801" i="15"/>
  <c r="J801" i="15"/>
  <c r="K800" i="15"/>
  <c r="J800" i="15"/>
  <c r="K799" i="15"/>
  <c r="J799" i="15"/>
  <c r="J803" i="15"/>
  <c r="K803" i="15"/>
  <c r="K797" i="15"/>
  <c r="J797" i="15"/>
  <c r="K10" i="15"/>
  <c r="J10" i="15"/>
  <c r="L717" i="12" l="1"/>
  <c r="N717" i="12" s="1"/>
  <c r="L844" i="15"/>
  <c r="O824" i="15"/>
  <c r="O813" i="15"/>
  <c r="N369" i="10"/>
  <c r="L720" i="12"/>
  <c r="N720" i="12" s="1"/>
  <c r="L703" i="12"/>
  <c r="N703" i="12" s="1"/>
  <c r="L707" i="12"/>
  <c r="N707" i="12" s="1"/>
  <c r="N362" i="10"/>
  <c r="L362" i="10"/>
  <c r="L369" i="10"/>
  <c r="L466" i="8"/>
  <c r="N466" i="8" s="1"/>
  <c r="L443" i="8"/>
  <c r="N443" i="8" s="1"/>
  <c r="L813" i="15"/>
  <c r="O802" i="15"/>
  <c r="O10" i="15"/>
  <c r="O800" i="15"/>
  <c r="O801" i="15"/>
  <c r="O820" i="15"/>
  <c r="O803" i="15"/>
  <c r="L802" i="15"/>
  <c r="L824" i="15"/>
  <c r="L820" i="15"/>
  <c r="O844" i="15"/>
  <c r="L800" i="15"/>
  <c r="L801" i="15"/>
  <c r="O799" i="15"/>
  <c r="L799" i="15"/>
  <c r="L803" i="15"/>
  <c r="O797" i="15"/>
  <c r="L797" i="15"/>
  <c r="L10" i="15"/>
  <c r="J790" i="15" l="1"/>
  <c r="K790" i="15"/>
  <c r="K789" i="15"/>
  <c r="J789" i="15"/>
  <c r="K823" i="15"/>
  <c r="J823" i="15"/>
  <c r="K804" i="15"/>
  <c r="O790" i="15" l="1"/>
  <c r="L804" i="15"/>
  <c r="O789" i="15"/>
  <c r="O823" i="15"/>
  <c r="L790" i="15"/>
  <c r="L789" i="15"/>
  <c r="O804" i="15"/>
  <c r="L823" i="15"/>
  <c r="J708" i="15"/>
  <c r="J565" i="15"/>
  <c r="J560" i="15"/>
  <c r="J537" i="15"/>
  <c r="K792" i="15" l="1"/>
  <c r="J792" i="15"/>
  <c r="O792" i="15" l="1"/>
  <c r="L792" i="15"/>
  <c r="K710" i="12"/>
  <c r="G710" i="12"/>
  <c r="J798" i="15"/>
  <c r="K798" i="15"/>
  <c r="K442" i="8"/>
  <c r="G442" i="8"/>
  <c r="K439" i="8"/>
  <c r="G439" i="8"/>
  <c r="K438" i="8"/>
  <c r="G438" i="8"/>
  <c r="K359" i="10"/>
  <c r="G359" i="10"/>
  <c r="K694" i="12"/>
  <c r="G694" i="12"/>
  <c r="K711" i="12"/>
  <c r="G711" i="12"/>
  <c r="K735" i="12"/>
  <c r="G735" i="12"/>
  <c r="K692" i="12"/>
  <c r="G692" i="12"/>
  <c r="K794" i="15"/>
  <c r="J794" i="15"/>
  <c r="K788" i="15"/>
  <c r="J788" i="15"/>
  <c r="O798" i="15" l="1"/>
  <c r="L710" i="12"/>
  <c r="N710" i="12" s="1"/>
  <c r="O788" i="15"/>
  <c r="O794" i="15"/>
  <c r="L798" i="15"/>
  <c r="L442" i="8"/>
  <c r="N442" i="8" s="1"/>
  <c r="L438" i="8"/>
  <c r="N438" i="8" s="1"/>
  <c r="L439" i="8"/>
  <c r="N439" i="8" s="1"/>
  <c r="N359" i="10"/>
  <c r="L359" i="10"/>
  <c r="L694" i="12"/>
  <c r="N694" i="12" s="1"/>
  <c r="L711" i="12"/>
  <c r="N711" i="12" s="1"/>
  <c r="L735" i="12"/>
  <c r="N735" i="12" s="1"/>
  <c r="L692" i="12"/>
  <c r="N692" i="12" s="1"/>
  <c r="L788" i="15"/>
  <c r="L794" i="15"/>
  <c r="J782" i="15"/>
  <c r="K782" i="15"/>
  <c r="K795" i="15"/>
  <c r="J795" i="15"/>
  <c r="K793" i="15"/>
  <c r="J793" i="15"/>
  <c r="K786" i="15"/>
  <c r="J786" i="15"/>
  <c r="J780" i="15"/>
  <c r="K780" i="15"/>
  <c r="O782" i="15" l="1"/>
  <c r="O786" i="15"/>
  <c r="O793" i="15"/>
  <c r="O795" i="15"/>
  <c r="L782" i="15"/>
  <c r="O780" i="15"/>
  <c r="L793" i="15"/>
  <c r="L795" i="15"/>
  <c r="L780" i="15"/>
  <c r="L786" i="15"/>
  <c r="K791" i="15"/>
  <c r="J791" i="15"/>
  <c r="O791" i="15" l="1"/>
  <c r="L791" i="15"/>
  <c r="K385" i="10"/>
  <c r="G385" i="10"/>
  <c r="K700" i="12"/>
  <c r="G700" i="12"/>
  <c r="K709" i="12"/>
  <c r="G709" i="12"/>
  <c r="K693" i="12"/>
  <c r="G693" i="12"/>
  <c r="K698" i="12"/>
  <c r="G698" i="12"/>
  <c r="K360" i="10"/>
  <c r="G360" i="10"/>
  <c r="K361" i="10"/>
  <c r="G361" i="10"/>
  <c r="K356" i="10"/>
  <c r="G356" i="10"/>
  <c r="N356" i="10" l="1"/>
  <c r="N385" i="10"/>
  <c r="L385" i="10"/>
  <c r="L700" i="12"/>
  <c r="N700" i="12" s="1"/>
  <c r="L709" i="12"/>
  <c r="N709" i="12" s="1"/>
  <c r="L693" i="12"/>
  <c r="N693" i="12" s="1"/>
  <c r="L698" i="12"/>
  <c r="N698" i="12" s="1"/>
  <c r="N360" i="10"/>
  <c r="N361" i="10"/>
  <c r="L356" i="10"/>
  <c r="L361" i="10"/>
  <c r="L360" i="10"/>
  <c r="J784" i="15"/>
  <c r="K784" i="15"/>
  <c r="K787" i="15"/>
  <c r="J787" i="15"/>
  <c r="K779" i="15"/>
  <c r="J779" i="15"/>
  <c r="K805" i="15"/>
  <c r="J805" i="15"/>
  <c r="J783" i="15"/>
  <c r="K783" i="15"/>
  <c r="O787" i="15" l="1"/>
  <c r="O784" i="15"/>
  <c r="O805" i="15"/>
  <c r="O779" i="15"/>
  <c r="L784" i="15"/>
  <c r="L779" i="15"/>
  <c r="L787" i="15"/>
  <c r="O783" i="15"/>
  <c r="L805" i="15"/>
  <c r="L783" i="15"/>
  <c r="K701" i="12" l="1"/>
  <c r="G701" i="12"/>
  <c r="K695" i="12"/>
  <c r="G695" i="12"/>
  <c r="L701" i="12" l="1"/>
  <c r="N701" i="12" s="1"/>
  <c r="L695" i="12"/>
  <c r="N695" i="12" s="1"/>
  <c r="K355" i="10"/>
  <c r="G355" i="10"/>
  <c r="K364" i="10"/>
  <c r="G364" i="10"/>
  <c r="K460" i="8"/>
  <c r="G460" i="8"/>
  <c r="K778" i="15"/>
  <c r="J778" i="15"/>
  <c r="K785" i="15"/>
  <c r="J785" i="15"/>
  <c r="K781" i="15"/>
  <c r="J781" i="15"/>
  <c r="J775" i="15"/>
  <c r="K775" i="15"/>
  <c r="L775" i="15" l="1"/>
  <c r="O778" i="15"/>
  <c r="L781" i="15"/>
  <c r="N355" i="10"/>
  <c r="L355" i="10"/>
  <c r="N364" i="10"/>
  <c r="L364" i="10"/>
  <c r="L460" i="8"/>
  <c r="N460" i="8" s="1"/>
  <c r="L785" i="15"/>
  <c r="O785" i="15"/>
  <c r="O781" i="15"/>
  <c r="L778" i="15"/>
  <c r="O775" i="15"/>
  <c r="J773" i="15"/>
  <c r="J772" i="15"/>
  <c r="K773" i="15"/>
  <c r="K772" i="15"/>
  <c r="O772" i="15" l="1"/>
  <c r="O773" i="15"/>
  <c r="L773" i="15"/>
  <c r="L772" i="15"/>
  <c r="K23" i="12"/>
  <c r="G23" i="12"/>
  <c r="K713" i="12"/>
  <c r="G713" i="12"/>
  <c r="K704" i="12"/>
  <c r="G704" i="12"/>
  <c r="K365" i="10"/>
  <c r="G365" i="10"/>
  <c r="K358" i="10"/>
  <c r="G358" i="10"/>
  <c r="K437" i="8"/>
  <c r="G437" i="8"/>
  <c r="K776" i="15"/>
  <c r="J776" i="15"/>
  <c r="J774" i="15"/>
  <c r="K774" i="15"/>
  <c r="J771" i="15"/>
  <c r="K771" i="15"/>
  <c r="K769" i="15"/>
  <c r="J769" i="15"/>
  <c r="K768" i="15"/>
  <c r="J768" i="15"/>
  <c r="K767" i="15"/>
  <c r="J767" i="15"/>
  <c r="O771" i="15" l="1"/>
  <c r="O776" i="15"/>
  <c r="L23" i="12"/>
  <c r="N23" i="12" s="1"/>
  <c r="N365" i="10"/>
  <c r="N358" i="10"/>
  <c r="L774" i="15"/>
  <c r="L713" i="12"/>
  <c r="N713" i="12" s="1"/>
  <c r="L704" i="12"/>
  <c r="N704" i="12" s="1"/>
  <c r="L358" i="10"/>
  <c r="L365" i="10"/>
  <c r="L437" i="8"/>
  <c r="N437" i="8" s="1"/>
  <c r="O767" i="15"/>
  <c r="O768" i="15"/>
  <c r="O774" i="15"/>
  <c r="L776" i="15"/>
  <c r="L771" i="15"/>
  <c r="O769" i="15"/>
  <c r="L768" i="15"/>
  <c r="L769" i="15"/>
  <c r="L767" i="15"/>
  <c r="K765" i="15"/>
  <c r="J765" i="15"/>
  <c r="K764" i="15"/>
  <c r="J764" i="15"/>
  <c r="K763" i="15"/>
  <c r="J763" i="15"/>
  <c r="K766" i="15"/>
  <c r="J766" i="15"/>
  <c r="K777" i="15"/>
  <c r="J777" i="15"/>
  <c r="K760" i="15"/>
  <c r="J760" i="15"/>
  <c r="K448" i="8"/>
  <c r="G448" i="8"/>
  <c r="K758" i="15"/>
  <c r="J758" i="15"/>
  <c r="K762" i="15"/>
  <c r="J762" i="15"/>
  <c r="O762" i="15" l="1"/>
  <c r="O760" i="15"/>
  <c r="O777" i="15"/>
  <c r="O766" i="15"/>
  <c r="O763" i="15"/>
  <c r="O764" i="15"/>
  <c r="O765" i="15"/>
  <c r="L764" i="15"/>
  <c r="L765" i="15"/>
  <c r="L763" i="15"/>
  <c r="L766" i="15"/>
  <c r="L777" i="15"/>
  <c r="L760" i="15"/>
  <c r="O758" i="15"/>
  <c r="L448" i="8"/>
  <c r="N448" i="8" s="1"/>
  <c r="L758" i="15"/>
  <c r="L762" i="15"/>
  <c r="K754" i="15" l="1"/>
  <c r="J754" i="15"/>
  <c r="K757" i="15"/>
  <c r="J757" i="15"/>
  <c r="K750" i="15"/>
  <c r="J750" i="15"/>
  <c r="J753" i="15"/>
  <c r="K753" i="15"/>
  <c r="J755" i="15"/>
  <c r="G350" i="10"/>
  <c r="K350" i="10"/>
  <c r="K353" i="10"/>
  <c r="G353" i="10"/>
  <c r="K761" i="15"/>
  <c r="J761" i="15"/>
  <c r="K748" i="15"/>
  <c r="J748" i="15"/>
  <c r="K756" i="15"/>
  <c r="J756" i="15"/>
  <c r="K759" i="15"/>
  <c r="J759" i="15"/>
  <c r="K744" i="15"/>
  <c r="J744" i="15"/>
  <c r="K755" i="15"/>
  <c r="K739" i="15"/>
  <c r="J739" i="15"/>
  <c r="J751" i="15"/>
  <c r="K751" i="15"/>
  <c r="K741" i="15"/>
  <c r="J741" i="15"/>
  <c r="K737" i="15"/>
  <c r="J737" i="15"/>
  <c r="J752" i="15"/>
  <c r="K752" i="15"/>
  <c r="K770" i="15"/>
  <c r="J770" i="15"/>
  <c r="J743" i="15"/>
  <c r="K743" i="15"/>
  <c r="K742" i="15"/>
  <c r="J742" i="15"/>
  <c r="K749" i="15"/>
  <c r="J749" i="15"/>
  <c r="K745" i="15"/>
  <c r="J745" i="15"/>
  <c r="K736" i="15"/>
  <c r="J736" i="15"/>
  <c r="N350" i="10" l="1"/>
  <c r="O750" i="15"/>
  <c r="O754" i="15"/>
  <c r="O759" i="15"/>
  <c r="L754" i="15"/>
  <c r="O757" i="15"/>
  <c r="L757" i="15"/>
  <c r="L750" i="15"/>
  <c r="O753" i="15"/>
  <c r="L753" i="15"/>
  <c r="O736" i="15"/>
  <c r="O749" i="15"/>
  <c r="O739" i="15"/>
  <c r="O755" i="15"/>
  <c r="L748" i="15"/>
  <c r="O756" i="15"/>
  <c r="O744" i="15"/>
  <c r="L350" i="10"/>
  <c r="N353" i="10"/>
  <c r="L353" i="10"/>
  <c r="O761" i="15"/>
  <c r="L761" i="15"/>
  <c r="O748" i="15"/>
  <c r="L756" i="15"/>
  <c r="L759" i="15"/>
  <c r="L744" i="15"/>
  <c r="L755" i="15"/>
  <c r="O742" i="15"/>
  <c r="O751" i="15"/>
  <c r="L739" i="15"/>
  <c r="L751" i="15"/>
  <c r="O745" i="15"/>
  <c r="O737" i="15"/>
  <c r="O741" i="15"/>
  <c r="L741" i="15"/>
  <c r="O770" i="15"/>
  <c r="O743" i="15"/>
  <c r="L752" i="15"/>
  <c r="L737" i="15"/>
  <c r="O752" i="15"/>
  <c r="L770" i="15"/>
  <c r="L743" i="15"/>
  <c r="L742" i="15"/>
  <c r="L749" i="15"/>
  <c r="L745" i="15"/>
  <c r="L736" i="15"/>
  <c r="J731" i="15" l="1"/>
  <c r="J747" i="15"/>
  <c r="K740" i="15"/>
  <c r="J740" i="15"/>
  <c r="K747" i="15"/>
  <c r="O740" i="15" l="1"/>
  <c r="O747" i="15"/>
  <c r="L747" i="15"/>
  <c r="L740" i="15"/>
  <c r="J746" i="15"/>
  <c r="K746" i="15"/>
  <c r="K379" i="10"/>
  <c r="G379" i="10"/>
  <c r="K435" i="8"/>
  <c r="G435" i="8"/>
  <c r="K733" i="15"/>
  <c r="J733" i="15"/>
  <c r="J735" i="15"/>
  <c r="K726" i="15"/>
  <c r="J726" i="15"/>
  <c r="K725" i="15"/>
  <c r="J725" i="15"/>
  <c r="K724" i="15"/>
  <c r="J724" i="15"/>
  <c r="J727" i="15"/>
  <c r="K727" i="15"/>
  <c r="K723" i="15"/>
  <c r="J723" i="15"/>
  <c r="K722" i="15"/>
  <c r="J722" i="15"/>
  <c r="K721" i="15"/>
  <c r="J721" i="15"/>
  <c r="J717" i="15"/>
  <c r="K717" i="15"/>
  <c r="O746" i="15" l="1"/>
  <c r="P786" i="15" s="1"/>
  <c r="O727" i="15"/>
  <c r="O721" i="15"/>
  <c r="O722" i="15"/>
  <c r="O723" i="15"/>
  <c r="O733" i="15"/>
  <c r="L746" i="15"/>
  <c r="N379" i="10"/>
  <c r="L379" i="10"/>
  <c r="L435" i="8"/>
  <c r="N435" i="8" s="1"/>
  <c r="L733" i="15"/>
  <c r="O724" i="15"/>
  <c r="O725" i="15"/>
  <c r="O726" i="15"/>
  <c r="L727" i="15"/>
  <c r="L725" i="15"/>
  <c r="L726" i="15"/>
  <c r="L724" i="15"/>
  <c r="L723" i="15"/>
  <c r="L722" i="15"/>
  <c r="L721" i="15"/>
  <c r="O717" i="15"/>
  <c r="L717" i="15"/>
  <c r="K735" i="15" l="1"/>
  <c r="K734" i="15"/>
  <c r="J734" i="15"/>
  <c r="K729" i="15"/>
  <c r="J729" i="15"/>
  <c r="K720" i="15"/>
  <c r="J720" i="15"/>
  <c r="O720" i="15" l="1"/>
  <c r="O729" i="15"/>
  <c r="O735" i="15"/>
  <c r="L735" i="15"/>
  <c r="O734" i="15"/>
  <c r="L720" i="15"/>
  <c r="L729" i="15"/>
  <c r="L734" i="15"/>
  <c r="J718" i="15"/>
  <c r="K718" i="15"/>
  <c r="K731" i="15"/>
  <c r="L731" i="15" l="1"/>
  <c r="O731" i="15"/>
  <c r="O718" i="15"/>
  <c r="L718" i="15"/>
  <c r="J713" i="15" l="1"/>
  <c r="K713" i="15"/>
  <c r="K690" i="12"/>
  <c r="G690" i="12"/>
  <c r="K711" i="15"/>
  <c r="J711" i="15"/>
  <c r="K730" i="15"/>
  <c r="J730" i="15"/>
  <c r="K719" i="15"/>
  <c r="J719" i="15"/>
  <c r="J712" i="15"/>
  <c r="K714" i="15"/>
  <c r="J714" i="15"/>
  <c r="K710" i="15"/>
  <c r="J710" i="15"/>
  <c r="K712" i="15"/>
  <c r="O713" i="15" l="1"/>
  <c r="O719" i="15"/>
  <c r="O711" i="15"/>
  <c r="L713" i="15"/>
  <c r="L690" i="12"/>
  <c r="N690" i="12" s="1"/>
  <c r="L711" i="15"/>
  <c r="O730" i="15"/>
  <c r="O710" i="15"/>
  <c r="O714" i="15"/>
  <c r="L719" i="15"/>
  <c r="L730" i="15"/>
  <c r="O712" i="15"/>
  <c r="L712" i="15"/>
  <c r="L710" i="15"/>
  <c r="L714" i="15"/>
  <c r="J706" i="15"/>
  <c r="K706" i="15"/>
  <c r="K709" i="15"/>
  <c r="J709" i="15"/>
  <c r="K708" i="15"/>
  <c r="K707" i="15"/>
  <c r="J707" i="15"/>
  <c r="E995" i="15"/>
  <c r="J728" i="15"/>
  <c r="J732" i="15"/>
  <c r="J702" i="15"/>
  <c r="K700" i="15"/>
  <c r="J700" i="15"/>
  <c r="K702" i="15"/>
  <c r="K728" i="15"/>
  <c r="K732" i="15"/>
  <c r="K434" i="8"/>
  <c r="G434" i="8"/>
  <c r="K699" i="15"/>
  <c r="J699" i="15"/>
  <c r="K704" i="15"/>
  <c r="J704" i="15"/>
  <c r="K703" i="15"/>
  <c r="J703" i="15"/>
  <c r="J694" i="15"/>
  <c r="K694" i="15"/>
  <c r="K705" i="15"/>
  <c r="J705" i="15"/>
  <c r="K698" i="15"/>
  <c r="J698" i="15"/>
  <c r="L706" i="15" l="1"/>
  <c r="O706" i="15"/>
  <c r="O709" i="15"/>
  <c r="O708" i="15"/>
  <c r="L709" i="15"/>
  <c r="L708" i="15"/>
  <c r="O707" i="15"/>
  <c r="L707" i="15"/>
  <c r="L702" i="15"/>
  <c r="L700" i="15"/>
  <c r="L694" i="15"/>
  <c r="O699" i="15"/>
  <c r="O732" i="15"/>
  <c r="O702" i="15"/>
  <c r="O700" i="15"/>
  <c r="O728" i="15"/>
  <c r="O703" i="15"/>
  <c r="O704" i="15"/>
  <c r="L732" i="15"/>
  <c r="L728" i="15"/>
  <c r="O694" i="15"/>
  <c r="L434" i="8"/>
  <c r="N434" i="8" s="1"/>
  <c r="L703" i="15"/>
  <c r="L704" i="15"/>
  <c r="L699" i="15"/>
  <c r="O698" i="15"/>
  <c r="O705" i="15"/>
  <c r="L698" i="15"/>
  <c r="L705" i="15"/>
  <c r="K696" i="15"/>
  <c r="J696" i="15"/>
  <c r="K695" i="15"/>
  <c r="J695" i="15"/>
  <c r="O695" i="15" l="1"/>
  <c r="O696" i="15"/>
  <c r="L695" i="15"/>
  <c r="L696" i="15"/>
  <c r="K697" i="12" l="1"/>
  <c r="G697" i="12"/>
  <c r="K702" i="12"/>
  <c r="G702" i="12"/>
  <c r="G691" i="12"/>
  <c r="K691" i="12"/>
  <c r="L697" i="12" l="1"/>
  <c r="N697" i="12" s="1"/>
  <c r="L691" i="12"/>
  <c r="N691" i="12" s="1"/>
  <c r="L702" i="12"/>
  <c r="N702" i="12" s="1"/>
  <c r="K688" i="12"/>
  <c r="G688" i="12"/>
  <c r="K683" i="12"/>
  <c r="G683" i="12"/>
  <c r="K732" i="12"/>
  <c r="G732" i="12"/>
  <c r="K686" i="12"/>
  <c r="G686" i="12"/>
  <c r="K684" i="12"/>
  <c r="G684" i="12"/>
  <c r="K733" i="12"/>
  <c r="G733" i="12"/>
  <c r="J690" i="15"/>
  <c r="J693" i="15"/>
  <c r="K693" i="15"/>
  <c r="K690" i="15"/>
  <c r="J715" i="15"/>
  <c r="J697" i="15"/>
  <c r="K715" i="15"/>
  <c r="K697" i="15"/>
  <c r="K433" i="8"/>
  <c r="G433" i="8"/>
  <c r="J689" i="15"/>
  <c r="K689" i="15"/>
  <c r="K686" i="15"/>
  <c r="J686" i="15"/>
  <c r="K692" i="15"/>
  <c r="J692" i="15"/>
  <c r="J691" i="15"/>
  <c r="J688" i="15"/>
  <c r="K687" i="15"/>
  <c r="J687" i="15"/>
  <c r="L688" i="12" l="1"/>
  <c r="N688" i="12" s="1"/>
  <c r="L683" i="12"/>
  <c r="N683" i="12" s="1"/>
  <c r="L732" i="12"/>
  <c r="N732" i="12" s="1"/>
  <c r="L686" i="12"/>
  <c r="N686" i="12" s="1"/>
  <c r="L684" i="12"/>
  <c r="N684" i="12" s="1"/>
  <c r="L733" i="12"/>
  <c r="N733" i="12" s="1"/>
  <c r="O690" i="15"/>
  <c r="O715" i="15"/>
  <c r="O689" i="15"/>
  <c r="O697" i="15"/>
  <c r="O693" i="15"/>
  <c r="L693" i="15"/>
  <c r="L690" i="15"/>
  <c r="L697" i="15"/>
  <c r="L715" i="15"/>
  <c r="L433" i="8"/>
  <c r="N433" i="8" s="1"/>
  <c r="O692" i="15"/>
  <c r="O686" i="15"/>
  <c r="L689" i="15"/>
  <c r="L692" i="15"/>
  <c r="L686" i="15"/>
  <c r="O687" i="15"/>
  <c r="L687" i="15"/>
  <c r="K716" i="15" l="1"/>
  <c r="J716" i="15"/>
  <c r="K691" i="15"/>
  <c r="O691" i="15" s="1"/>
  <c r="K688" i="15"/>
  <c r="O688" i="15" s="1"/>
  <c r="O716" i="15" l="1"/>
  <c r="L716" i="15"/>
  <c r="L691" i="15"/>
  <c r="L688" i="15"/>
  <c r="K685" i="15"/>
  <c r="J685" i="15"/>
  <c r="O685" i="15" l="1"/>
  <c r="L685" i="15"/>
  <c r="K683" i="15"/>
  <c r="J683" i="15"/>
  <c r="K684" i="15"/>
  <c r="J684" i="15"/>
  <c r="O684" i="15" l="1"/>
  <c r="O683" i="15"/>
  <c r="L683" i="15"/>
  <c r="L684" i="15"/>
  <c r="K678" i="15"/>
  <c r="J678" i="15"/>
  <c r="K677" i="15"/>
  <c r="J677" i="15"/>
  <c r="K377" i="10"/>
  <c r="G377" i="10"/>
  <c r="O677" i="15" l="1"/>
  <c r="O678" i="15"/>
  <c r="L678" i="15"/>
  <c r="L677" i="15"/>
  <c r="N377" i="10"/>
  <c r="L377" i="10"/>
  <c r="J680" i="15"/>
  <c r="J701" i="15"/>
  <c r="J738" i="15"/>
  <c r="J681" i="15"/>
  <c r="K679" i="15"/>
  <c r="J679" i="15"/>
  <c r="K680" i="15"/>
  <c r="K701" i="15"/>
  <c r="K738" i="15"/>
  <c r="K681" i="15"/>
  <c r="O679" i="15" l="1"/>
  <c r="O680" i="15"/>
  <c r="O701" i="15"/>
  <c r="O738" i="15"/>
  <c r="O681" i="15"/>
  <c r="L681" i="15"/>
  <c r="L738" i="15"/>
  <c r="L701" i="15"/>
  <c r="L680" i="15"/>
  <c r="L679" i="15"/>
  <c r="P740" i="15" l="1"/>
  <c r="K676" i="15"/>
  <c r="J676" i="15"/>
  <c r="O676" i="15" l="1"/>
  <c r="L676" i="15"/>
  <c r="K682" i="15"/>
  <c r="J682" i="15"/>
  <c r="J675" i="15"/>
  <c r="K675" i="15"/>
  <c r="L675" i="15" l="1"/>
  <c r="O682" i="15"/>
  <c r="L682" i="15"/>
  <c r="O675" i="15"/>
  <c r="K668" i="15"/>
  <c r="J668" i="15"/>
  <c r="K687" i="12"/>
  <c r="G687" i="12"/>
  <c r="K685" i="12"/>
  <c r="G685" i="12"/>
  <c r="K699" i="12"/>
  <c r="G699" i="12"/>
  <c r="K351" i="10"/>
  <c r="G351" i="10"/>
  <c r="K349" i="10"/>
  <c r="G349" i="10"/>
  <c r="N351" i="10" l="1"/>
  <c r="L687" i="12"/>
  <c r="N687" i="12" s="1"/>
  <c r="L668" i="15"/>
  <c r="O668" i="15"/>
  <c r="L685" i="12"/>
  <c r="N685" i="12" s="1"/>
  <c r="L699" i="12"/>
  <c r="N699" i="12" s="1"/>
  <c r="L349" i="10"/>
  <c r="L351" i="10"/>
  <c r="N349" i="10"/>
  <c r="J672" i="15"/>
  <c r="K672" i="15"/>
  <c r="K666" i="15"/>
  <c r="J666" i="15"/>
  <c r="K674" i="15"/>
  <c r="J674" i="15"/>
  <c r="K669" i="15"/>
  <c r="J669" i="15"/>
  <c r="K673" i="15"/>
  <c r="J673" i="15"/>
  <c r="J665" i="15"/>
  <c r="K667" i="15"/>
  <c r="J667" i="15"/>
  <c r="K671" i="15"/>
  <c r="J671" i="15"/>
  <c r="K656" i="15"/>
  <c r="J656" i="15"/>
  <c r="J655" i="15"/>
  <c r="K655" i="15"/>
  <c r="K650" i="15"/>
  <c r="J650" i="15"/>
  <c r="K653" i="15"/>
  <c r="J653" i="15"/>
  <c r="K661" i="15"/>
  <c r="J661" i="15"/>
  <c r="K660" i="15"/>
  <c r="J660" i="15"/>
  <c r="K664" i="15"/>
  <c r="J664" i="15"/>
  <c r="J654" i="15"/>
  <c r="K670" i="15"/>
  <c r="J670" i="15"/>
  <c r="K663" i="15"/>
  <c r="J663" i="15"/>
  <c r="K665" i="15"/>
  <c r="K654" i="15"/>
  <c r="K652" i="15"/>
  <c r="J652" i="15"/>
  <c r="K662" i="15"/>
  <c r="J662" i="15"/>
  <c r="K648" i="15"/>
  <c r="J648" i="15"/>
  <c r="K659" i="15"/>
  <c r="J659" i="15"/>
  <c r="L664" i="15" l="1"/>
  <c r="L660" i="15"/>
  <c r="L661" i="15"/>
  <c r="O653" i="15"/>
  <c r="O650" i="15"/>
  <c r="O656" i="15"/>
  <c r="O671" i="15"/>
  <c r="O672" i="15"/>
  <c r="O673" i="15"/>
  <c r="O669" i="15"/>
  <c r="O674" i="15"/>
  <c r="O666" i="15"/>
  <c r="L667" i="15"/>
  <c r="L666" i="15"/>
  <c r="L672" i="15"/>
  <c r="L673" i="15"/>
  <c r="L669" i="15"/>
  <c r="L674" i="15"/>
  <c r="L652" i="15"/>
  <c r="O667" i="15"/>
  <c r="O655" i="15"/>
  <c r="L662" i="15"/>
  <c r="L671" i="15"/>
  <c r="L656" i="15"/>
  <c r="L655" i="15"/>
  <c r="L665" i="15"/>
  <c r="O663" i="15"/>
  <c r="O670" i="15"/>
  <c r="O664" i="15"/>
  <c r="O660" i="15"/>
  <c r="O661" i="15"/>
  <c r="L650" i="15"/>
  <c r="L653" i="15"/>
  <c r="L654" i="15"/>
  <c r="O665" i="15"/>
  <c r="O654" i="15"/>
  <c r="O652" i="15"/>
  <c r="O662" i="15"/>
  <c r="L663" i="15"/>
  <c r="L670" i="15"/>
  <c r="O659" i="15"/>
  <c r="L648" i="15"/>
  <c r="L659" i="15"/>
  <c r="O648" i="15"/>
  <c r="K647" i="15" l="1"/>
  <c r="J647" i="15"/>
  <c r="L647" i="15" l="1"/>
  <c r="O647" i="15"/>
  <c r="K768" i="12" l="1"/>
  <c r="G768" i="12"/>
  <c r="K352" i="10"/>
  <c r="G352" i="10"/>
  <c r="K430" i="8"/>
  <c r="G430" i="8"/>
  <c r="K432" i="8"/>
  <c r="G432" i="8"/>
  <c r="J644" i="15"/>
  <c r="K657" i="15"/>
  <c r="J657" i="15"/>
  <c r="K644" i="15"/>
  <c r="K643" i="15"/>
  <c r="J643" i="15"/>
  <c r="K651" i="15"/>
  <c r="J651" i="15"/>
  <c r="K646" i="15"/>
  <c r="J646" i="15"/>
  <c r="K649" i="15"/>
  <c r="J649" i="15"/>
  <c r="L644" i="15" l="1"/>
  <c r="L651" i="15"/>
  <c r="L646" i="15"/>
  <c r="L643" i="15"/>
  <c r="L657" i="15"/>
  <c r="L768" i="12"/>
  <c r="N768" i="12" s="1"/>
  <c r="L352" i="10"/>
  <c r="N352" i="10"/>
  <c r="L430" i="8"/>
  <c r="N430" i="8" s="1"/>
  <c r="L432" i="8"/>
  <c r="N432" i="8" s="1"/>
  <c r="O657" i="15"/>
  <c r="O643" i="15"/>
  <c r="O651" i="15"/>
  <c r="O644" i="15"/>
  <c r="O646" i="15"/>
  <c r="L649" i="15"/>
  <c r="O649" i="15"/>
  <c r="K637" i="15"/>
  <c r="J637" i="15"/>
  <c r="J638" i="15"/>
  <c r="K638" i="15"/>
  <c r="K645" i="15"/>
  <c r="J645" i="15"/>
  <c r="K640" i="15"/>
  <c r="J640" i="15"/>
  <c r="O640" i="15" l="1"/>
  <c r="L637" i="15"/>
  <c r="O645" i="15"/>
  <c r="O637" i="15"/>
  <c r="L638" i="15"/>
  <c r="L640" i="15"/>
  <c r="O638" i="15"/>
  <c r="L645" i="15"/>
  <c r="K680" i="12"/>
  <c r="G680" i="12"/>
  <c r="K658" i="15"/>
  <c r="J658" i="15"/>
  <c r="K641" i="15"/>
  <c r="J641" i="15"/>
  <c r="K642" i="15"/>
  <c r="J642" i="15"/>
  <c r="K696" i="12"/>
  <c r="G696" i="12"/>
  <c r="K771" i="12"/>
  <c r="G771" i="12"/>
  <c r="K440" i="8"/>
  <c r="G440" i="8"/>
  <c r="K635" i="15"/>
  <c r="J635" i="15"/>
  <c r="L771" i="12" l="1"/>
  <c r="N771" i="12" s="1"/>
  <c r="L696" i="12"/>
  <c r="N696" i="12" s="1"/>
  <c r="L680" i="12"/>
  <c r="N680" i="12" s="1"/>
  <c r="L642" i="15"/>
  <c r="L658" i="15"/>
  <c r="L641" i="15"/>
  <c r="O658" i="15"/>
  <c r="O641" i="15"/>
  <c r="O642" i="15"/>
  <c r="L440" i="8"/>
  <c r="N440" i="8" s="1"/>
  <c r="L635" i="15"/>
  <c r="O635" i="15"/>
  <c r="J628" i="15" l="1"/>
  <c r="O628" i="15" s="1"/>
  <c r="K631" i="15"/>
  <c r="J631" i="15"/>
  <c r="K627" i="15"/>
  <c r="J627" i="15"/>
  <c r="K639" i="15"/>
  <c r="J639" i="15"/>
  <c r="K354" i="10"/>
  <c r="G354" i="10"/>
  <c r="K404" i="10"/>
  <c r="N404" i="10" s="1"/>
  <c r="G404" i="10"/>
  <c r="K431" i="8"/>
  <c r="G431" i="8"/>
  <c r="L431" i="8" l="1"/>
  <c r="N431" i="8" s="1"/>
  <c r="L404" i="10"/>
  <c r="L628" i="15"/>
  <c r="O639" i="15"/>
  <c r="L631" i="15"/>
  <c r="L627" i="15"/>
  <c r="L639" i="15"/>
  <c r="O631" i="15"/>
  <c r="O627" i="15"/>
  <c r="N354" i="10"/>
  <c r="L354" i="10"/>
  <c r="K625" i="15" l="1"/>
  <c r="J625" i="15"/>
  <c r="J633" i="15"/>
  <c r="O633" i="15" s="1"/>
  <c r="K629" i="15"/>
  <c r="J629" i="15"/>
  <c r="K623" i="15"/>
  <c r="J623" i="15"/>
  <c r="K624" i="15"/>
  <c r="J624" i="15"/>
  <c r="K622" i="15"/>
  <c r="J622" i="15"/>
  <c r="L623" i="15" l="1"/>
  <c r="O623" i="15"/>
  <c r="O625" i="15"/>
  <c r="L625" i="15"/>
  <c r="L629" i="15"/>
  <c r="L624" i="15"/>
  <c r="L633" i="15"/>
  <c r="L622" i="15"/>
  <c r="O629" i="15"/>
  <c r="O622" i="15"/>
  <c r="O624" i="15"/>
  <c r="K679" i="12" l="1"/>
  <c r="G679" i="12"/>
  <c r="K363" i="10"/>
  <c r="G363" i="10"/>
  <c r="N363" i="10" l="1"/>
  <c r="L679" i="12"/>
  <c r="N679" i="12" s="1"/>
  <c r="L363" i="10"/>
  <c r="K429" i="8" l="1"/>
  <c r="G429" i="8"/>
  <c r="K428" i="8"/>
  <c r="G428" i="8"/>
  <c r="K621" i="15"/>
  <c r="J621" i="15"/>
  <c r="K615" i="15"/>
  <c r="J615" i="15"/>
  <c r="K681" i="12"/>
  <c r="G681" i="12"/>
  <c r="K689" i="12"/>
  <c r="G689" i="12"/>
  <c r="K427" i="8"/>
  <c r="G427" i="8"/>
  <c r="J626" i="15"/>
  <c r="K626" i="15"/>
  <c r="K614" i="15"/>
  <c r="J614" i="15"/>
  <c r="K617" i="15"/>
  <c r="J617" i="15"/>
  <c r="J613" i="15"/>
  <c r="K613" i="15"/>
  <c r="L428" i="8" l="1"/>
  <c r="N428" i="8" s="1"/>
  <c r="L429" i="8"/>
  <c r="N429" i="8" s="1"/>
  <c r="L621" i="15"/>
  <c r="O621" i="15"/>
  <c r="L626" i="15"/>
  <c r="L614" i="15"/>
  <c r="L615" i="15"/>
  <c r="O615" i="15"/>
  <c r="L681" i="12"/>
  <c r="N681" i="12" s="1"/>
  <c r="L689" i="12"/>
  <c r="N689" i="12" s="1"/>
  <c r="L427" i="8"/>
  <c r="N427" i="8" s="1"/>
  <c r="O617" i="15"/>
  <c r="O626" i="15"/>
  <c r="O614" i="15"/>
  <c r="L613" i="15"/>
  <c r="L617" i="15"/>
  <c r="O613" i="15"/>
  <c r="K616" i="15" l="1"/>
  <c r="J616" i="15"/>
  <c r="K609" i="15"/>
  <c r="J609" i="15"/>
  <c r="K618" i="15"/>
  <c r="J618" i="15"/>
  <c r="K608" i="15"/>
  <c r="J608" i="15"/>
  <c r="O616" i="15" l="1"/>
  <c r="O609" i="15"/>
  <c r="O618" i="15"/>
  <c r="L608" i="15"/>
  <c r="L616" i="15"/>
  <c r="L609" i="15"/>
  <c r="L618" i="15"/>
  <c r="O608" i="15"/>
  <c r="K612" i="15"/>
  <c r="J612" i="15"/>
  <c r="K607" i="15"/>
  <c r="J607" i="15"/>
  <c r="K611" i="15"/>
  <c r="J611" i="15"/>
  <c r="K619" i="15"/>
  <c r="J619" i="15"/>
  <c r="K632" i="15"/>
  <c r="J632" i="15"/>
  <c r="K630" i="15"/>
  <c r="J630" i="15"/>
  <c r="K634" i="15"/>
  <c r="J634" i="15"/>
  <c r="K620" i="15"/>
  <c r="J620" i="15"/>
  <c r="K610" i="15"/>
  <c r="J610" i="15"/>
  <c r="K636" i="15"/>
  <c r="J636" i="15"/>
  <c r="K606" i="15"/>
  <c r="J606" i="15"/>
  <c r="K605" i="15"/>
  <c r="J605" i="15"/>
  <c r="K604" i="15"/>
  <c r="J604" i="15"/>
  <c r="K603" i="15"/>
  <c r="J603" i="15"/>
  <c r="K602" i="15"/>
  <c r="J602" i="15"/>
  <c r="K601" i="15"/>
  <c r="J601" i="15"/>
  <c r="K600" i="15"/>
  <c r="J600" i="15"/>
  <c r="L605" i="15" l="1"/>
  <c r="L600" i="15"/>
  <c r="L603" i="15"/>
  <c r="L602" i="15"/>
  <c r="O600" i="15"/>
  <c r="L604" i="15"/>
  <c r="O601" i="15"/>
  <c r="O603" i="15"/>
  <c r="L620" i="15"/>
  <c r="L619" i="15"/>
  <c r="O602" i="15"/>
  <c r="O605" i="15"/>
  <c r="O604" i="15"/>
  <c r="L601" i="15"/>
  <c r="L610" i="15"/>
  <c r="L632" i="15"/>
  <c r="L612" i="15"/>
  <c r="L636" i="15"/>
  <c r="L630" i="15"/>
  <c r="L607" i="15"/>
  <c r="L606" i="15"/>
  <c r="L634" i="15"/>
  <c r="L611" i="15"/>
  <c r="O606" i="15"/>
  <c r="O610" i="15"/>
  <c r="O634" i="15"/>
  <c r="O632" i="15"/>
  <c r="O611" i="15"/>
  <c r="O612" i="15"/>
  <c r="O636" i="15"/>
  <c r="O620" i="15"/>
  <c r="O630" i="15"/>
  <c r="O619" i="15"/>
  <c r="O607" i="15"/>
  <c r="G436" i="8"/>
  <c r="K436" i="8"/>
  <c r="G444" i="8"/>
  <c r="K444" i="8"/>
  <c r="G677" i="12"/>
  <c r="K677" i="12"/>
  <c r="G682" i="12"/>
  <c r="K682" i="12"/>
  <c r="G676" i="12"/>
  <c r="K676" i="12"/>
  <c r="G675" i="12"/>
  <c r="K675" i="12"/>
  <c r="G678" i="12"/>
  <c r="K678" i="12"/>
  <c r="G347" i="10"/>
  <c r="K347" i="10"/>
  <c r="G345" i="10"/>
  <c r="K345" i="10"/>
  <c r="G346" i="10"/>
  <c r="K346" i="10"/>
  <c r="G357" i="10"/>
  <c r="K357" i="10"/>
  <c r="G348" i="10"/>
  <c r="K348" i="10"/>
  <c r="K599" i="15"/>
  <c r="J599" i="15"/>
  <c r="P680" i="15" l="1"/>
  <c r="N345" i="10"/>
  <c r="L682" i="12"/>
  <c r="N682" i="12" s="1"/>
  <c r="L675" i="12"/>
  <c r="N675" i="12" s="1"/>
  <c r="L676" i="12"/>
  <c r="N676" i="12" s="1"/>
  <c r="L677" i="12"/>
  <c r="N677" i="12" s="1"/>
  <c r="L678" i="12"/>
  <c r="N678" i="12" s="1"/>
  <c r="N346" i="10"/>
  <c r="N357" i="10"/>
  <c r="N347" i="10"/>
  <c r="N348" i="10"/>
  <c r="L444" i="8"/>
  <c r="N444" i="8" s="1"/>
  <c r="L436" i="8"/>
  <c r="N436" i="8" s="1"/>
  <c r="L357" i="10"/>
  <c r="L345" i="10"/>
  <c r="L348" i="10"/>
  <c r="L346" i="10"/>
  <c r="L347" i="10"/>
  <c r="L599" i="15"/>
  <c r="O599" i="15"/>
  <c r="N42" i="8" l="1"/>
  <c r="K6" i="8" s="1"/>
  <c r="J598" i="15"/>
  <c r="K598" i="15"/>
  <c r="K597" i="15"/>
  <c r="J597" i="15"/>
  <c r="K596" i="15"/>
  <c r="J596" i="15"/>
  <c r="K595" i="15"/>
  <c r="J595" i="15"/>
  <c r="L598" i="15" l="1"/>
  <c r="L596" i="15"/>
  <c r="O598" i="15"/>
  <c r="L595" i="15"/>
  <c r="L597" i="15"/>
  <c r="O596" i="15"/>
  <c r="O597" i="15"/>
  <c r="O595" i="15"/>
  <c r="K594" i="15" l="1"/>
  <c r="J594" i="15"/>
  <c r="K593" i="15"/>
  <c r="J593" i="15"/>
  <c r="K592" i="15"/>
  <c r="J592" i="15"/>
  <c r="L593" i="15" l="1"/>
  <c r="L594" i="15"/>
  <c r="O592" i="15"/>
  <c r="O594" i="15"/>
  <c r="O593" i="15"/>
  <c r="L592" i="15"/>
  <c r="K673" i="12"/>
  <c r="G673" i="12"/>
  <c r="K590" i="15"/>
  <c r="J590" i="15"/>
  <c r="J591" i="15"/>
  <c r="K591" i="15"/>
  <c r="K587" i="15"/>
  <c r="J587" i="15"/>
  <c r="K586" i="15"/>
  <c r="J586" i="15"/>
  <c r="K582" i="15"/>
  <c r="J582" i="15"/>
  <c r="J581" i="15"/>
  <c r="K581" i="15"/>
  <c r="K589" i="15"/>
  <c r="J589" i="15"/>
  <c r="K584" i="15"/>
  <c r="J584" i="15"/>
  <c r="K583" i="15"/>
  <c r="J583" i="15"/>
  <c r="K585" i="15"/>
  <c r="J585" i="15"/>
  <c r="K588" i="15"/>
  <c r="J588" i="15"/>
  <c r="L590" i="15" l="1"/>
  <c r="O581" i="15"/>
  <c r="O591" i="15"/>
  <c r="L673" i="12"/>
  <c r="N673" i="12" s="1"/>
  <c r="O590" i="15"/>
  <c r="L591" i="15"/>
  <c r="O582" i="15"/>
  <c r="L585" i="15"/>
  <c r="O587" i="15"/>
  <c r="L586" i="15"/>
  <c r="L587" i="15"/>
  <c r="O586" i="15"/>
  <c r="L582" i="15"/>
  <c r="L581" i="15"/>
  <c r="O584" i="15"/>
  <c r="O585" i="15"/>
  <c r="L589" i="15"/>
  <c r="L583" i="15"/>
  <c r="L588" i="15"/>
  <c r="L584" i="15"/>
  <c r="O589" i="15"/>
  <c r="O583" i="15"/>
  <c r="O588" i="15"/>
  <c r="K670" i="12"/>
  <c r="G670" i="12"/>
  <c r="K344" i="10"/>
  <c r="G344" i="10"/>
  <c r="N60" i="15"/>
  <c r="N126" i="15"/>
  <c r="N113" i="15"/>
  <c r="N176" i="15"/>
  <c r="N48" i="15"/>
  <c r="K355" i="15"/>
  <c r="J355" i="15"/>
  <c r="J235" i="15"/>
  <c r="J225" i="15"/>
  <c r="J194" i="15"/>
  <c r="J193" i="15"/>
  <c r="J189" i="15"/>
  <c r="J190" i="15"/>
  <c r="J175" i="15"/>
  <c r="J168" i="15"/>
  <c r="J169" i="15"/>
  <c r="J163" i="15"/>
  <c r="J156" i="15"/>
  <c r="J154" i="15"/>
  <c r="J150" i="15"/>
  <c r="J145" i="15"/>
  <c r="J135" i="15"/>
  <c r="J133" i="15"/>
  <c r="J88" i="15"/>
  <c r="J78" i="15"/>
  <c r="J69" i="15"/>
  <c r="J77" i="15"/>
  <c r="J76" i="15"/>
  <c r="J50" i="15"/>
  <c r="J114" i="15"/>
  <c r="J91" i="15"/>
  <c r="J95" i="15"/>
  <c r="J112" i="15"/>
  <c r="J117" i="15"/>
  <c r="K340" i="10"/>
  <c r="G340" i="10"/>
  <c r="K425" i="8"/>
  <c r="G425" i="8"/>
  <c r="K578" i="15"/>
  <c r="K580" i="15"/>
  <c r="J580" i="15"/>
  <c r="J578" i="15"/>
  <c r="K579" i="15"/>
  <c r="J579" i="15"/>
  <c r="K668" i="12"/>
  <c r="G668" i="12"/>
  <c r="K343" i="10"/>
  <c r="G343" i="10"/>
  <c r="K575" i="15"/>
  <c r="J575" i="15"/>
  <c r="K574" i="15"/>
  <c r="J574" i="15"/>
  <c r="K573" i="15"/>
  <c r="J573" i="15"/>
  <c r="K571" i="15"/>
  <c r="J571" i="15"/>
  <c r="K570" i="15"/>
  <c r="J570" i="15"/>
  <c r="K569" i="15"/>
  <c r="J569" i="15"/>
  <c r="J576" i="15"/>
  <c r="K576" i="15"/>
  <c r="K568" i="15"/>
  <c r="J568" i="15"/>
  <c r="J572" i="15"/>
  <c r="K572" i="15"/>
  <c r="K567" i="15"/>
  <c r="J567" i="15"/>
  <c r="P620" i="15" l="1"/>
  <c r="L670" i="12"/>
  <c r="N670" i="12" s="1"/>
  <c r="L344" i="10"/>
  <c r="N344" i="10"/>
  <c r="O571" i="15"/>
  <c r="O569" i="15"/>
  <c r="O570" i="15"/>
  <c r="L355" i="15"/>
  <c r="O355" i="15"/>
  <c r="L425" i="8"/>
  <c r="N425" i="8" s="1"/>
  <c r="N340" i="10"/>
  <c r="L340" i="10"/>
  <c r="L580" i="15"/>
  <c r="L570" i="15"/>
  <c r="L575" i="15"/>
  <c r="O579" i="15"/>
  <c r="O578" i="15"/>
  <c r="O580" i="15"/>
  <c r="L579" i="15"/>
  <c r="L578" i="15"/>
  <c r="O574" i="15"/>
  <c r="O572" i="15"/>
  <c r="L668" i="12"/>
  <c r="N668" i="12" s="1"/>
  <c r="L343" i="10"/>
  <c r="N343" i="10"/>
  <c r="L573" i="15"/>
  <c r="L574" i="15"/>
  <c r="O575" i="15"/>
  <c r="O573" i="15"/>
  <c r="L576" i="15"/>
  <c r="L567" i="15"/>
  <c r="L569" i="15"/>
  <c r="L571" i="15"/>
  <c r="O568" i="15"/>
  <c r="O576" i="15"/>
  <c r="L568" i="15"/>
  <c r="L572" i="15"/>
  <c r="O567" i="15"/>
  <c r="L565" i="15"/>
  <c r="K566" i="15"/>
  <c r="J566" i="15"/>
  <c r="K563" i="15"/>
  <c r="J563" i="15"/>
  <c r="K562" i="15"/>
  <c r="J562" i="15"/>
  <c r="K674" i="12"/>
  <c r="G674" i="12"/>
  <c r="K561" i="15"/>
  <c r="J561" i="15"/>
  <c r="K564" i="15"/>
  <c r="J564" i="15"/>
  <c r="O560" i="15"/>
  <c r="O537" i="15"/>
  <c r="J559" i="15"/>
  <c r="K556" i="15"/>
  <c r="J556" i="15"/>
  <c r="J558" i="15"/>
  <c r="K559" i="15"/>
  <c r="K558" i="15"/>
  <c r="J554" i="15"/>
  <c r="K555" i="15"/>
  <c r="J555" i="15"/>
  <c r="K557" i="15"/>
  <c r="J557" i="15"/>
  <c r="K342" i="10"/>
  <c r="G342" i="10"/>
  <c r="K341" i="10"/>
  <c r="G341" i="10"/>
  <c r="K328" i="10"/>
  <c r="G328" i="10"/>
  <c r="K336" i="10"/>
  <c r="G336" i="10"/>
  <c r="K667" i="12"/>
  <c r="G667" i="12"/>
  <c r="J549" i="15"/>
  <c r="K550" i="15"/>
  <c r="J550" i="15"/>
  <c r="K549" i="15"/>
  <c r="K554" i="15"/>
  <c r="K553" i="15"/>
  <c r="J553" i="15"/>
  <c r="K552" i="15"/>
  <c r="J552" i="15"/>
  <c r="K551" i="15"/>
  <c r="J551" i="15"/>
  <c r="K548" i="15"/>
  <c r="J548" i="15"/>
  <c r="J546" i="15"/>
  <c r="K546" i="15"/>
  <c r="K547" i="15"/>
  <c r="J547" i="15"/>
  <c r="K544" i="15"/>
  <c r="J544" i="15"/>
  <c r="J545" i="15"/>
  <c r="K545" i="15"/>
  <c r="J540" i="15"/>
  <c r="K540" i="15"/>
  <c r="K539" i="15"/>
  <c r="J539" i="15"/>
  <c r="K532" i="15"/>
  <c r="J532" i="15"/>
  <c r="K543" i="15"/>
  <c r="J543" i="15"/>
  <c r="K542" i="15"/>
  <c r="J542" i="15"/>
  <c r="K530" i="15"/>
  <c r="J530" i="15"/>
  <c r="K527" i="15"/>
  <c r="J527" i="15"/>
  <c r="K535" i="15"/>
  <c r="J535" i="15"/>
  <c r="K337" i="10"/>
  <c r="G337" i="10"/>
  <c r="K334" i="10"/>
  <c r="G334" i="10"/>
  <c r="K339" i="10"/>
  <c r="G339" i="10"/>
  <c r="K528" i="15"/>
  <c r="J528" i="15"/>
  <c r="K529" i="15"/>
  <c r="J529" i="15"/>
  <c r="K538" i="15"/>
  <c r="J538" i="15"/>
  <c r="K521" i="15"/>
  <c r="J521" i="15"/>
  <c r="K520" i="15"/>
  <c r="J520" i="15"/>
  <c r="K519" i="15"/>
  <c r="J519" i="15"/>
  <c r="K541" i="15"/>
  <c r="J541" i="15"/>
  <c r="J523" i="15"/>
  <c r="K523" i="15"/>
  <c r="K533" i="15"/>
  <c r="J533" i="15"/>
  <c r="K526" i="15"/>
  <c r="J526" i="15"/>
  <c r="J536" i="15"/>
  <c r="J522" i="15"/>
  <c r="K522" i="15"/>
  <c r="K531" i="15"/>
  <c r="J531" i="15"/>
  <c r="K525" i="15"/>
  <c r="J525" i="15"/>
  <c r="G649" i="12"/>
  <c r="K649" i="12"/>
  <c r="K669" i="12"/>
  <c r="K671" i="12"/>
  <c r="G669" i="12"/>
  <c r="G671" i="12"/>
  <c r="K652" i="12"/>
  <c r="G652" i="12"/>
  <c r="K515" i="15"/>
  <c r="J515" i="15"/>
  <c r="K514" i="15"/>
  <c r="J514" i="15"/>
  <c r="K536" i="15"/>
  <c r="K524" i="15"/>
  <c r="J524" i="15"/>
  <c r="K516" i="15"/>
  <c r="J516" i="15"/>
  <c r="K534" i="15"/>
  <c r="J534" i="15"/>
  <c r="K656" i="12"/>
  <c r="G656" i="12"/>
  <c r="J513" i="15"/>
  <c r="K513" i="15"/>
  <c r="K660" i="12"/>
  <c r="G660" i="12"/>
  <c r="K324" i="10"/>
  <c r="G324" i="10"/>
  <c r="K426" i="8"/>
  <c r="G426" i="8"/>
  <c r="K672" i="12"/>
  <c r="G672" i="12"/>
  <c r="K332" i="10"/>
  <c r="G332" i="10"/>
  <c r="K327" i="10"/>
  <c r="G327" i="10"/>
  <c r="K330" i="10"/>
  <c r="G330" i="10"/>
  <c r="K326" i="10"/>
  <c r="G326" i="10"/>
  <c r="K419" i="8"/>
  <c r="G419" i="8"/>
  <c r="K505" i="15"/>
  <c r="J505" i="15"/>
  <c r="K510" i="15"/>
  <c r="J510" i="15"/>
  <c r="K509" i="15"/>
  <c r="J509" i="15"/>
  <c r="K508" i="15"/>
  <c r="J508" i="15"/>
  <c r="K507" i="15"/>
  <c r="J507" i="15"/>
  <c r="K506" i="15"/>
  <c r="J506" i="15"/>
  <c r="K501" i="15"/>
  <c r="J501" i="15"/>
  <c r="J502" i="15"/>
  <c r="K511" i="15"/>
  <c r="J511" i="15"/>
  <c r="K502" i="15"/>
  <c r="N342" i="10" l="1"/>
  <c r="O526" i="15"/>
  <c r="O563" i="15"/>
  <c r="O566" i="15"/>
  <c r="L563" i="15"/>
  <c r="L562" i="15"/>
  <c r="O564" i="15"/>
  <c r="L566" i="15"/>
  <c r="L558" i="15"/>
  <c r="O565" i="15"/>
  <c r="O561" i="15"/>
  <c r="O562" i="15"/>
  <c r="L674" i="12"/>
  <c r="N674" i="12" s="1"/>
  <c r="L564" i="15"/>
  <c r="L561" i="15"/>
  <c r="L560" i="15"/>
  <c r="L554" i="15"/>
  <c r="O555" i="15"/>
  <c r="L556" i="15"/>
  <c r="L559" i="15"/>
  <c r="O556" i="15"/>
  <c r="O558" i="15"/>
  <c r="O559" i="15"/>
  <c r="O549" i="15"/>
  <c r="L555" i="15"/>
  <c r="L557" i="15"/>
  <c r="O557" i="15"/>
  <c r="L334" i="10"/>
  <c r="L342" i="10"/>
  <c r="L341" i="10"/>
  <c r="N341" i="10"/>
  <c r="N328" i="10"/>
  <c r="L328" i="10"/>
  <c r="L336" i="10"/>
  <c r="N336" i="10"/>
  <c r="L667" i="12"/>
  <c r="N667" i="12" s="1"/>
  <c r="O551" i="15"/>
  <c r="O554" i="15"/>
  <c r="L546" i="15"/>
  <c r="O553" i="15"/>
  <c r="O552" i="15"/>
  <c r="L550" i="15"/>
  <c r="O550" i="15"/>
  <c r="L549" i="15"/>
  <c r="L553" i="15"/>
  <c r="L552" i="15"/>
  <c r="L551" i="15"/>
  <c r="O548" i="15"/>
  <c r="L548" i="15"/>
  <c r="L540" i="15"/>
  <c r="O546" i="15"/>
  <c r="L547" i="15"/>
  <c r="O547" i="15"/>
  <c r="L544" i="15"/>
  <c r="L545" i="15"/>
  <c r="O544" i="15"/>
  <c r="O545" i="15"/>
  <c r="L543" i="15"/>
  <c r="L532" i="15"/>
  <c r="O542" i="15"/>
  <c r="L539" i="15"/>
  <c r="O539" i="15"/>
  <c r="O540" i="15"/>
  <c r="L537" i="15"/>
  <c r="O532" i="15"/>
  <c r="O543" i="15"/>
  <c r="L542" i="15"/>
  <c r="O530" i="15"/>
  <c r="L530" i="15"/>
  <c r="L527" i="15"/>
  <c r="L536" i="15"/>
  <c r="O527" i="15"/>
  <c r="O535" i="15"/>
  <c r="L535" i="15"/>
  <c r="L337" i="10"/>
  <c r="N337" i="10"/>
  <c r="N334" i="10"/>
  <c r="L339" i="10"/>
  <c r="N339" i="10"/>
  <c r="L528" i="15"/>
  <c r="O528" i="15"/>
  <c r="L520" i="15"/>
  <c r="O523" i="15"/>
  <c r="L529" i="15"/>
  <c r="L538" i="15"/>
  <c r="O529" i="15"/>
  <c r="O538" i="15"/>
  <c r="L541" i="15"/>
  <c r="L521" i="15"/>
  <c r="L519" i="15"/>
  <c r="O521" i="15"/>
  <c r="O520" i="15"/>
  <c r="O519" i="15"/>
  <c r="O541" i="15"/>
  <c r="L533" i="15"/>
  <c r="L523" i="15"/>
  <c r="O533" i="15"/>
  <c r="L522" i="15"/>
  <c r="L531" i="15"/>
  <c r="L525" i="15"/>
  <c r="L526" i="15"/>
  <c r="O525" i="15"/>
  <c r="O522" i="15"/>
  <c r="O531" i="15"/>
  <c r="L649" i="12"/>
  <c r="N649" i="12" s="1"/>
  <c r="L652" i="12"/>
  <c r="N652" i="12" s="1"/>
  <c r="L669" i="12"/>
  <c r="N671" i="12"/>
  <c r="N669" i="12"/>
  <c r="L671" i="12"/>
  <c r="O536" i="15"/>
  <c r="L524" i="15"/>
  <c r="L515" i="15"/>
  <c r="O505" i="15"/>
  <c r="L514" i="15"/>
  <c r="L513" i="15"/>
  <c r="O516" i="15"/>
  <c r="L534" i="15"/>
  <c r="O515" i="15"/>
  <c r="O514" i="15"/>
  <c r="O524" i="15"/>
  <c r="L516" i="15"/>
  <c r="O534" i="15"/>
  <c r="L505" i="15"/>
  <c r="L656" i="12"/>
  <c r="N656" i="12" s="1"/>
  <c r="O513" i="15"/>
  <c r="L660" i="12"/>
  <c r="N660" i="12" s="1"/>
  <c r="N326" i="10"/>
  <c r="L324" i="10"/>
  <c r="N324" i="10"/>
  <c r="L426" i="8"/>
  <c r="N426" i="8" s="1"/>
  <c r="L672" i="12"/>
  <c r="N672" i="12" s="1"/>
  <c r="N330" i="10"/>
  <c r="N327" i="10"/>
  <c r="L327" i="10"/>
  <c r="L330" i="10"/>
  <c r="L332" i="10"/>
  <c r="N332" i="10"/>
  <c r="L326" i="10"/>
  <c r="L419" i="8"/>
  <c r="N419" i="8" s="1"/>
  <c r="L510" i="15"/>
  <c r="O509" i="15"/>
  <c r="L508" i="15"/>
  <c r="O510" i="15"/>
  <c r="L509" i="15"/>
  <c r="O508" i="15"/>
  <c r="L507" i="15"/>
  <c r="L502" i="15"/>
  <c r="L506" i="15"/>
  <c r="O507" i="15"/>
  <c r="O506" i="15"/>
  <c r="L501" i="15"/>
  <c r="O501" i="15"/>
  <c r="O511" i="15"/>
  <c r="L511" i="15"/>
  <c r="O502" i="15"/>
  <c r="K497" i="15" l="1"/>
  <c r="J497" i="15"/>
  <c r="K496" i="15"/>
  <c r="J496" i="15"/>
  <c r="J518" i="15"/>
  <c r="K504" i="15"/>
  <c r="J504" i="15"/>
  <c r="K518" i="15"/>
  <c r="K503" i="15"/>
  <c r="J503" i="15"/>
  <c r="K494" i="15"/>
  <c r="J494" i="15"/>
  <c r="K493" i="15"/>
  <c r="J493" i="15"/>
  <c r="K492" i="15"/>
  <c r="J492" i="15"/>
  <c r="L493" i="15" l="1"/>
  <c r="L504" i="15"/>
  <c r="O497" i="15"/>
  <c r="L496" i="15"/>
  <c r="L497" i="15"/>
  <c r="L503" i="15"/>
  <c r="L494" i="15"/>
  <c r="O504" i="15"/>
  <c r="O496" i="15"/>
  <c r="L518" i="15"/>
  <c r="O503" i="15"/>
  <c r="O518" i="15"/>
  <c r="O492" i="15"/>
  <c r="O494" i="15"/>
  <c r="L492" i="15"/>
  <c r="O493" i="15"/>
  <c r="J500" i="15" l="1"/>
  <c r="K500" i="15"/>
  <c r="K421" i="8"/>
  <c r="G421" i="8"/>
  <c r="K422" i="8"/>
  <c r="G422" i="8"/>
  <c r="O500" i="15" l="1"/>
  <c r="E998" i="15"/>
  <c r="L500" i="15"/>
  <c r="L421" i="8"/>
  <c r="N421" i="8" s="1"/>
  <c r="L422" i="8"/>
  <c r="N422" i="8" s="1"/>
  <c r="K491" i="15" l="1"/>
  <c r="J491" i="15"/>
  <c r="K495" i="15"/>
  <c r="J495" i="15"/>
  <c r="K499" i="15"/>
  <c r="J499" i="15"/>
  <c r="K651" i="12"/>
  <c r="G651" i="12"/>
  <c r="J490" i="15"/>
  <c r="K490" i="15"/>
  <c r="K661" i="12"/>
  <c r="G661" i="12"/>
  <c r="K489" i="15"/>
  <c r="J489" i="15"/>
  <c r="G659" i="12"/>
  <c r="K659" i="12"/>
  <c r="J512" i="15"/>
  <c r="K483" i="15"/>
  <c r="J483" i="15"/>
  <c r="K482" i="15"/>
  <c r="J482" i="15"/>
  <c r="K512" i="15"/>
  <c r="K481" i="15"/>
  <c r="J481" i="15"/>
  <c r="K498" i="15"/>
  <c r="J498" i="15"/>
  <c r="K488" i="15"/>
  <c r="J488" i="15"/>
  <c r="K487" i="15"/>
  <c r="J487" i="15"/>
  <c r="K517" i="15"/>
  <c r="J517" i="15"/>
  <c r="J485" i="15"/>
  <c r="K485" i="15"/>
  <c r="O488" i="15" l="1"/>
  <c r="L499" i="15"/>
  <c r="L491" i="15"/>
  <c r="L495" i="15"/>
  <c r="O495" i="15"/>
  <c r="O491" i="15"/>
  <c r="O499" i="15"/>
  <c r="L651" i="12"/>
  <c r="N651" i="12" s="1"/>
  <c r="O498" i="15"/>
  <c r="L489" i="15"/>
  <c r="O482" i="15"/>
  <c r="L490" i="15"/>
  <c r="O512" i="15"/>
  <c r="O490" i="15"/>
  <c r="L661" i="12"/>
  <c r="N661" i="12" s="1"/>
  <c r="O489" i="15"/>
  <c r="L488" i="15"/>
  <c r="L659" i="12"/>
  <c r="N659" i="12" s="1"/>
  <c r="L512" i="15"/>
  <c r="L487" i="15"/>
  <c r="L517" i="15"/>
  <c r="L481" i="15"/>
  <c r="L483" i="15"/>
  <c r="L485" i="15"/>
  <c r="O483" i="15"/>
  <c r="L482" i="15"/>
  <c r="O517" i="15"/>
  <c r="O481" i="15"/>
  <c r="O487" i="15"/>
  <c r="L498" i="15"/>
  <c r="O485" i="15"/>
  <c r="P529" i="15" l="1"/>
  <c r="K484" i="15"/>
  <c r="J484" i="15"/>
  <c r="K486" i="15"/>
  <c r="J486" i="15"/>
  <c r="K645" i="12"/>
  <c r="G645" i="12"/>
  <c r="K331" i="10"/>
  <c r="G331" i="10"/>
  <c r="K476" i="15"/>
  <c r="J476" i="15"/>
  <c r="K475" i="15"/>
  <c r="J475" i="15"/>
  <c r="K467" i="15"/>
  <c r="J467" i="15"/>
  <c r="K478" i="15"/>
  <c r="J478" i="15"/>
  <c r="K477" i="15"/>
  <c r="J477" i="15"/>
  <c r="K470" i="15"/>
  <c r="J470" i="15"/>
  <c r="K469" i="15"/>
  <c r="J469" i="15"/>
  <c r="K468" i="15"/>
  <c r="J468" i="15"/>
  <c r="K664" i="12"/>
  <c r="G664" i="12"/>
  <c r="K420" i="8"/>
  <c r="G420" i="8"/>
  <c r="K424" i="8"/>
  <c r="G424" i="8"/>
  <c r="L424" i="8" l="1"/>
  <c r="N424" i="8" s="1"/>
  <c r="L664" i="12"/>
  <c r="N664" i="12" s="1"/>
  <c r="L475" i="15"/>
  <c r="L331" i="10"/>
  <c r="L477" i="15"/>
  <c r="L476" i="15"/>
  <c r="L486" i="15"/>
  <c r="O484" i="15"/>
  <c r="L484" i="15"/>
  <c r="O486" i="15"/>
  <c r="O475" i="15"/>
  <c r="L467" i="15"/>
  <c r="L645" i="12"/>
  <c r="N645" i="12" s="1"/>
  <c r="N331" i="10"/>
  <c r="O476" i="15"/>
  <c r="O467" i="15"/>
  <c r="L478" i="15"/>
  <c r="L468" i="15"/>
  <c r="O478" i="15"/>
  <c r="O477" i="15"/>
  <c r="L470" i="15"/>
  <c r="L469" i="15"/>
  <c r="O470" i="15"/>
  <c r="O468" i="15"/>
  <c r="O469" i="15"/>
  <c r="L420" i="8"/>
  <c r="N420" i="8" s="1"/>
  <c r="K474" i="15" l="1"/>
  <c r="J474" i="15"/>
  <c r="K479" i="15"/>
  <c r="J479" i="15"/>
  <c r="K466" i="15"/>
  <c r="J466" i="15"/>
  <c r="J480" i="15"/>
  <c r="J464" i="15"/>
  <c r="K472" i="15"/>
  <c r="J472" i="15"/>
  <c r="K480" i="15"/>
  <c r="K464" i="15"/>
  <c r="K658" i="12"/>
  <c r="G658" i="12"/>
  <c r="K639" i="12"/>
  <c r="G639" i="12"/>
  <c r="K338" i="10"/>
  <c r="G338" i="10"/>
  <c r="K465" i="15"/>
  <c r="J465" i="15"/>
  <c r="K463" i="15"/>
  <c r="J463" i="15"/>
  <c r="K459" i="15"/>
  <c r="J459" i="15"/>
  <c r="K417" i="8"/>
  <c r="G417" i="8"/>
  <c r="G413" i="8"/>
  <c r="K413" i="8"/>
  <c r="O479" i="15" l="1"/>
  <c r="L658" i="12"/>
  <c r="N658" i="12" s="1"/>
  <c r="O466" i="15"/>
  <c r="L474" i="15"/>
  <c r="O480" i="15"/>
  <c r="O474" i="15"/>
  <c r="L479" i="15"/>
  <c r="L466" i="15"/>
  <c r="L464" i="15"/>
  <c r="L472" i="15"/>
  <c r="O472" i="15"/>
  <c r="L480" i="15"/>
  <c r="O464" i="15"/>
  <c r="L465" i="15"/>
  <c r="L639" i="12"/>
  <c r="N639" i="12" s="1"/>
  <c r="O459" i="15"/>
  <c r="L338" i="10"/>
  <c r="N338" i="10"/>
  <c r="O465" i="15"/>
  <c r="L463" i="15"/>
  <c r="L459" i="15"/>
  <c r="O463" i="15"/>
  <c r="L413" i="8"/>
  <c r="N413" i="8" s="1"/>
  <c r="L417" i="8"/>
  <c r="N417" i="8" s="1"/>
  <c r="K456" i="15"/>
  <c r="J456" i="15"/>
  <c r="K455" i="15"/>
  <c r="J455" i="15"/>
  <c r="K454" i="15"/>
  <c r="J454" i="15"/>
  <c r="L455" i="15" l="1"/>
  <c r="L456" i="15"/>
  <c r="O456" i="15"/>
  <c r="O455" i="15"/>
  <c r="L454" i="15"/>
  <c r="O454" i="15"/>
  <c r="K458" i="15" l="1"/>
  <c r="J458" i="15"/>
  <c r="K473" i="15"/>
  <c r="J473" i="15"/>
  <c r="K457" i="15"/>
  <c r="J457" i="15"/>
  <c r="K657" i="12"/>
  <c r="G657" i="12"/>
  <c r="K321" i="10"/>
  <c r="K325" i="10"/>
  <c r="G325" i="10"/>
  <c r="K650" i="12"/>
  <c r="G650" i="12"/>
  <c r="K644" i="12"/>
  <c r="G644" i="12"/>
  <c r="K642" i="12"/>
  <c r="G642" i="12"/>
  <c r="K648" i="12"/>
  <c r="G648" i="12"/>
  <c r="K640" i="12"/>
  <c r="G640" i="12"/>
  <c r="K655" i="12"/>
  <c r="G655" i="12"/>
  <c r="K646" i="12"/>
  <c r="G646" i="12"/>
  <c r="K653" i="12"/>
  <c r="G653" i="12"/>
  <c r="K666" i="12"/>
  <c r="G666" i="12"/>
  <c r="K665" i="12"/>
  <c r="G665" i="12"/>
  <c r="K654" i="12"/>
  <c r="G654" i="12"/>
  <c r="K647" i="12"/>
  <c r="G647" i="12"/>
  <c r="K663" i="12"/>
  <c r="G663" i="12"/>
  <c r="K320" i="10"/>
  <c r="G320" i="10"/>
  <c r="K335" i="10"/>
  <c r="G335" i="10"/>
  <c r="K333" i="10"/>
  <c r="G333" i="10"/>
  <c r="K323" i="10"/>
  <c r="G323" i="10"/>
  <c r="K317" i="10"/>
  <c r="G317" i="10"/>
  <c r="K322" i="10"/>
  <c r="G322" i="10"/>
  <c r="K412" i="8"/>
  <c r="G412" i="8"/>
  <c r="K416" i="8"/>
  <c r="G416" i="8"/>
  <c r="K450" i="15"/>
  <c r="J450" i="15"/>
  <c r="K448" i="15"/>
  <c r="J448" i="15"/>
  <c r="K447" i="15"/>
  <c r="J447" i="15"/>
  <c r="K446" i="15"/>
  <c r="J446" i="15"/>
  <c r="K444" i="15"/>
  <c r="J444" i="15"/>
  <c r="K440" i="15"/>
  <c r="J440" i="15"/>
  <c r="K441" i="15"/>
  <c r="J441" i="15"/>
  <c r="K438" i="15"/>
  <c r="J438" i="15"/>
  <c r="K445" i="15"/>
  <c r="J445" i="15"/>
  <c r="K462" i="15"/>
  <c r="J462" i="15"/>
  <c r="J453" i="15"/>
  <c r="K453" i="15"/>
  <c r="J471" i="15"/>
  <c r="K471" i="15"/>
  <c r="K461" i="15"/>
  <c r="J461" i="15"/>
  <c r="K439" i="15"/>
  <c r="J439" i="15"/>
  <c r="K429" i="15"/>
  <c r="J429" i="15"/>
  <c r="K428" i="15"/>
  <c r="J428" i="15"/>
  <c r="K427" i="15"/>
  <c r="J427" i="15"/>
  <c r="K637" i="12"/>
  <c r="G637" i="12"/>
  <c r="K635" i="12"/>
  <c r="G635" i="12"/>
  <c r="K662" i="12"/>
  <c r="G662" i="12"/>
  <c r="K633" i="12"/>
  <c r="G633" i="12"/>
  <c r="K319" i="10"/>
  <c r="G319" i="10"/>
  <c r="K329" i="10"/>
  <c r="G329" i="10"/>
  <c r="K318" i="10"/>
  <c r="G318" i="10"/>
  <c r="K411" i="8"/>
  <c r="G411" i="8"/>
  <c r="K406" i="15"/>
  <c r="J406" i="15"/>
  <c r="K442" i="15"/>
  <c r="J442" i="15"/>
  <c r="K452" i="15"/>
  <c r="J452" i="15"/>
  <c r="K436" i="15"/>
  <c r="J436" i="15"/>
  <c r="K435" i="15"/>
  <c r="J435" i="15"/>
  <c r="K434" i="15"/>
  <c r="J434" i="15"/>
  <c r="K431" i="15"/>
  <c r="J431" i="15"/>
  <c r="K451" i="15"/>
  <c r="J451" i="15"/>
  <c r="K362" i="15"/>
  <c r="K363" i="15"/>
  <c r="K380" i="15"/>
  <c r="K433" i="15"/>
  <c r="J433" i="15"/>
  <c r="K432" i="15"/>
  <c r="J432" i="15"/>
  <c r="K460" i="15"/>
  <c r="J460" i="15"/>
  <c r="N333" i="10" l="1"/>
  <c r="L329" i="10"/>
  <c r="O432" i="15"/>
  <c r="L325" i="10"/>
  <c r="L317" i="10"/>
  <c r="L665" i="12"/>
  <c r="N665" i="12" s="1"/>
  <c r="L655" i="12"/>
  <c r="N655" i="12" s="1"/>
  <c r="L319" i="10"/>
  <c r="N322" i="10"/>
  <c r="L335" i="10"/>
  <c r="L333" i="10"/>
  <c r="L323" i="10"/>
  <c r="L458" i="15"/>
  <c r="O458" i="15"/>
  <c r="L473" i="15"/>
  <c r="O450" i="15"/>
  <c r="L457" i="15"/>
  <c r="O473" i="15"/>
  <c r="L450" i="15"/>
  <c r="O457" i="15"/>
  <c r="L647" i="12"/>
  <c r="N647" i="12" s="1"/>
  <c r="L650" i="12"/>
  <c r="N650" i="12" s="1"/>
  <c r="L657" i="12"/>
  <c r="N657" i="12" s="1"/>
  <c r="L322" i="10"/>
  <c r="N325" i="10"/>
  <c r="L662" i="12"/>
  <c r="N662" i="12" s="1"/>
  <c r="L644" i="12"/>
  <c r="N644" i="12" s="1"/>
  <c r="L642" i="12"/>
  <c r="N642" i="12" s="1"/>
  <c r="L648" i="12"/>
  <c r="N648" i="12" s="1"/>
  <c r="L640" i="12"/>
  <c r="N640" i="12" s="1"/>
  <c r="L646" i="12"/>
  <c r="N646" i="12" s="1"/>
  <c r="L653" i="12"/>
  <c r="N653" i="12" s="1"/>
  <c r="L666" i="12"/>
  <c r="N666" i="12" s="1"/>
  <c r="L654" i="12"/>
  <c r="N654" i="12" s="1"/>
  <c r="L663" i="12"/>
  <c r="N663" i="12" s="1"/>
  <c r="N335" i="10"/>
  <c r="N323" i="10"/>
  <c r="N317" i="10"/>
  <c r="N320" i="10"/>
  <c r="L320" i="10"/>
  <c r="N329" i="10"/>
  <c r="L416" i="8"/>
  <c r="N416" i="8" s="1"/>
  <c r="L412" i="8"/>
  <c r="N412" i="8" s="1"/>
  <c r="O448" i="15"/>
  <c r="O447" i="15"/>
  <c r="L448" i="15"/>
  <c r="L447" i="15"/>
  <c r="O446" i="15"/>
  <c r="L446" i="15"/>
  <c r="L441" i="15"/>
  <c r="O444" i="15"/>
  <c r="L444" i="15"/>
  <c r="O428" i="15"/>
  <c r="L438" i="15"/>
  <c r="O441" i="15"/>
  <c r="L453" i="15"/>
  <c r="L439" i="15"/>
  <c r="L440" i="15"/>
  <c r="O438" i="15"/>
  <c r="O440" i="15"/>
  <c r="L471" i="15"/>
  <c r="O445" i="15"/>
  <c r="O461" i="15"/>
  <c r="L462" i="15"/>
  <c r="L445" i="15"/>
  <c r="O462" i="15"/>
  <c r="O453" i="15"/>
  <c r="L461" i="15"/>
  <c r="O439" i="15"/>
  <c r="O471" i="15"/>
  <c r="L427" i="15"/>
  <c r="L428" i="15"/>
  <c r="L429" i="15"/>
  <c r="O427" i="15"/>
  <c r="O429" i="15"/>
  <c r="L637" i="12"/>
  <c r="N637" i="12" s="1"/>
  <c r="L411" i="8"/>
  <c r="N411" i="8" s="1"/>
  <c r="L635" i="12"/>
  <c r="N635" i="12" s="1"/>
  <c r="L633" i="12"/>
  <c r="N633" i="12" s="1"/>
  <c r="N319" i="10"/>
  <c r="L318" i="10"/>
  <c r="N318" i="10"/>
  <c r="L406" i="15"/>
  <c r="O442" i="15"/>
  <c r="L452" i="15"/>
  <c r="L442" i="15"/>
  <c r="O452" i="15"/>
  <c r="O406" i="15"/>
  <c r="L431" i="15"/>
  <c r="L451" i="15"/>
  <c r="L436" i="15"/>
  <c r="L434" i="15"/>
  <c r="O435" i="15"/>
  <c r="O431" i="15"/>
  <c r="O436" i="15"/>
  <c r="L435" i="15"/>
  <c r="O434" i="15"/>
  <c r="O451" i="15"/>
  <c r="L460" i="15"/>
  <c r="L433" i="15"/>
  <c r="L432" i="15"/>
  <c r="O460" i="15"/>
  <c r="O433" i="15"/>
  <c r="K631" i="12" l="1"/>
  <c r="G631" i="12"/>
  <c r="L631" i="12" l="1"/>
  <c r="N631" i="12" s="1"/>
  <c r="K629" i="12" l="1"/>
  <c r="G629" i="12"/>
  <c r="K316" i="10"/>
  <c r="G316" i="10"/>
  <c r="K315" i="10"/>
  <c r="G315" i="10"/>
  <c r="K643" i="12"/>
  <c r="G643" i="12"/>
  <c r="K634" i="12"/>
  <c r="G634" i="12"/>
  <c r="K632" i="12"/>
  <c r="G632" i="12"/>
  <c r="K630" i="12"/>
  <c r="G630" i="12"/>
  <c r="K641" i="12"/>
  <c r="G641" i="12"/>
  <c r="K414" i="15"/>
  <c r="J414" i="15"/>
  <c r="K443" i="15"/>
  <c r="J443" i="15"/>
  <c r="K425" i="15"/>
  <c r="J425" i="15"/>
  <c r="K424" i="15"/>
  <c r="J424" i="15"/>
  <c r="K423" i="15"/>
  <c r="J423" i="15"/>
  <c r="K420" i="15"/>
  <c r="J420" i="15"/>
  <c r="K419" i="15"/>
  <c r="J419" i="15"/>
  <c r="K418" i="15"/>
  <c r="J418" i="15"/>
  <c r="K422" i="15"/>
  <c r="J422" i="15"/>
  <c r="K426" i="15"/>
  <c r="J426" i="15"/>
  <c r="K437" i="15"/>
  <c r="J437" i="15"/>
  <c r="K417" i="15"/>
  <c r="J417" i="15"/>
  <c r="K449" i="15"/>
  <c r="J449" i="15"/>
  <c r="K627" i="12"/>
  <c r="G627" i="12"/>
  <c r="G321" i="10"/>
  <c r="L321" i="10" s="1"/>
  <c r="K410" i="8"/>
  <c r="G410" i="8"/>
  <c r="K409" i="8"/>
  <c r="G409" i="8"/>
  <c r="K412" i="15"/>
  <c r="J412" i="15"/>
  <c r="K413" i="15"/>
  <c r="J413" i="15"/>
  <c r="K421" i="15"/>
  <c r="J421" i="15"/>
  <c r="J407" i="15"/>
  <c r="K407" i="15"/>
  <c r="K409" i="15"/>
  <c r="J409" i="15"/>
  <c r="K430" i="15"/>
  <c r="J430" i="15"/>
  <c r="K416" i="15"/>
  <c r="J416" i="15"/>
  <c r="K408" i="15"/>
  <c r="J408" i="15"/>
  <c r="O426" i="15" l="1"/>
  <c r="O422" i="15"/>
  <c r="O423" i="15"/>
  <c r="O409" i="15"/>
  <c r="O421" i="15"/>
  <c r="O430" i="15"/>
  <c r="O413" i="15"/>
  <c r="O408" i="15"/>
  <c r="O414" i="15"/>
  <c r="O437" i="15"/>
  <c r="O425" i="15"/>
  <c r="L634" i="12"/>
  <c r="N634" i="12" s="1"/>
  <c r="N315" i="10"/>
  <c r="L629" i="12"/>
  <c r="N629" i="12" s="1"/>
  <c r="L316" i="10"/>
  <c r="L315" i="10"/>
  <c r="L643" i="12"/>
  <c r="N643" i="12" s="1"/>
  <c r="L632" i="12"/>
  <c r="N632" i="12" s="1"/>
  <c r="L630" i="12"/>
  <c r="N630" i="12" s="1"/>
  <c r="L641" i="12"/>
  <c r="N641" i="12" s="1"/>
  <c r="N316" i="10"/>
  <c r="L420" i="15"/>
  <c r="L425" i="15"/>
  <c r="L424" i="15"/>
  <c r="L419" i="15"/>
  <c r="O443" i="15"/>
  <c r="L414" i="15"/>
  <c r="L443" i="15"/>
  <c r="L418" i="15"/>
  <c r="O420" i="15"/>
  <c r="O424" i="15"/>
  <c r="O419" i="15"/>
  <c r="L423" i="15"/>
  <c r="O418" i="15"/>
  <c r="L437" i="15"/>
  <c r="L426" i="15"/>
  <c r="L422" i="15"/>
  <c r="L449" i="15"/>
  <c r="L417" i="15"/>
  <c r="O449" i="15"/>
  <c r="L627" i="12"/>
  <c r="N627" i="12" s="1"/>
  <c r="N321" i="10"/>
  <c r="L409" i="8"/>
  <c r="N409" i="8" s="1"/>
  <c r="L410" i="8"/>
  <c r="N410" i="8" s="1"/>
  <c r="O412" i="15"/>
  <c r="L412" i="15"/>
  <c r="L421" i="15"/>
  <c r="L413" i="15"/>
  <c r="O407" i="15"/>
  <c r="L430" i="15"/>
  <c r="L407" i="15"/>
  <c r="O416" i="15"/>
  <c r="L408" i="15"/>
  <c r="L409" i="15"/>
  <c r="L416" i="15"/>
  <c r="K411" i="15"/>
  <c r="J411" i="15"/>
  <c r="P490" i="15" l="1"/>
  <c r="L411" i="15"/>
  <c r="O411" i="15"/>
  <c r="K405" i="15"/>
  <c r="J405" i="15"/>
  <c r="K408" i="8"/>
  <c r="G408" i="8"/>
  <c r="K402" i="8"/>
  <c r="G402" i="8"/>
  <c r="K423" i="8"/>
  <c r="G423" i="8"/>
  <c r="K404" i="15"/>
  <c r="J404" i="15"/>
  <c r="K415" i="15"/>
  <c r="J415" i="15"/>
  <c r="O404" i="15" l="1"/>
  <c r="O405" i="15"/>
  <c r="O415" i="15"/>
  <c r="L404" i="15"/>
  <c r="L405" i="15"/>
  <c r="L423" i="8"/>
  <c r="N423" i="8" s="1"/>
  <c r="L402" i="8"/>
  <c r="N402" i="8" s="1"/>
  <c r="L408" i="8"/>
  <c r="N408" i="8" s="1"/>
  <c r="L415" i="15"/>
  <c r="K397" i="15" l="1"/>
  <c r="J397" i="15"/>
  <c r="K619" i="12"/>
  <c r="G619" i="12"/>
  <c r="K618" i="12"/>
  <c r="G618" i="12"/>
  <c r="K610" i="12"/>
  <c r="G610" i="12"/>
  <c r="K608" i="12"/>
  <c r="G608" i="12"/>
  <c r="K638" i="12"/>
  <c r="G638" i="12"/>
  <c r="K626" i="12"/>
  <c r="G626" i="12"/>
  <c r="K617" i="12"/>
  <c r="G617" i="12"/>
  <c r="K607" i="12"/>
  <c r="G607" i="12"/>
  <c r="K609" i="12"/>
  <c r="G609" i="12"/>
  <c r="K606" i="12"/>
  <c r="G606" i="12"/>
  <c r="K616" i="12"/>
  <c r="G616" i="12"/>
  <c r="K624" i="12"/>
  <c r="G624" i="12"/>
  <c r="K605" i="12"/>
  <c r="G605" i="12"/>
  <c r="K636" i="12"/>
  <c r="G636" i="12"/>
  <c r="K604" i="12"/>
  <c r="G604" i="12"/>
  <c r="K615" i="12"/>
  <c r="G615" i="12"/>
  <c r="K603" i="12"/>
  <c r="G603" i="12"/>
  <c r="K623" i="12"/>
  <c r="G623" i="12"/>
  <c r="K622" i="12"/>
  <c r="G622" i="12"/>
  <c r="K308" i="10"/>
  <c r="G308" i="10"/>
  <c r="K307" i="10"/>
  <c r="G307" i="10"/>
  <c r="K306" i="10"/>
  <c r="G306" i="10"/>
  <c r="K305" i="10"/>
  <c r="G305" i="10"/>
  <c r="K304" i="10"/>
  <c r="G304" i="10"/>
  <c r="K303" i="10"/>
  <c r="G303" i="10"/>
  <c r="K309" i="10"/>
  <c r="G309" i="10"/>
  <c r="K313" i="10"/>
  <c r="G313" i="10"/>
  <c r="K302" i="10"/>
  <c r="G302" i="10"/>
  <c r="K301" i="10"/>
  <c r="G301" i="10"/>
  <c r="K300" i="10"/>
  <c r="G300" i="10"/>
  <c r="K299" i="10"/>
  <c r="G299" i="10"/>
  <c r="K405" i="8"/>
  <c r="G405" i="8"/>
  <c r="K401" i="8"/>
  <c r="G401" i="8"/>
  <c r="K407" i="8"/>
  <c r="G407" i="8"/>
  <c r="K400" i="8"/>
  <c r="G400" i="8"/>
  <c r="K602" i="12"/>
  <c r="G602" i="12"/>
  <c r="K595" i="12"/>
  <c r="G595" i="12"/>
  <c r="K611" i="12"/>
  <c r="G611" i="12"/>
  <c r="J398" i="15"/>
  <c r="K398" i="15"/>
  <c r="K395" i="15"/>
  <c r="J395" i="15"/>
  <c r="K394" i="15"/>
  <c r="J394" i="15"/>
  <c r="J396" i="15"/>
  <c r="K403" i="15"/>
  <c r="J403" i="15"/>
  <c r="K402" i="15"/>
  <c r="J402" i="15"/>
  <c r="K396" i="15"/>
  <c r="K401" i="15"/>
  <c r="J401" i="15"/>
  <c r="K400" i="15"/>
  <c r="J400" i="15"/>
  <c r="K393" i="15"/>
  <c r="J393" i="15"/>
  <c r="K596" i="12"/>
  <c r="G596" i="12"/>
  <c r="K404" i="8"/>
  <c r="G404" i="8"/>
  <c r="K415" i="8"/>
  <c r="G415" i="8"/>
  <c r="K418" i="8"/>
  <c r="G418" i="8"/>
  <c r="K399" i="15"/>
  <c r="J399" i="15"/>
  <c r="K392" i="15"/>
  <c r="J392" i="15"/>
  <c r="K599" i="12"/>
  <c r="G599" i="12"/>
  <c r="K10" i="12"/>
  <c r="G10" i="12"/>
  <c r="K601" i="12"/>
  <c r="G601" i="12"/>
  <c r="K614" i="12"/>
  <c r="G614" i="12"/>
  <c r="K597" i="12"/>
  <c r="G597" i="12"/>
  <c r="K395" i="8"/>
  <c r="G395" i="8"/>
  <c r="K389" i="15"/>
  <c r="J389" i="15"/>
  <c r="K312" i="10"/>
  <c r="G312" i="10"/>
  <c r="K298" i="10"/>
  <c r="G298" i="10"/>
  <c r="K391" i="15"/>
  <c r="J391" i="15"/>
  <c r="K386" i="15"/>
  <c r="J386" i="15"/>
  <c r="K382" i="15"/>
  <c r="J382" i="15"/>
  <c r="K600" i="12"/>
  <c r="G600" i="12"/>
  <c r="K621" i="12"/>
  <c r="G621" i="12"/>
  <c r="K593" i="12"/>
  <c r="G593" i="12"/>
  <c r="K586" i="12"/>
  <c r="G586" i="12"/>
  <c r="K587" i="12"/>
  <c r="G587" i="12"/>
  <c r="K628" i="12"/>
  <c r="G628" i="12"/>
  <c r="G296" i="10"/>
  <c r="G10" i="10"/>
  <c r="K314" i="10"/>
  <c r="G314" i="10"/>
  <c r="K310" i="10"/>
  <c r="G310" i="10"/>
  <c r="K296" i="10"/>
  <c r="K10" i="10"/>
  <c r="J390" i="15"/>
  <c r="K384" i="15"/>
  <c r="J384" i="15"/>
  <c r="K390" i="15"/>
  <c r="K385" i="15"/>
  <c r="J385" i="15"/>
  <c r="K388" i="15"/>
  <c r="J388" i="15"/>
  <c r="K381" i="15"/>
  <c r="J381" i="15"/>
  <c r="K383" i="15"/>
  <c r="J383" i="15"/>
  <c r="K375" i="15"/>
  <c r="J375" i="15"/>
  <c r="K387" i="15"/>
  <c r="J387" i="15"/>
  <c r="K374" i="15"/>
  <c r="J374" i="15"/>
  <c r="O391" i="15" l="1"/>
  <c r="O385" i="15"/>
  <c r="O400" i="15"/>
  <c r="O374" i="15"/>
  <c r="O382" i="15"/>
  <c r="L304" i="10"/>
  <c r="L10" i="10"/>
  <c r="O384" i="15"/>
  <c r="O383" i="15"/>
  <c r="O392" i="15"/>
  <c r="O401" i="15"/>
  <c r="O394" i="15"/>
  <c r="O387" i="15"/>
  <c r="O388" i="15"/>
  <c r="O393" i="15"/>
  <c r="O402" i="15"/>
  <c r="O381" i="15"/>
  <c r="O386" i="15"/>
  <c r="O389" i="15"/>
  <c r="O399" i="15"/>
  <c r="L398" i="15"/>
  <c r="L395" i="15"/>
  <c r="L623" i="12"/>
  <c r="N623" i="12" s="1"/>
  <c r="L626" i="12"/>
  <c r="N626" i="12" s="1"/>
  <c r="L617" i="12"/>
  <c r="N617" i="12" s="1"/>
  <c r="L616" i="12"/>
  <c r="N616" i="12" s="1"/>
  <c r="L309" i="10"/>
  <c r="L405" i="8"/>
  <c r="N405" i="8" s="1"/>
  <c r="O397" i="15"/>
  <c r="L394" i="15"/>
  <c r="L397" i="15"/>
  <c r="L619" i="12"/>
  <c r="N619" i="12" s="1"/>
  <c r="L618" i="12"/>
  <c r="N618" i="12" s="1"/>
  <c r="L610" i="12"/>
  <c r="N610" i="12" s="1"/>
  <c r="L608" i="12"/>
  <c r="N608" i="12" s="1"/>
  <c r="L638" i="12"/>
  <c r="N638" i="12" s="1"/>
  <c r="L607" i="12"/>
  <c r="N607" i="12" s="1"/>
  <c r="L609" i="12"/>
  <c r="N609" i="12" s="1"/>
  <c r="L606" i="12"/>
  <c r="N606" i="12" s="1"/>
  <c r="L624" i="12"/>
  <c r="N624" i="12" s="1"/>
  <c r="L605" i="12"/>
  <c r="N605" i="12" s="1"/>
  <c r="L636" i="12"/>
  <c r="N636" i="12" s="1"/>
  <c r="L604" i="12"/>
  <c r="N604" i="12" s="1"/>
  <c r="L615" i="12"/>
  <c r="N615" i="12" s="1"/>
  <c r="L603" i="12"/>
  <c r="N603" i="12" s="1"/>
  <c r="L622" i="12"/>
  <c r="N622" i="12" s="1"/>
  <c r="L313" i="10"/>
  <c r="N300" i="10"/>
  <c r="L307" i="10"/>
  <c r="N306" i="10"/>
  <c r="N304" i="10"/>
  <c r="L300" i="10"/>
  <c r="L299" i="10"/>
  <c r="L308" i="10"/>
  <c r="N307" i="10"/>
  <c r="L306" i="10"/>
  <c r="L305" i="10"/>
  <c r="L303" i="10"/>
  <c r="N309" i="10"/>
  <c r="L302" i="10"/>
  <c r="N302" i="10"/>
  <c r="L301" i="10"/>
  <c r="N299" i="10"/>
  <c r="N308" i="10"/>
  <c r="N305" i="10"/>
  <c r="N303" i="10"/>
  <c r="N313" i="10"/>
  <c r="N301" i="10"/>
  <c r="L401" i="8"/>
  <c r="N401" i="8" s="1"/>
  <c r="L400" i="8"/>
  <c r="N400" i="8" s="1"/>
  <c r="L407" i="8"/>
  <c r="N407" i="8" s="1"/>
  <c r="L418" i="8"/>
  <c r="N418" i="8" s="1"/>
  <c r="L10" i="12"/>
  <c r="N10" i="12" s="1"/>
  <c r="L595" i="12"/>
  <c r="N595" i="12" s="1"/>
  <c r="L602" i="12"/>
  <c r="N602" i="12" s="1"/>
  <c r="L611" i="12"/>
  <c r="N611" i="12" s="1"/>
  <c r="O398" i="15"/>
  <c r="L396" i="15"/>
  <c r="O395" i="15"/>
  <c r="L403" i="15"/>
  <c r="L400" i="15"/>
  <c r="O403" i="15"/>
  <c r="L393" i="15"/>
  <c r="L401" i="15"/>
  <c r="L402" i="15"/>
  <c r="O396" i="15"/>
  <c r="L596" i="12"/>
  <c r="N596" i="12" s="1"/>
  <c r="N296" i="10"/>
  <c r="L312" i="10"/>
  <c r="L399" i="15"/>
  <c r="L415" i="8"/>
  <c r="N415" i="8" s="1"/>
  <c r="L404" i="8"/>
  <c r="N404" i="8" s="1"/>
  <c r="L389" i="15"/>
  <c r="L391" i="15"/>
  <c r="L392" i="15"/>
  <c r="L601" i="12"/>
  <c r="N601" i="12" s="1"/>
  <c r="L614" i="12"/>
  <c r="N614" i="12" s="1"/>
  <c r="L597" i="12"/>
  <c r="N597" i="12" s="1"/>
  <c r="L599" i="12"/>
  <c r="N599" i="12" s="1"/>
  <c r="N312" i="10"/>
  <c r="N298" i="10"/>
  <c r="L395" i="8"/>
  <c r="N395" i="8" s="1"/>
  <c r="L386" i="15"/>
  <c r="L384" i="15"/>
  <c r="L390" i="15"/>
  <c r="L382" i="15"/>
  <c r="L600" i="12"/>
  <c r="N600" i="12" s="1"/>
  <c r="L587" i="12"/>
  <c r="N587" i="12" s="1"/>
  <c r="L621" i="12"/>
  <c r="N621" i="12" s="1"/>
  <c r="L593" i="12"/>
  <c r="N593" i="12" s="1"/>
  <c r="L586" i="12"/>
  <c r="N586" i="12" s="1"/>
  <c r="L628" i="12"/>
  <c r="N628" i="12" s="1"/>
  <c r="L310" i="10"/>
  <c r="N314" i="10"/>
  <c r="N10" i="10"/>
  <c r="L314" i="10"/>
  <c r="N310" i="10"/>
  <c r="L385" i="15"/>
  <c r="L388" i="15"/>
  <c r="O390" i="15"/>
  <c r="L387" i="15"/>
  <c r="L381" i="15"/>
  <c r="L383" i="15"/>
  <c r="L374" i="15"/>
  <c r="L375" i="15"/>
  <c r="O375" i="15"/>
  <c r="P405" i="15" l="1"/>
  <c r="K591" i="12"/>
  <c r="G591" i="12"/>
  <c r="K588" i="12"/>
  <c r="G588" i="12"/>
  <c r="K589" i="12"/>
  <c r="G589" i="12"/>
  <c r="K590" i="12"/>
  <c r="G590" i="12"/>
  <c r="K295" i="10"/>
  <c r="G295" i="10"/>
  <c r="K288" i="10"/>
  <c r="G288" i="10"/>
  <c r="K287" i="10"/>
  <c r="G287" i="10"/>
  <c r="K414" i="8"/>
  <c r="G414" i="8"/>
  <c r="K371" i="15"/>
  <c r="J371" i="15"/>
  <c r="J376" i="15"/>
  <c r="K376" i="15"/>
  <c r="J372" i="15"/>
  <c r="K373" i="15"/>
  <c r="J373" i="15"/>
  <c r="K372" i="15"/>
  <c r="K370" i="15"/>
  <c r="J370" i="15"/>
  <c r="K392" i="8"/>
  <c r="G392" i="8"/>
  <c r="K398" i="8"/>
  <c r="G398" i="8"/>
  <c r="K396" i="8"/>
  <c r="G396" i="8"/>
  <c r="K397" i="8"/>
  <c r="G397" i="8"/>
  <c r="K391" i="8"/>
  <c r="G391" i="8"/>
  <c r="K378" i="15"/>
  <c r="J378" i="15"/>
  <c r="K369" i="15"/>
  <c r="J369" i="15"/>
  <c r="K290" i="10"/>
  <c r="G290" i="10"/>
  <c r="K368" i="15"/>
  <c r="J368" i="15"/>
  <c r="J367" i="15"/>
  <c r="K367" i="15"/>
  <c r="K366" i="15"/>
  <c r="J366" i="15"/>
  <c r="N163" i="13"/>
  <c r="Q163" i="13" s="1"/>
  <c r="N162" i="13"/>
  <c r="Q162" i="13" s="1"/>
  <c r="J362" i="15"/>
  <c r="O362" i="15" s="1"/>
  <c r="K293" i="10"/>
  <c r="G293" i="10"/>
  <c r="K311" i="10"/>
  <c r="G311" i="10"/>
  <c r="J365" i="15"/>
  <c r="K365" i="15"/>
  <c r="N167" i="13"/>
  <c r="Q167" i="13" s="1"/>
  <c r="K394" i="8"/>
  <c r="G394" i="8"/>
  <c r="K399" i="8"/>
  <c r="G399" i="8"/>
  <c r="K386" i="8"/>
  <c r="G386" i="8"/>
  <c r="K584" i="12"/>
  <c r="G584" i="12"/>
  <c r="K294" i="10"/>
  <c r="G294" i="10"/>
  <c r="K361" i="15"/>
  <c r="J361" i="15"/>
  <c r="J380" i="15"/>
  <c r="O380" i="15" s="1"/>
  <c r="J363" i="15"/>
  <c r="O363" i="15" s="1"/>
  <c r="J359" i="15"/>
  <c r="K359" i="15"/>
  <c r="K377" i="15"/>
  <c r="J377" i="15"/>
  <c r="K379" i="15"/>
  <c r="J379" i="15"/>
  <c r="K360" i="15"/>
  <c r="J360" i="15"/>
  <c r="K364" i="15"/>
  <c r="J364" i="15"/>
  <c r="N233" i="14"/>
  <c r="Q233" i="14" s="1"/>
  <c r="K286" i="10"/>
  <c r="G286" i="10"/>
  <c r="O364" i="15" l="1"/>
  <c r="O371" i="15"/>
  <c r="O359" i="15"/>
  <c r="O379" i="15"/>
  <c r="O361" i="15"/>
  <c r="O373" i="15"/>
  <c r="O369" i="15"/>
  <c r="O370" i="15"/>
  <c r="O377" i="15"/>
  <c r="L589" i="12"/>
  <c r="N589" i="12" s="1"/>
  <c r="L588" i="12"/>
  <c r="N588" i="12" s="1"/>
  <c r="L591" i="12"/>
  <c r="N591" i="12" s="1"/>
  <c r="L391" i="8"/>
  <c r="N391" i="8" s="1"/>
  <c r="L372" i="15"/>
  <c r="L371" i="15"/>
  <c r="L590" i="12"/>
  <c r="N590" i="12" s="1"/>
  <c r="L295" i="10"/>
  <c r="L288" i="10"/>
  <c r="L287" i="10"/>
  <c r="N287" i="10"/>
  <c r="N295" i="10"/>
  <c r="N288" i="10"/>
  <c r="L414" i="8"/>
  <c r="N414" i="8" s="1"/>
  <c r="L376" i="15"/>
  <c r="O378" i="15"/>
  <c r="O376" i="15"/>
  <c r="O372" i="15"/>
  <c r="L373" i="15"/>
  <c r="L370" i="15"/>
  <c r="L397" i="8"/>
  <c r="N397" i="8" s="1"/>
  <c r="L392" i="8"/>
  <c r="N392" i="8" s="1"/>
  <c r="L398" i="8"/>
  <c r="N398" i="8" s="1"/>
  <c r="L396" i="8"/>
  <c r="N396" i="8" s="1"/>
  <c r="L378" i="15"/>
  <c r="L369" i="15"/>
  <c r="N290" i="10"/>
  <c r="O368" i="15"/>
  <c r="O365" i="15"/>
  <c r="L290" i="10"/>
  <c r="L368" i="15"/>
  <c r="L367" i="15"/>
  <c r="O367" i="15"/>
  <c r="L366" i="15"/>
  <c r="O366" i="15"/>
  <c r="L399" i="8"/>
  <c r="N399" i="8" s="1"/>
  <c r="L362" i="15"/>
  <c r="L293" i="10"/>
  <c r="N311" i="10"/>
  <c r="L311" i="10"/>
  <c r="N293" i="10"/>
  <c r="L365" i="15"/>
  <c r="L361" i="15"/>
  <c r="L377" i="15"/>
  <c r="L363" i="15"/>
  <c r="L394" i="8"/>
  <c r="N394" i="8" s="1"/>
  <c r="L386" i="8"/>
  <c r="N386" i="8" s="1"/>
  <c r="L584" i="12"/>
  <c r="N584" i="12" s="1"/>
  <c r="L360" i="15"/>
  <c r="O360" i="15"/>
  <c r="L294" i="10"/>
  <c r="N294" i="10"/>
  <c r="L380" i="15"/>
  <c r="L359" i="15"/>
  <c r="L364" i="15"/>
  <c r="L379" i="15"/>
  <c r="N286" i="10"/>
  <c r="L286" i="10"/>
  <c r="K598" i="12"/>
  <c r="K620" i="12"/>
  <c r="G620" i="12"/>
  <c r="K573" i="12"/>
  <c r="G573" i="12"/>
  <c r="K581" i="12"/>
  <c r="G581" i="12"/>
  <c r="K284" i="10"/>
  <c r="G284" i="10"/>
  <c r="K280" i="10"/>
  <c r="G280" i="10"/>
  <c r="K357" i="15"/>
  <c r="J357" i="15"/>
  <c r="K612" i="12"/>
  <c r="G612" i="12"/>
  <c r="K562" i="12"/>
  <c r="G562" i="12"/>
  <c r="K565" i="12"/>
  <c r="G565" i="12"/>
  <c r="K582" i="12"/>
  <c r="G582" i="12"/>
  <c r="K592" i="12"/>
  <c r="G592" i="12"/>
  <c r="K291" i="10"/>
  <c r="G291" i="10"/>
  <c r="K283" i="10"/>
  <c r="G283" i="10"/>
  <c r="K382" i="8"/>
  <c r="G382" i="8"/>
  <c r="K410" i="15"/>
  <c r="J410" i="15"/>
  <c r="K358" i="15"/>
  <c r="J358" i="15"/>
  <c r="K352" i="15"/>
  <c r="J352" i="15"/>
  <c r="O358" i="15" l="1"/>
  <c r="N283" i="10"/>
  <c r="O410" i="15"/>
  <c r="P433" i="15" s="1"/>
  <c r="O357" i="15"/>
  <c r="L620" i="12"/>
  <c r="N620" i="12" s="1"/>
  <c r="L573" i="12"/>
  <c r="N573" i="12" s="1"/>
  <c r="L581" i="12"/>
  <c r="N581" i="12" s="1"/>
  <c r="L284" i="10"/>
  <c r="N284" i="10"/>
  <c r="L280" i="10"/>
  <c r="N280" i="10"/>
  <c r="L357" i="15"/>
  <c r="L592" i="12"/>
  <c r="N592" i="12" s="1"/>
  <c r="L612" i="12"/>
  <c r="N612" i="12" s="1"/>
  <c r="L562" i="12"/>
  <c r="N562" i="12" s="1"/>
  <c r="L565" i="12"/>
  <c r="N565" i="12" s="1"/>
  <c r="L582" i="12"/>
  <c r="N582" i="12" s="1"/>
  <c r="L283" i="10"/>
  <c r="N291" i="10"/>
  <c r="L291" i="10"/>
  <c r="L382" i="8"/>
  <c r="N382" i="8" s="1"/>
  <c r="L410" i="15"/>
  <c r="L358" i="15"/>
  <c r="L352" i="15"/>
  <c r="O352" i="15"/>
  <c r="K356" i="15" l="1"/>
  <c r="J356" i="15"/>
  <c r="K353" i="15"/>
  <c r="J353" i="15"/>
  <c r="N232" i="14"/>
  <c r="Q232" i="14" s="1"/>
  <c r="N161" i="13"/>
  <c r="Q161" i="13" s="1"/>
  <c r="N166" i="13"/>
  <c r="Q166" i="13" s="1"/>
  <c r="K579" i="12"/>
  <c r="G579" i="12"/>
  <c r="K583" i="12"/>
  <c r="G583" i="12"/>
  <c r="K564" i="12"/>
  <c r="G564" i="12"/>
  <c r="K292" i="10"/>
  <c r="G292" i="10"/>
  <c r="K285" i="10"/>
  <c r="G285" i="10"/>
  <c r="K403" i="8"/>
  <c r="G403" i="8"/>
  <c r="K406" i="8"/>
  <c r="G406" i="8"/>
  <c r="K385" i="8"/>
  <c r="G385" i="8"/>
  <c r="K381" i="8"/>
  <c r="G381" i="8"/>
  <c r="K378" i="8"/>
  <c r="G378" i="8"/>
  <c r="K390" i="8"/>
  <c r="G390" i="8"/>
  <c r="K354" i="15"/>
  <c r="J354" i="15"/>
  <c r="K351" i="15"/>
  <c r="J351" i="15"/>
  <c r="K350" i="15"/>
  <c r="J350" i="15"/>
  <c r="K371" i="8"/>
  <c r="G371" i="8"/>
  <c r="K567" i="12"/>
  <c r="G567" i="12"/>
  <c r="K578" i="12"/>
  <c r="G578" i="12"/>
  <c r="K281" i="10"/>
  <c r="G281" i="10"/>
  <c r="K279" i="10"/>
  <c r="G279" i="10"/>
  <c r="K349" i="15"/>
  <c r="J349" i="15"/>
  <c r="K348" i="15"/>
  <c r="J348" i="15"/>
  <c r="K346" i="15"/>
  <c r="J346" i="15"/>
  <c r="O346" i="15" l="1"/>
  <c r="O353" i="15"/>
  <c r="O349" i="15"/>
  <c r="L356" i="15"/>
  <c r="L351" i="15"/>
  <c r="O356" i="15"/>
  <c r="L353" i="15"/>
  <c r="L354" i="15"/>
  <c r="N292" i="10"/>
  <c r="L285" i="10"/>
  <c r="L292" i="10"/>
  <c r="L579" i="12"/>
  <c r="N579" i="12" s="1"/>
  <c r="L583" i="12"/>
  <c r="N583" i="12" s="1"/>
  <c r="L385" i="8"/>
  <c r="N385" i="8" s="1"/>
  <c r="L378" i="8"/>
  <c r="N378" i="8" s="1"/>
  <c r="L381" i="8"/>
  <c r="N381" i="8" s="1"/>
  <c r="L403" i="8"/>
  <c r="N403" i="8" s="1"/>
  <c r="L564" i="12"/>
  <c r="N564" i="12" s="1"/>
  <c r="N285" i="10"/>
  <c r="L406" i="8"/>
  <c r="N406" i="8" s="1"/>
  <c r="L390" i="8"/>
  <c r="N390" i="8" s="1"/>
  <c r="O354" i="15"/>
  <c r="L350" i="15"/>
  <c r="O350" i="15"/>
  <c r="O351" i="15"/>
  <c r="L578" i="12"/>
  <c r="N578" i="12" s="1"/>
  <c r="N279" i="10"/>
  <c r="N281" i="10"/>
  <c r="L279" i="10"/>
  <c r="L371" i="8"/>
  <c r="N371" i="8" s="1"/>
  <c r="L567" i="12"/>
  <c r="N567" i="12" s="1"/>
  <c r="L281" i="10"/>
  <c r="L348" i="15"/>
  <c r="L349" i="15"/>
  <c r="L346" i="15"/>
  <c r="O348" i="15"/>
  <c r="K613" i="12" l="1"/>
  <c r="G613" i="12"/>
  <c r="G598" i="12"/>
  <c r="K347" i="15"/>
  <c r="J347" i="15"/>
  <c r="J345" i="15"/>
  <c r="K345" i="15"/>
  <c r="K379" i="8"/>
  <c r="G379" i="8"/>
  <c r="L345" i="15" l="1"/>
  <c r="L347" i="15"/>
  <c r="O347" i="15"/>
  <c r="L613" i="12"/>
  <c r="N613" i="12" s="1"/>
  <c r="L598" i="12"/>
  <c r="N598" i="12" s="1"/>
  <c r="O345" i="15"/>
  <c r="L379" i="8"/>
  <c r="N379" i="8" s="1"/>
  <c r="K341" i="15" l="1"/>
  <c r="J341" i="15"/>
  <c r="K343" i="15"/>
  <c r="J343" i="15"/>
  <c r="K342" i="15"/>
  <c r="J342" i="15"/>
  <c r="K574" i="12"/>
  <c r="G574" i="12"/>
  <c r="K274" i="10"/>
  <c r="G274" i="10"/>
  <c r="K330" i="15"/>
  <c r="J330" i="15"/>
  <c r="K329" i="15"/>
  <c r="J329" i="15"/>
  <c r="K337" i="15"/>
  <c r="J337" i="15"/>
  <c r="J336" i="15"/>
  <c r="K336" i="15"/>
  <c r="K339" i="15"/>
  <c r="J339" i="15"/>
  <c r="K335" i="15"/>
  <c r="J335" i="15"/>
  <c r="K334" i="15"/>
  <c r="J334" i="15"/>
  <c r="K625" i="12"/>
  <c r="G625" i="12"/>
  <c r="K580" i="12"/>
  <c r="G580" i="12"/>
  <c r="K561" i="12"/>
  <c r="G561" i="12"/>
  <c r="K560" i="12"/>
  <c r="G560" i="12"/>
  <c r="K559" i="12"/>
  <c r="G559" i="12"/>
  <c r="K275" i="10"/>
  <c r="G275" i="10"/>
  <c r="K380" i="8"/>
  <c r="G380" i="8"/>
  <c r="L559" i="12" l="1"/>
  <c r="N559" i="12" s="1"/>
  <c r="L625" i="12"/>
  <c r="N625" i="12" s="1"/>
  <c r="L275" i="10"/>
  <c r="L343" i="15"/>
  <c r="L341" i="15"/>
  <c r="O341" i="15"/>
  <c r="O343" i="15"/>
  <c r="L342" i="15"/>
  <c r="O342" i="15"/>
  <c r="L330" i="15"/>
  <c r="L574" i="12"/>
  <c r="N574" i="12" s="1"/>
  <c r="L274" i="10"/>
  <c r="N274" i="10"/>
  <c r="L380" i="8"/>
  <c r="N380" i="8" s="1"/>
  <c r="L329" i="15"/>
  <c r="L337" i="15"/>
  <c r="O330" i="15"/>
  <c r="L336" i="15"/>
  <c r="O337" i="15"/>
  <c r="O329" i="15"/>
  <c r="O336" i="15"/>
  <c r="L339" i="15"/>
  <c r="L335" i="15"/>
  <c r="O335" i="15"/>
  <c r="L334" i="15"/>
  <c r="O339" i="15"/>
  <c r="O334" i="15"/>
  <c r="L560" i="12"/>
  <c r="N560" i="12" s="1"/>
  <c r="L580" i="12"/>
  <c r="N580" i="12" s="1"/>
  <c r="L561" i="12"/>
  <c r="N561" i="12" s="1"/>
  <c r="N275" i="10"/>
  <c r="K384" i="8"/>
  <c r="G384" i="8"/>
  <c r="K577" i="15"/>
  <c r="J577" i="15"/>
  <c r="K338" i="15"/>
  <c r="J338" i="15"/>
  <c r="L384" i="8" l="1"/>
  <c r="N384" i="8" s="1"/>
  <c r="L577" i="15"/>
  <c r="L338" i="15"/>
  <c r="O577" i="15"/>
  <c r="O338" i="15"/>
  <c r="N164" i="13"/>
  <c r="Q164" i="13" s="1"/>
  <c r="K333" i="15"/>
  <c r="J333" i="15"/>
  <c r="K327" i="15"/>
  <c r="J327" i="15"/>
  <c r="K344" i="15"/>
  <c r="J344" i="15"/>
  <c r="K332" i="15"/>
  <c r="J332" i="15"/>
  <c r="K326" i="15"/>
  <c r="J326" i="15"/>
  <c r="K328" i="15"/>
  <c r="J328" i="15"/>
  <c r="K276" i="10"/>
  <c r="G276" i="10"/>
  <c r="K273" i="10"/>
  <c r="G273" i="10"/>
  <c r="N231" i="14"/>
  <c r="Q231" i="14" s="1"/>
  <c r="K324" i="15"/>
  <c r="J324" i="15"/>
  <c r="N230" i="14"/>
  <c r="Q230" i="14" s="1"/>
  <c r="K325" i="15"/>
  <c r="J325" i="15"/>
  <c r="N229" i="14"/>
  <c r="Q229" i="14" s="1"/>
  <c r="K368" i="8"/>
  <c r="G368" i="8"/>
  <c r="K364" i="8"/>
  <c r="G364" i="8"/>
  <c r="J340" i="15"/>
  <c r="K340" i="15"/>
  <c r="K323" i="15"/>
  <c r="J323" i="15"/>
  <c r="K322" i="15"/>
  <c r="J322" i="15"/>
  <c r="N159" i="13"/>
  <c r="Q159" i="13" s="1"/>
  <c r="N157" i="13"/>
  <c r="Q157" i="13" s="1"/>
  <c r="K550" i="12"/>
  <c r="G550" i="12"/>
  <c r="K555" i="12"/>
  <c r="G555" i="12"/>
  <c r="K570" i="12"/>
  <c r="G570" i="12"/>
  <c r="K568" i="12"/>
  <c r="G568" i="12"/>
  <c r="K572" i="12"/>
  <c r="G572" i="12"/>
  <c r="K278" i="10"/>
  <c r="G278" i="10"/>
  <c r="K271" i="10"/>
  <c r="G271" i="10"/>
  <c r="K363" i="8"/>
  <c r="G363" i="8"/>
  <c r="K365" i="8"/>
  <c r="G365" i="8"/>
  <c r="K370" i="8"/>
  <c r="G370" i="8"/>
  <c r="K321" i="15"/>
  <c r="J321" i="15"/>
  <c r="K319" i="15"/>
  <c r="J319" i="15"/>
  <c r="J320" i="15"/>
  <c r="K320" i="15"/>
  <c r="K270" i="10"/>
  <c r="G270" i="10"/>
  <c r="P580" i="15" l="1"/>
  <c r="O332" i="15"/>
  <c r="O326" i="15"/>
  <c r="L550" i="12"/>
  <c r="N550" i="12" s="1"/>
  <c r="O319" i="15"/>
  <c r="L344" i="15"/>
  <c r="L332" i="15"/>
  <c r="L327" i="15"/>
  <c r="O333" i="15"/>
  <c r="O328" i="15"/>
  <c r="L326" i="15"/>
  <c r="L328" i="15"/>
  <c r="L368" i="8"/>
  <c r="N368" i="8" s="1"/>
  <c r="L333" i="15"/>
  <c r="O327" i="15"/>
  <c r="O344" i="15"/>
  <c r="L324" i="15"/>
  <c r="O340" i="15"/>
  <c r="L325" i="15"/>
  <c r="N276" i="10"/>
  <c r="L276" i="10"/>
  <c r="L273" i="10"/>
  <c r="N273" i="10"/>
  <c r="O324" i="15"/>
  <c r="O325" i="15"/>
  <c r="O323" i="15"/>
  <c r="L322" i="15"/>
  <c r="L364" i="8"/>
  <c r="N364" i="8" s="1"/>
  <c r="L340" i="15"/>
  <c r="L323" i="15"/>
  <c r="O322" i="15"/>
  <c r="L363" i="8"/>
  <c r="N363" i="8" s="1"/>
  <c r="N270" i="10"/>
  <c r="L555" i="12"/>
  <c r="N555" i="12" s="1"/>
  <c r="L568" i="12"/>
  <c r="N568" i="12" s="1"/>
  <c r="L572" i="12"/>
  <c r="N572" i="12" s="1"/>
  <c r="L570" i="12"/>
  <c r="N570" i="12" s="1"/>
  <c r="L278" i="10"/>
  <c r="L271" i="10"/>
  <c r="N271" i="10"/>
  <c r="N278" i="10"/>
  <c r="L365" i="8"/>
  <c r="N365" i="8" s="1"/>
  <c r="L370" i="8"/>
  <c r="N370" i="8" s="1"/>
  <c r="L319" i="15"/>
  <c r="L321" i="15"/>
  <c r="O321" i="15"/>
  <c r="L320" i="15"/>
  <c r="O320" i="15"/>
  <c r="L270" i="10"/>
  <c r="K375" i="8"/>
  <c r="G375" i="8"/>
  <c r="K387" i="8"/>
  <c r="G387" i="8"/>
  <c r="K367" i="8"/>
  <c r="G367" i="8"/>
  <c r="K366" i="8"/>
  <c r="G366" i="8"/>
  <c r="K372" i="8"/>
  <c r="G372" i="8"/>
  <c r="K318" i="15"/>
  <c r="J318" i="15"/>
  <c r="K317" i="15"/>
  <c r="J317" i="15"/>
  <c r="K316" i="15"/>
  <c r="J316" i="15"/>
  <c r="K315" i="15"/>
  <c r="J315" i="15"/>
  <c r="J312" i="15"/>
  <c r="J311" i="15"/>
  <c r="O315" i="15" l="1"/>
  <c r="O316" i="15"/>
  <c r="O318" i="15"/>
  <c r="L375" i="8"/>
  <c r="N375" i="8" s="1"/>
  <c r="L387" i="8"/>
  <c r="N387" i="8" s="1"/>
  <c r="L367" i="8"/>
  <c r="N367" i="8" s="1"/>
  <c r="L366" i="8"/>
  <c r="N366" i="8" s="1"/>
  <c r="L372" i="8"/>
  <c r="N372" i="8" s="1"/>
  <c r="L315" i="15"/>
  <c r="L318" i="15"/>
  <c r="O317" i="15"/>
  <c r="L316" i="15"/>
  <c r="L317" i="15"/>
  <c r="K312" i="15" l="1"/>
  <c r="O312" i="15" s="1"/>
  <c r="K311" i="15"/>
  <c r="O311" i="15" s="1"/>
  <c r="K313" i="15"/>
  <c r="J313" i="15"/>
  <c r="K263" i="10"/>
  <c r="G263" i="10"/>
  <c r="K585" i="12"/>
  <c r="G585" i="12"/>
  <c r="K566" i="12"/>
  <c r="G566" i="12"/>
  <c r="K256" i="10"/>
  <c r="G256" i="10"/>
  <c r="N158" i="13"/>
  <c r="Q158" i="13" s="1"/>
  <c r="N160" i="13"/>
  <c r="Q160" i="13" s="1"/>
  <c r="K388" i="8"/>
  <c r="G388" i="8"/>
  <c r="K314" i="15"/>
  <c r="J314" i="15"/>
  <c r="J310" i="15"/>
  <c r="K310" i="15"/>
  <c r="K309" i="15"/>
  <c r="J309" i="15"/>
  <c r="K308" i="15"/>
  <c r="J308" i="15"/>
  <c r="K304" i="15"/>
  <c r="J304" i="15"/>
  <c r="K302" i="15"/>
  <c r="J302" i="15"/>
  <c r="K307" i="15"/>
  <c r="J307" i="15"/>
  <c r="K306" i="15"/>
  <c r="J306" i="15"/>
  <c r="K303" i="15"/>
  <c r="J303" i="15"/>
  <c r="K305" i="15"/>
  <c r="J305" i="15"/>
  <c r="K301" i="15"/>
  <c r="J301" i="15"/>
  <c r="K289" i="15"/>
  <c r="J289" i="15"/>
  <c r="K300" i="15"/>
  <c r="J300" i="15"/>
  <c r="K272" i="10"/>
  <c r="G272" i="10"/>
  <c r="K393" i="8"/>
  <c r="G393" i="8"/>
  <c r="K377" i="8"/>
  <c r="G377" i="8"/>
  <c r="K360" i="8"/>
  <c r="G360" i="8"/>
  <c r="K295" i="15"/>
  <c r="J295" i="15"/>
  <c r="J294" i="15"/>
  <c r="K294" i="15"/>
  <c r="K298" i="15"/>
  <c r="J298" i="15"/>
  <c r="K297" i="15"/>
  <c r="J297" i="15"/>
  <c r="K293" i="15"/>
  <c r="J293" i="15"/>
  <c r="K292" i="15"/>
  <c r="J292" i="15"/>
  <c r="K296" i="15"/>
  <c r="J296" i="15"/>
  <c r="J290" i="15"/>
  <c r="K299" i="15"/>
  <c r="J299" i="15"/>
  <c r="K290" i="15"/>
  <c r="K291" i="15"/>
  <c r="J291" i="15"/>
  <c r="K554" i="12"/>
  <c r="G554" i="12"/>
  <c r="K553" i="12"/>
  <c r="G553" i="12"/>
  <c r="K285" i="15"/>
  <c r="J285" i="15"/>
  <c r="K284" i="15"/>
  <c r="J284" i="15"/>
  <c r="K287" i="15"/>
  <c r="J287" i="15"/>
  <c r="K282" i="15"/>
  <c r="J282" i="15"/>
  <c r="J281" i="15"/>
  <c r="K281" i="15"/>
  <c r="J286" i="15"/>
  <c r="K288" i="15"/>
  <c r="J288" i="15"/>
  <c r="K286" i="15"/>
  <c r="K278" i="15"/>
  <c r="J278" i="15"/>
  <c r="K577" i="12"/>
  <c r="G577" i="12"/>
  <c r="K557" i="12"/>
  <c r="G557" i="12"/>
  <c r="K280" i="15"/>
  <c r="J280" i="15"/>
  <c r="K283" i="15"/>
  <c r="J283" i="15"/>
  <c r="K279" i="15"/>
  <c r="J279" i="15"/>
  <c r="K277" i="15"/>
  <c r="J277" i="15"/>
  <c r="K389" i="8"/>
  <c r="G389" i="8"/>
  <c r="N156" i="13"/>
  <c r="Q156" i="13" s="1"/>
  <c r="K556" i="12"/>
  <c r="G556" i="12"/>
  <c r="K558" i="12"/>
  <c r="G558" i="12"/>
  <c r="K265" i="10"/>
  <c r="G265" i="10"/>
  <c r="K563" i="12"/>
  <c r="G563" i="12"/>
  <c r="K264" i="10"/>
  <c r="G264" i="10"/>
  <c r="O280" i="15" l="1"/>
  <c r="O284" i="15"/>
  <c r="O301" i="15"/>
  <c r="O289" i="15"/>
  <c r="O313" i="15"/>
  <c r="O285" i="15"/>
  <c r="O300" i="15"/>
  <c r="O279" i="15"/>
  <c r="L310" i="15"/>
  <c r="L313" i="15"/>
  <c r="L312" i="15"/>
  <c r="L311" i="15"/>
  <c r="L314" i="15"/>
  <c r="L263" i="10"/>
  <c r="N263" i="10"/>
  <c r="L585" i="12"/>
  <c r="N585" i="12" s="1"/>
  <c r="L566" i="12"/>
  <c r="N566" i="12" s="1"/>
  <c r="L256" i="10"/>
  <c r="N256" i="10"/>
  <c r="L360" i="8"/>
  <c r="N360" i="8" s="1"/>
  <c r="L388" i="8"/>
  <c r="N388" i="8" s="1"/>
  <c r="L558" i="12"/>
  <c r="N558" i="12" s="1"/>
  <c r="N265" i="10"/>
  <c r="O314" i="15"/>
  <c r="O310" i="15"/>
  <c r="L309" i="15"/>
  <c r="O309" i="15"/>
  <c r="L294" i="15"/>
  <c r="O306" i="15"/>
  <c r="O308" i="15"/>
  <c r="L308" i="15"/>
  <c r="O303" i="15"/>
  <c r="O304" i="15"/>
  <c r="O305" i="15"/>
  <c r="L302" i="15"/>
  <c r="O307" i="15"/>
  <c r="L304" i="15"/>
  <c r="O302" i="15"/>
  <c r="L306" i="15"/>
  <c r="L303" i="15"/>
  <c r="L307" i="15"/>
  <c r="L305" i="15"/>
  <c r="L301" i="15"/>
  <c r="L296" i="15"/>
  <c r="L289" i="15"/>
  <c r="L299" i="15"/>
  <c r="O296" i="15"/>
  <c r="L298" i="15"/>
  <c r="O297" i="15"/>
  <c r="O293" i="15"/>
  <c r="L295" i="15"/>
  <c r="L292" i="15"/>
  <c r="L300" i="15"/>
  <c r="L577" i="12"/>
  <c r="N577" i="12" s="1"/>
  <c r="L272" i="10"/>
  <c r="N272" i="10"/>
  <c r="L554" i="12"/>
  <c r="N554" i="12" s="1"/>
  <c r="L553" i="12"/>
  <c r="N553" i="12" s="1"/>
  <c r="L393" i="8"/>
  <c r="N393" i="8" s="1"/>
  <c r="L377" i="8"/>
  <c r="N377" i="8" s="1"/>
  <c r="O295" i="15"/>
  <c r="O294" i="15"/>
  <c r="O298" i="15"/>
  <c r="L297" i="15"/>
  <c r="L293" i="15"/>
  <c r="O292" i="15"/>
  <c r="O290" i="15"/>
  <c r="O299" i="15"/>
  <c r="L291" i="15"/>
  <c r="L290" i="15"/>
  <c r="O291" i="15"/>
  <c r="L282" i="15"/>
  <c r="O286" i="15"/>
  <c r="O287" i="15"/>
  <c r="L287" i="15"/>
  <c r="L285" i="15"/>
  <c r="O282" i="15"/>
  <c r="L284" i="15"/>
  <c r="O281" i="15"/>
  <c r="L281" i="15"/>
  <c r="L278" i="15"/>
  <c r="L286" i="15"/>
  <c r="L288" i="15"/>
  <c r="O288" i="15"/>
  <c r="O278" i="15"/>
  <c r="L280" i="15"/>
  <c r="L557" i="12"/>
  <c r="N557" i="12" s="1"/>
  <c r="L283" i="15"/>
  <c r="O283" i="15"/>
  <c r="L277" i="15"/>
  <c r="O277" i="15"/>
  <c r="L279" i="15"/>
  <c r="L389" i="8"/>
  <c r="N389" i="8" s="1"/>
  <c r="L556" i="12"/>
  <c r="N556" i="12" s="1"/>
  <c r="L265" i="10"/>
  <c r="L563" i="12"/>
  <c r="N563" i="12" s="1"/>
  <c r="N264" i="10"/>
  <c r="L264" i="10"/>
  <c r="K374" i="8"/>
  <c r="G374" i="8"/>
  <c r="K369" i="8"/>
  <c r="G369" i="8"/>
  <c r="N227" i="14"/>
  <c r="Q227" i="14" s="1"/>
  <c r="N153" i="13"/>
  <c r="Q153" i="13" s="1"/>
  <c r="K547" i="12"/>
  <c r="G547" i="12"/>
  <c r="K543" i="12"/>
  <c r="G543" i="12"/>
  <c r="K552" i="12"/>
  <c r="G552" i="12"/>
  <c r="K261" i="10"/>
  <c r="G261" i="10"/>
  <c r="K352" i="8"/>
  <c r="G352" i="8"/>
  <c r="K357" i="8"/>
  <c r="G357" i="8"/>
  <c r="K354" i="8"/>
  <c r="G354" i="8"/>
  <c r="K274" i="15"/>
  <c r="J274" i="15"/>
  <c r="K272" i="15"/>
  <c r="J272" i="15"/>
  <c r="K271" i="15"/>
  <c r="J271" i="15"/>
  <c r="N226" i="14"/>
  <c r="Q226" i="14" s="1"/>
  <c r="N155" i="13"/>
  <c r="Q155" i="13" s="1"/>
  <c r="N165" i="13"/>
  <c r="Q165" i="13" s="1"/>
  <c r="K275" i="15"/>
  <c r="J275" i="15"/>
  <c r="K282" i="10"/>
  <c r="G282" i="10"/>
  <c r="K260" i="10"/>
  <c r="G260" i="10"/>
  <c r="K258" i="10"/>
  <c r="G258" i="10"/>
  <c r="K257" i="10"/>
  <c r="G257" i="10"/>
  <c r="K269" i="10"/>
  <c r="G269" i="10"/>
  <c r="K571" i="12"/>
  <c r="G571" i="12"/>
  <c r="K538" i="12"/>
  <c r="G538" i="12"/>
  <c r="K569" i="12"/>
  <c r="G569" i="12"/>
  <c r="K536" i="12"/>
  <c r="G536" i="12"/>
  <c r="K576" i="12"/>
  <c r="G576" i="12"/>
  <c r="N228" i="14"/>
  <c r="Q228" i="14" s="1"/>
  <c r="K270" i="15"/>
  <c r="J270" i="15"/>
  <c r="L357" i="8" l="1"/>
  <c r="N357" i="8" s="1"/>
  <c r="O271" i="15"/>
  <c r="L272" i="15"/>
  <c r="L258" i="10"/>
  <c r="L352" i="8"/>
  <c r="N352" i="8" s="1"/>
  <c r="L369" i="8"/>
  <c r="N369" i="8" s="1"/>
  <c r="N261" i="10"/>
  <c r="L374" i="8"/>
  <c r="N374" i="8" s="1"/>
  <c r="L261" i="10"/>
  <c r="L543" i="12"/>
  <c r="N543" i="12" s="1"/>
  <c r="L547" i="12"/>
  <c r="N547" i="12" s="1"/>
  <c r="L552" i="12"/>
  <c r="N552" i="12" s="1"/>
  <c r="L274" i="15"/>
  <c r="O274" i="15"/>
  <c r="O272" i="15"/>
  <c r="N258" i="10"/>
  <c r="L536" i="12"/>
  <c r="N536" i="12" s="1"/>
  <c r="L576" i="12"/>
  <c r="N576" i="12" s="1"/>
  <c r="L569" i="12"/>
  <c r="N569" i="12" s="1"/>
  <c r="L354" i="8"/>
  <c r="N354" i="8" s="1"/>
  <c r="L271" i="15"/>
  <c r="L275" i="15"/>
  <c r="O275" i="15"/>
  <c r="N269" i="10"/>
  <c r="L282" i="10"/>
  <c r="N282" i="10"/>
  <c r="N260" i="10"/>
  <c r="L260" i="10"/>
  <c r="L257" i="10"/>
  <c r="N257" i="10"/>
  <c r="L269" i="10"/>
  <c r="L538" i="12"/>
  <c r="N538" i="12" s="1"/>
  <c r="L571" i="12"/>
  <c r="N571" i="12" s="1"/>
  <c r="O270" i="15"/>
  <c r="L270" i="15"/>
  <c r="K373" i="8"/>
  <c r="G373" i="8"/>
  <c r="K349" i="8"/>
  <c r="G349" i="8"/>
  <c r="K254" i="10"/>
  <c r="G254" i="10"/>
  <c r="K523" i="12"/>
  <c r="G523" i="12"/>
  <c r="K542" i="12"/>
  <c r="G542" i="12"/>
  <c r="K541" i="12"/>
  <c r="G541" i="12"/>
  <c r="K518" i="12"/>
  <c r="G518" i="12"/>
  <c r="K376" i="8"/>
  <c r="G376" i="8"/>
  <c r="K246" i="10"/>
  <c r="G246" i="10"/>
  <c r="K527" i="12"/>
  <c r="G527" i="12"/>
  <c r="K532" i="12"/>
  <c r="G532" i="12"/>
  <c r="K529" i="12"/>
  <c r="G529" i="12"/>
  <c r="K251" i="10"/>
  <c r="G251" i="10"/>
  <c r="L254" i="10" l="1"/>
  <c r="L349" i="8"/>
  <c r="N349" i="8" s="1"/>
  <c r="L523" i="12"/>
  <c r="N523" i="12" s="1"/>
  <c r="L373" i="8"/>
  <c r="N373" i="8" s="1"/>
  <c r="N254" i="10"/>
  <c r="L542" i="12"/>
  <c r="N542" i="12" s="1"/>
  <c r="L541" i="12"/>
  <c r="N541" i="12" s="1"/>
  <c r="L518" i="12"/>
  <c r="N518" i="12" s="1"/>
  <c r="L376" i="8"/>
  <c r="N376" i="8" s="1"/>
  <c r="L246" i="10"/>
  <c r="N246" i="10"/>
  <c r="L527" i="12"/>
  <c r="N527" i="12" s="1"/>
  <c r="L532" i="12"/>
  <c r="N532" i="12" s="1"/>
  <c r="L529" i="12"/>
  <c r="N529" i="12" s="1"/>
  <c r="L251" i="10"/>
  <c r="N251" i="10"/>
  <c r="K551" i="12"/>
  <c r="G551" i="12"/>
  <c r="N150" i="13"/>
  <c r="Q150" i="13" s="1"/>
  <c r="N152" i="13"/>
  <c r="Q152" i="13" s="1"/>
  <c r="K276" i="15"/>
  <c r="J276" i="15"/>
  <c r="K273" i="15"/>
  <c r="J273" i="15"/>
  <c r="K269" i="15"/>
  <c r="J269" i="15"/>
  <c r="K519" i="12"/>
  <c r="G519" i="12"/>
  <c r="K520" i="12"/>
  <c r="G520" i="12"/>
  <c r="K537" i="12"/>
  <c r="G537" i="12"/>
  <c r="K361" i="8"/>
  <c r="G361" i="8"/>
  <c r="K528" i="12"/>
  <c r="G528" i="12"/>
  <c r="K533" i="12"/>
  <c r="G533" i="12"/>
  <c r="K540" i="12"/>
  <c r="G540" i="12"/>
  <c r="K575" i="12"/>
  <c r="G575" i="12"/>
  <c r="K524" i="12"/>
  <c r="G524" i="12"/>
  <c r="K245" i="10"/>
  <c r="G245" i="10"/>
  <c r="O276" i="15" l="1"/>
  <c r="L519" i="12"/>
  <c r="N519" i="12" s="1"/>
  <c r="L551" i="12"/>
  <c r="N551" i="12" s="1"/>
  <c r="O273" i="15"/>
  <c r="L269" i="15"/>
  <c r="L276" i="15"/>
  <c r="L273" i="15"/>
  <c r="O269" i="15"/>
  <c r="L537" i="12"/>
  <c r="N537" i="12" s="1"/>
  <c r="L520" i="12"/>
  <c r="N520" i="12" s="1"/>
  <c r="L361" i="8"/>
  <c r="N361" i="8" s="1"/>
  <c r="L528" i="12"/>
  <c r="N528" i="12" s="1"/>
  <c r="L533" i="12"/>
  <c r="N533" i="12" s="1"/>
  <c r="L540" i="12"/>
  <c r="N540" i="12" s="1"/>
  <c r="L575" i="12"/>
  <c r="N575" i="12" s="1"/>
  <c r="L524" i="12"/>
  <c r="N524" i="12" s="1"/>
  <c r="L245" i="10"/>
  <c r="N245" i="10"/>
  <c r="K358" i="8"/>
  <c r="G358" i="8"/>
  <c r="K247" i="10"/>
  <c r="G247" i="10"/>
  <c r="N223" i="14"/>
  <c r="Q223" i="14" s="1"/>
  <c r="K267" i="10"/>
  <c r="G267" i="10"/>
  <c r="K238" i="10"/>
  <c r="G238" i="10"/>
  <c r="K522" i="12"/>
  <c r="G522" i="12"/>
  <c r="N224" i="14"/>
  <c r="Q224" i="14" s="1"/>
  <c r="N151" i="13"/>
  <c r="Q151" i="13" s="1"/>
  <c r="K259" i="10"/>
  <c r="G259" i="10"/>
  <c r="K277" i="10"/>
  <c r="G277" i="10"/>
  <c r="K350" i="8"/>
  <c r="G350" i="8"/>
  <c r="K531" i="12"/>
  <c r="G531" i="12"/>
  <c r="K359" i="8"/>
  <c r="G359" i="8"/>
  <c r="K348" i="8"/>
  <c r="G348" i="8"/>
  <c r="K544" i="12"/>
  <c r="G544" i="12"/>
  <c r="K534" i="12"/>
  <c r="G534" i="12"/>
  <c r="K510" i="12"/>
  <c r="G510" i="12"/>
  <c r="N225" i="14"/>
  <c r="Q225" i="14" s="1"/>
  <c r="K509" i="12"/>
  <c r="K297" i="10"/>
  <c r="K383" i="8"/>
  <c r="G383" i="8"/>
  <c r="K355" i="8"/>
  <c r="G355" i="8"/>
  <c r="K517" i="12"/>
  <c r="G517" i="12"/>
  <c r="K526" i="12"/>
  <c r="G526" i="12"/>
  <c r="K525" i="12"/>
  <c r="G525" i="12"/>
  <c r="K539" i="12"/>
  <c r="G539" i="12"/>
  <c r="K516" i="12"/>
  <c r="G516" i="12"/>
  <c r="K511" i="12"/>
  <c r="G511" i="12"/>
  <c r="L358" i="8" l="1"/>
  <c r="N358" i="8" s="1"/>
  <c r="L544" i="12"/>
  <c r="N544" i="12" s="1"/>
  <c r="L531" i="12"/>
  <c r="N531" i="12" s="1"/>
  <c r="L247" i="10"/>
  <c r="N247" i="10"/>
  <c r="L259" i="10"/>
  <c r="N238" i="10"/>
  <c r="N267" i="10"/>
  <c r="L267" i="10"/>
  <c r="L238" i="10"/>
  <c r="L522" i="12"/>
  <c r="N522" i="12" s="1"/>
  <c r="L350" i="8"/>
  <c r="N350" i="8" s="1"/>
  <c r="L277" i="10"/>
  <c r="N277" i="10"/>
  <c r="N259" i="10"/>
  <c r="L359" i="8"/>
  <c r="N359" i="8" s="1"/>
  <c r="L348" i="8"/>
  <c r="N348" i="8" s="1"/>
  <c r="L534" i="12"/>
  <c r="N534" i="12" s="1"/>
  <c r="L510" i="12"/>
  <c r="N510" i="12" s="1"/>
  <c r="L383" i="8"/>
  <c r="N383" i="8" s="1"/>
  <c r="L355" i="8"/>
  <c r="N355" i="8" s="1"/>
  <c r="L517" i="12"/>
  <c r="N517" i="12" s="1"/>
  <c r="L526" i="12"/>
  <c r="N526" i="12" s="1"/>
  <c r="L525" i="12"/>
  <c r="N525" i="12" s="1"/>
  <c r="L539" i="12"/>
  <c r="N539" i="12" s="1"/>
  <c r="L511" i="12"/>
  <c r="N511" i="12" s="1"/>
  <c r="L516" i="12"/>
  <c r="N516" i="12" s="1"/>
  <c r="K351" i="8" l="1"/>
  <c r="G351" i="8"/>
  <c r="K241" i="10"/>
  <c r="G241" i="10"/>
  <c r="K237" i="10"/>
  <c r="G237" i="10"/>
  <c r="N154" i="13"/>
  <c r="Q154" i="13" s="1"/>
  <c r="N149" i="13"/>
  <c r="Q149" i="13" s="1"/>
  <c r="K535" i="12"/>
  <c r="G535" i="12"/>
  <c r="K521" i="12"/>
  <c r="G521" i="12"/>
  <c r="K546" i="12"/>
  <c r="G546" i="12"/>
  <c r="K253" i="10"/>
  <c r="G253" i="10"/>
  <c r="K362" i="8"/>
  <c r="G362" i="8"/>
  <c r="K255" i="10"/>
  <c r="G255" i="10"/>
  <c r="K356" i="8"/>
  <c r="G356" i="8"/>
  <c r="K248" i="10"/>
  <c r="G248" i="10"/>
  <c r="K240" i="10"/>
  <c r="G240" i="10"/>
  <c r="K244" i="10"/>
  <c r="G244" i="10"/>
  <c r="K243" i="10"/>
  <c r="G243" i="10"/>
  <c r="K252" i="10"/>
  <c r="G252" i="10"/>
  <c r="K236" i="10"/>
  <c r="G236" i="10"/>
  <c r="K548" i="12"/>
  <c r="G548" i="12"/>
  <c r="K515" i="12"/>
  <c r="G515" i="12"/>
  <c r="K239" i="10"/>
  <c r="G239" i="10"/>
  <c r="K266" i="10"/>
  <c r="G266" i="10"/>
  <c r="G297" i="10"/>
  <c r="N222" i="14"/>
  <c r="Q222" i="14" s="1"/>
  <c r="K513" i="12"/>
  <c r="K234" i="10"/>
  <c r="G234" i="10"/>
  <c r="L362" i="8" l="1"/>
  <c r="N362" i="8" s="1"/>
  <c r="L244" i="10"/>
  <c r="N237" i="10"/>
  <c r="L237" i="10"/>
  <c r="L351" i="8"/>
  <c r="N351" i="8" s="1"/>
  <c r="N241" i="10"/>
  <c r="L241" i="10"/>
  <c r="N253" i="10"/>
  <c r="L266" i="10"/>
  <c r="L236" i="10"/>
  <c r="L521" i="12"/>
  <c r="N521" i="12" s="1"/>
  <c r="L535" i="12"/>
  <c r="N535" i="12" s="1"/>
  <c r="L546" i="12"/>
  <c r="N546" i="12" s="1"/>
  <c r="L253" i="10"/>
  <c r="L255" i="10"/>
  <c r="N255" i="10"/>
  <c r="L356" i="8"/>
  <c r="N356" i="8" s="1"/>
  <c r="L548" i="12"/>
  <c r="N548" i="12" s="1"/>
  <c r="L248" i="10"/>
  <c r="L240" i="10"/>
  <c r="N240" i="10"/>
  <c r="N244" i="10"/>
  <c r="N243" i="10"/>
  <c r="L243" i="10"/>
  <c r="N248" i="10"/>
  <c r="L252" i="10"/>
  <c r="N252" i="10"/>
  <c r="N236" i="10"/>
  <c r="L515" i="12"/>
  <c r="N515" i="12" s="1"/>
  <c r="L239" i="10"/>
  <c r="N239" i="10"/>
  <c r="L297" i="10"/>
  <c r="N297" i="10"/>
  <c r="N266" i="10"/>
  <c r="L234" i="10"/>
  <c r="N234" i="10"/>
  <c r="K506" i="12"/>
  <c r="G506" i="12"/>
  <c r="K268" i="10"/>
  <c r="G268" i="10"/>
  <c r="K230" i="10"/>
  <c r="G230" i="10"/>
  <c r="K347" i="8"/>
  <c r="G347" i="8"/>
  <c r="N221" i="14"/>
  <c r="Q221" i="14" s="1"/>
  <c r="K232" i="10"/>
  <c r="G232" i="10"/>
  <c r="K250" i="10"/>
  <c r="G250" i="10"/>
  <c r="L347" i="8" l="1"/>
  <c r="N347" i="8" s="1"/>
  <c r="L250" i="10"/>
  <c r="L506" i="12"/>
  <c r="N506" i="12" s="1"/>
  <c r="N268" i="10"/>
  <c r="N232" i="10"/>
  <c r="L268" i="10"/>
  <c r="L230" i="10"/>
  <c r="N230" i="10"/>
  <c r="N250" i="10"/>
  <c r="L232" i="10"/>
  <c r="K500" i="12"/>
  <c r="K545" i="12"/>
  <c r="G545" i="12"/>
  <c r="K505" i="12"/>
  <c r="G505" i="12"/>
  <c r="G500" i="12"/>
  <c r="K249" i="10"/>
  <c r="G249" i="10"/>
  <c r="K228" i="10"/>
  <c r="G228" i="10"/>
  <c r="K346" i="8"/>
  <c r="G346" i="8"/>
  <c r="K235" i="10"/>
  <c r="G235" i="10"/>
  <c r="K233" i="10"/>
  <c r="G233" i="10"/>
  <c r="K242" i="10"/>
  <c r="G242" i="10"/>
  <c r="K229" i="10"/>
  <c r="G229" i="10"/>
  <c r="K530" i="12"/>
  <c r="G530" i="12"/>
  <c r="K496" i="12"/>
  <c r="G496" i="12"/>
  <c r="K508" i="12"/>
  <c r="G508" i="12"/>
  <c r="K502" i="12"/>
  <c r="G502" i="12"/>
  <c r="K507" i="12"/>
  <c r="G507" i="12"/>
  <c r="K498" i="12"/>
  <c r="G498" i="12"/>
  <c r="K227" i="10"/>
  <c r="G227" i="10"/>
  <c r="K226" i="10"/>
  <c r="G226" i="10"/>
  <c r="K344" i="8"/>
  <c r="G344" i="8"/>
  <c r="K497" i="12"/>
  <c r="G497" i="12"/>
  <c r="K504" i="12"/>
  <c r="G504" i="12"/>
  <c r="K493" i="12"/>
  <c r="G493" i="12"/>
  <c r="K483" i="12"/>
  <c r="G483" i="12"/>
  <c r="G513" i="12"/>
  <c r="K490" i="12"/>
  <c r="G490" i="12"/>
  <c r="K488" i="12"/>
  <c r="G488" i="12"/>
  <c r="K222" i="10"/>
  <c r="G222" i="10"/>
  <c r="K353" i="8"/>
  <c r="G353" i="8"/>
  <c r="K262" i="10"/>
  <c r="G262" i="10"/>
  <c r="K503" i="12"/>
  <c r="G503" i="12"/>
  <c r="K494" i="12"/>
  <c r="G494" i="12"/>
  <c r="K514" i="12"/>
  <c r="G514" i="12"/>
  <c r="K486" i="12"/>
  <c r="G486" i="12"/>
  <c r="K512" i="12"/>
  <c r="G512" i="12"/>
  <c r="K489" i="12"/>
  <c r="G489" i="12"/>
  <c r="K482" i="12"/>
  <c r="G482" i="12"/>
  <c r="K487" i="12"/>
  <c r="G487" i="12"/>
  <c r="K219" i="10"/>
  <c r="G219" i="10"/>
  <c r="K492" i="12"/>
  <c r="G492" i="12"/>
  <c r="K495" i="12"/>
  <c r="G495" i="12"/>
  <c r="K491" i="12"/>
  <c r="G491" i="12"/>
  <c r="G509" i="12"/>
  <c r="K499" i="12"/>
  <c r="G499" i="12"/>
  <c r="K485" i="12"/>
  <c r="G485" i="12"/>
  <c r="K484" i="12"/>
  <c r="G484" i="12"/>
  <c r="K221" i="10"/>
  <c r="G221" i="10"/>
  <c r="K220" i="10"/>
  <c r="G220" i="10"/>
  <c r="K223" i="10"/>
  <c r="G223" i="10"/>
  <c r="K225" i="10"/>
  <c r="G225" i="10"/>
  <c r="K224" i="10"/>
  <c r="G224" i="10"/>
  <c r="K268" i="15"/>
  <c r="J268" i="15"/>
  <c r="N220" i="14"/>
  <c r="Q220" i="14" s="1"/>
  <c r="K267" i="15"/>
  <c r="J267" i="15"/>
  <c r="K264" i="15"/>
  <c r="J264" i="15"/>
  <c r="K265" i="15"/>
  <c r="J26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9" i="12"/>
  <c r="G549" i="12"/>
  <c r="K218" i="10"/>
  <c r="G218" i="10"/>
  <c r="N216" i="14"/>
  <c r="Q216" i="14" s="1"/>
  <c r="K501" i="12"/>
  <c r="G501" i="12"/>
  <c r="K345" i="8"/>
  <c r="G345" i="8"/>
  <c r="K262" i="15"/>
  <c r="J262" i="15"/>
  <c r="N214" i="14"/>
  <c r="Q214" i="14" s="1"/>
  <c r="N212" i="14"/>
  <c r="Q212" i="14" s="1"/>
  <c r="K480" i="12"/>
  <c r="G480" i="12"/>
  <c r="K479" i="12"/>
  <c r="G479" i="12"/>
  <c r="J261" i="15"/>
  <c r="J260" i="15"/>
  <c r="J259" i="15"/>
  <c r="K261" i="15"/>
  <c r="K260" i="15"/>
  <c r="K259" i="15"/>
  <c r="N208" i="14"/>
  <c r="Q208" i="14" s="1"/>
  <c r="N209" i="14"/>
  <c r="Q209" i="14" s="1"/>
  <c r="N207" i="14"/>
  <c r="Q207" i="14" s="1"/>
  <c r="K266" i="15"/>
  <c r="J266" i="15"/>
  <c r="N203" i="14"/>
  <c r="Q203" i="14" s="1"/>
  <c r="N202" i="14"/>
  <c r="Q202" i="14" s="1"/>
  <c r="K231" i="10"/>
  <c r="G231" i="10"/>
  <c r="K217" i="10"/>
  <c r="G217" i="10"/>
  <c r="N204" i="14"/>
  <c r="Q204" i="14" s="1"/>
  <c r="K471" i="12"/>
  <c r="G471" i="12"/>
  <c r="G474" i="12"/>
  <c r="K474" i="12"/>
  <c r="K473" i="12"/>
  <c r="G473" i="12"/>
  <c r="J258" i="15"/>
  <c r="K257" i="15"/>
  <c r="J257" i="15"/>
  <c r="K263" i="15"/>
  <c r="J263" i="15"/>
  <c r="K25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6" i="15"/>
  <c r="J256" i="15"/>
  <c r="O265" i="15" l="1"/>
  <c r="O266" i="15"/>
  <c r="O268" i="15"/>
  <c r="O267" i="15"/>
  <c r="N249" i="10"/>
  <c r="L222" i="10"/>
  <c r="L545" i="12"/>
  <c r="N545" i="12" s="1"/>
  <c r="L530" i="12"/>
  <c r="N530" i="12" s="1"/>
  <c r="L346" i="8"/>
  <c r="N346" i="8" s="1"/>
  <c r="L344" i="8"/>
  <c r="N344" i="8" s="1"/>
  <c r="L505" i="12"/>
  <c r="N505" i="12" s="1"/>
  <c r="L500" i="12"/>
  <c r="N500" i="12" s="1"/>
  <c r="L249" i="10"/>
  <c r="L228" i="10"/>
  <c r="N228" i="10"/>
  <c r="L226" i="10"/>
  <c r="L233" i="10"/>
  <c r="N233" i="10"/>
  <c r="L235" i="10"/>
  <c r="N235" i="10"/>
  <c r="L496" i="12"/>
  <c r="N496" i="12" s="1"/>
  <c r="L242" i="10"/>
  <c r="N242" i="10"/>
  <c r="N229" i="10"/>
  <c r="L229" i="10"/>
  <c r="L508" i="12"/>
  <c r="N508" i="12" s="1"/>
  <c r="L502" i="12"/>
  <c r="N502" i="12" s="1"/>
  <c r="L507" i="12"/>
  <c r="N507" i="12" s="1"/>
  <c r="L498" i="12"/>
  <c r="N498" i="12" s="1"/>
  <c r="N227" i="10"/>
  <c r="L227" i="10"/>
  <c r="N226" i="10"/>
  <c r="N262" i="10"/>
  <c r="L490" i="12"/>
  <c r="N490" i="12" s="1"/>
  <c r="L549" i="12"/>
  <c r="N549" i="12" s="1"/>
  <c r="L262" i="10"/>
  <c r="L492" i="12"/>
  <c r="N492" i="12" s="1"/>
  <c r="L497" i="12"/>
  <c r="N497" i="12" s="1"/>
  <c r="L491" i="12"/>
  <c r="N491" i="12" s="1"/>
  <c r="L486" i="12"/>
  <c r="N486" i="12" s="1"/>
  <c r="L504" i="12"/>
  <c r="N504" i="12" s="1"/>
  <c r="L493" i="12"/>
  <c r="N493" i="12" s="1"/>
  <c r="L483" i="12"/>
  <c r="N483" i="12" s="1"/>
  <c r="L513" i="12"/>
  <c r="N513" i="12" s="1"/>
  <c r="L488" i="12"/>
  <c r="N488" i="12" s="1"/>
  <c r="L219" i="10"/>
  <c r="N222" i="10"/>
  <c r="L353" i="8"/>
  <c r="N353" i="8" s="1"/>
  <c r="L503" i="12"/>
  <c r="N503" i="12" s="1"/>
  <c r="L265" i="15"/>
  <c r="L494" i="12"/>
  <c r="N494" i="12" s="1"/>
  <c r="L514" i="12"/>
  <c r="N514" i="12" s="1"/>
  <c r="L512" i="12"/>
  <c r="N512" i="12" s="1"/>
  <c r="L489" i="12"/>
  <c r="N489" i="12" s="1"/>
  <c r="L482" i="12"/>
  <c r="N482" i="12" s="1"/>
  <c r="L487" i="12"/>
  <c r="N487" i="12" s="1"/>
  <c r="L220" i="10"/>
  <c r="N225" i="10"/>
  <c r="N219" i="10"/>
  <c r="L495" i="12"/>
  <c r="N495" i="12" s="1"/>
  <c r="L509" i="12"/>
  <c r="N509" i="12" s="1"/>
  <c r="L499" i="12"/>
  <c r="N499" i="12" s="1"/>
  <c r="L485" i="12"/>
  <c r="N485" i="12" s="1"/>
  <c r="L484" i="12"/>
  <c r="N484" i="12" s="1"/>
  <c r="L221" i="10"/>
  <c r="N220" i="10"/>
  <c r="L223" i="10"/>
  <c r="L225" i="10"/>
  <c r="L224" i="10"/>
  <c r="N221" i="10"/>
  <c r="N224" i="10"/>
  <c r="N223" i="10"/>
  <c r="L268" i="15"/>
  <c r="L267" i="15"/>
  <c r="O264" i="15"/>
  <c r="L264" i="15"/>
  <c r="L261" i="15"/>
  <c r="L479" i="12"/>
  <c r="N479" i="12" s="1"/>
  <c r="L218" i="10"/>
  <c r="N218" i="10"/>
  <c r="L260" i="15"/>
  <c r="O262" i="15"/>
  <c r="L259" i="15"/>
  <c r="L501" i="12"/>
  <c r="N501" i="12" s="1"/>
  <c r="L345" i="8"/>
  <c r="N345" i="8" s="1"/>
  <c r="L262" i="15"/>
  <c r="L480" i="12"/>
  <c r="N480" i="12" s="1"/>
  <c r="O260" i="15"/>
  <c r="O259" i="15"/>
  <c r="O261" i="15"/>
  <c r="L471" i="12"/>
  <c r="N471" i="12" s="1"/>
  <c r="L266" i="15"/>
  <c r="L474" i="12"/>
  <c r="N474" i="12" s="1"/>
  <c r="L257" i="15"/>
  <c r="L231" i="10"/>
  <c r="N231" i="10"/>
  <c r="L217" i="10"/>
  <c r="N217" i="10"/>
  <c r="L256" i="15"/>
  <c r="O263" i="15"/>
  <c r="L258" i="15"/>
  <c r="L473" i="12"/>
  <c r="N473" i="12" s="1"/>
  <c r="O258" i="15"/>
  <c r="L263" i="15"/>
  <c r="O257" i="15"/>
  <c r="O256" i="15"/>
  <c r="J255" i="15"/>
  <c r="K255" i="15"/>
  <c r="K476" i="12"/>
  <c r="G476" i="12"/>
  <c r="N201" i="14"/>
  <c r="Q201" i="14" s="1"/>
  <c r="N195" i="14"/>
  <c r="Q195" i="14" s="1"/>
  <c r="N196" i="14"/>
  <c r="Q196" i="14" s="1"/>
  <c r="J252" i="15"/>
  <c r="J254" i="15"/>
  <c r="J253" i="15"/>
  <c r="K254" i="15"/>
  <c r="K252" i="15"/>
  <c r="K253" i="15"/>
  <c r="N205" i="14"/>
  <c r="Q205" i="14" s="1"/>
  <c r="O252" i="15" l="1"/>
  <c r="O254" i="15"/>
  <c r="L252" i="15"/>
  <c r="O253" i="15"/>
  <c r="O255" i="15"/>
  <c r="L255" i="15"/>
  <c r="L476" i="12"/>
  <c r="N476" i="12" s="1"/>
  <c r="L254" i="15"/>
  <c r="L253" i="15"/>
  <c r="N192" i="14"/>
  <c r="Q192" i="14" s="1"/>
  <c r="K462" i="12"/>
  <c r="G462" i="12"/>
  <c r="K458" i="12"/>
  <c r="G458" i="12"/>
  <c r="K251" i="15"/>
  <c r="J251" i="15"/>
  <c r="K249" i="15"/>
  <c r="J249" i="15"/>
  <c r="J250" i="15"/>
  <c r="O25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0" i="12"/>
  <c r="G470" i="12"/>
  <c r="K466" i="12"/>
  <c r="G466" i="12"/>
  <c r="K342" i="8"/>
  <c r="G342" i="8"/>
  <c r="K247" i="15"/>
  <c r="J247" i="15"/>
  <c r="K343" i="8"/>
  <c r="G343" i="8"/>
  <c r="K477" i="12"/>
  <c r="G477" i="12"/>
  <c r="K246" i="15"/>
  <c r="J246" i="15"/>
  <c r="K244" i="15"/>
  <c r="J244" i="15"/>
  <c r="K248" i="15"/>
  <c r="J248" i="15"/>
  <c r="K481" i="12"/>
  <c r="G481" i="12"/>
  <c r="K478" i="12"/>
  <c r="G478" i="12"/>
  <c r="K215" i="10"/>
  <c r="G215" i="10"/>
  <c r="O244" i="15" l="1"/>
  <c r="O251" i="15"/>
  <c r="L478" i="12"/>
  <c r="N478" i="12" s="1"/>
  <c r="L250" i="15"/>
  <c r="L462" i="12"/>
  <c r="N462" i="12" s="1"/>
  <c r="L458" i="12"/>
  <c r="N458" i="12" s="1"/>
  <c r="L251" i="15"/>
  <c r="O249" i="15"/>
  <c r="L249" i="15"/>
  <c r="L470" i="12"/>
  <c r="N470" i="12" s="1"/>
  <c r="L466" i="12"/>
  <c r="N466" i="12" s="1"/>
  <c r="L342" i="8"/>
  <c r="N342" i="8" s="1"/>
  <c r="L247" i="15"/>
  <c r="L244" i="15"/>
  <c r="L246" i="15"/>
  <c r="O247" i="15"/>
  <c r="L343" i="8"/>
  <c r="N343" i="8" s="1"/>
  <c r="L477" i="12"/>
  <c r="N477" i="12" s="1"/>
  <c r="O246" i="15"/>
  <c r="O248" i="15"/>
  <c r="L248" i="15"/>
  <c r="L481" i="12"/>
  <c r="N481" i="12" s="1"/>
  <c r="N215" i="10"/>
  <c r="L215" i="10"/>
  <c r="N148" i="13" l="1"/>
  <c r="Q148" i="13" s="1"/>
  <c r="K467" i="12"/>
  <c r="G467" i="12"/>
  <c r="N187" i="14"/>
  <c r="Q187" i="14" s="1"/>
  <c r="N184" i="14"/>
  <c r="Q184" i="14" s="1"/>
  <c r="N200" i="14"/>
  <c r="Q200" i="14" s="1"/>
  <c r="K216" i="10"/>
  <c r="G216" i="10"/>
  <c r="K338" i="8"/>
  <c r="G338" i="8"/>
  <c r="K463" i="12"/>
  <c r="G463" i="12"/>
  <c r="N182" i="14"/>
  <c r="Q182" i="14" s="1"/>
  <c r="K340" i="8"/>
  <c r="G34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9" i="12"/>
  <c r="G469" i="12"/>
  <c r="K464" i="12"/>
  <c r="G464" i="12"/>
  <c r="N177" i="14"/>
  <c r="Q177" i="14" s="1"/>
  <c r="N185" i="14"/>
  <c r="Q185" i="14" s="1"/>
  <c r="N179" i="14"/>
  <c r="Q179" i="14" s="1"/>
  <c r="K475" i="12"/>
  <c r="G475" i="12"/>
  <c r="K339" i="8"/>
  <c r="G339" i="8"/>
  <c r="N178" i="14"/>
  <c r="Q178" i="14" s="1"/>
  <c r="K449" i="12"/>
  <c r="G449" i="12"/>
  <c r="K453" i="12"/>
  <c r="G453" i="12"/>
  <c r="K472" i="12"/>
  <c r="G472" i="12"/>
  <c r="K457" i="12"/>
  <c r="G457" i="12"/>
  <c r="K337" i="8"/>
  <c r="G337" i="8"/>
  <c r="K459" i="12"/>
  <c r="G459" i="12"/>
  <c r="N175" i="14"/>
  <c r="Q175" i="14" s="1"/>
  <c r="K444" i="12"/>
  <c r="G44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7" i="12"/>
  <c r="G447" i="12"/>
  <c r="K468" i="12"/>
  <c r="G468" i="12"/>
  <c r="K456" i="12"/>
  <c r="G456" i="12"/>
  <c r="N172" i="14"/>
  <c r="Q172" i="14" s="1"/>
  <c r="N173" i="14"/>
  <c r="Q173" i="14" s="1"/>
  <c r="K436" i="12"/>
  <c r="G436" i="12"/>
  <c r="K450" i="12"/>
  <c r="G45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5" i="12"/>
  <c r="G445" i="12"/>
  <c r="K452" i="12"/>
  <c r="G452" i="12"/>
  <c r="K439" i="12"/>
  <c r="G439" i="12"/>
  <c r="N156" i="14"/>
  <c r="Q156" i="14" s="1"/>
  <c r="N164" i="14"/>
  <c r="Q164" i="14" s="1"/>
  <c r="K438" i="12"/>
  <c r="G438" i="12"/>
  <c r="K212" i="10"/>
  <c r="G212" i="10"/>
  <c r="K211" i="10"/>
  <c r="G211" i="10"/>
  <c r="N143" i="13"/>
  <c r="Q143" i="13" s="1"/>
  <c r="N140" i="13"/>
  <c r="Q140" i="13" s="1"/>
  <c r="K245" i="15"/>
  <c r="J245" i="15"/>
  <c r="N163" i="14"/>
  <c r="Q163" i="14" s="1"/>
  <c r="N138" i="13"/>
  <c r="Q138" i="13" s="1"/>
  <c r="N155" i="14"/>
  <c r="Q155" i="14" s="1"/>
  <c r="N157" i="14"/>
  <c r="Q157" i="14" s="1"/>
  <c r="K435" i="12"/>
  <c r="G435" i="12"/>
  <c r="N160" i="14"/>
  <c r="Q160" i="14" s="1"/>
  <c r="N154" i="14"/>
  <c r="Q154" i="14" s="1"/>
  <c r="N162" i="14"/>
  <c r="Q162" i="14" s="1"/>
  <c r="K430" i="12"/>
  <c r="G430" i="12"/>
  <c r="K442" i="12"/>
  <c r="G442" i="12"/>
  <c r="N153" i="14"/>
  <c r="Q153" i="14" s="1"/>
  <c r="K425" i="12"/>
  <c r="G425" i="12"/>
  <c r="K443" i="12"/>
  <c r="G443" i="12"/>
  <c r="K336" i="8"/>
  <c r="G336" i="8"/>
  <c r="K429" i="12"/>
  <c r="G429" i="12"/>
  <c r="K437" i="12"/>
  <c r="G437" i="12"/>
  <c r="K448" i="12"/>
  <c r="G448" i="12"/>
  <c r="K454" i="12"/>
  <c r="G454" i="12"/>
  <c r="K446" i="12"/>
  <c r="G446" i="12"/>
  <c r="K441" i="12"/>
  <c r="G441" i="12"/>
  <c r="K428" i="12"/>
  <c r="G428" i="12"/>
  <c r="N151" i="14"/>
  <c r="Q151" i="14" s="1"/>
  <c r="N150" i="14"/>
  <c r="Q150" i="14" s="1"/>
  <c r="N149" i="14"/>
  <c r="Q149" i="14" s="1"/>
  <c r="N144" i="13"/>
  <c r="Q144" i="13" s="1"/>
  <c r="K440" i="12"/>
  <c r="G440" i="12"/>
  <c r="K333" i="8"/>
  <c r="G333" i="8"/>
  <c r="N134" i="13"/>
  <c r="Q134" i="13" s="1"/>
  <c r="N135" i="13"/>
  <c r="Q135" i="13" s="1"/>
  <c r="N136" i="13"/>
  <c r="Q136" i="13" s="1"/>
  <c r="K213" i="10"/>
  <c r="G213" i="10"/>
  <c r="K243" i="15"/>
  <c r="J243" i="15"/>
  <c r="K205" i="10"/>
  <c r="G205" i="10"/>
  <c r="K330" i="8"/>
  <c r="G33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6" i="10"/>
  <c r="G206" i="10"/>
  <c r="K209" i="10"/>
  <c r="G209" i="10"/>
  <c r="N152" i="14"/>
  <c r="Q152" i="14" s="1"/>
  <c r="K208" i="10"/>
  <c r="G208" i="10"/>
  <c r="N144" i="14"/>
  <c r="Q144" i="14" s="1"/>
  <c r="K242" i="15"/>
  <c r="J242" i="15"/>
  <c r="K421" i="12"/>
  <c r="K210" i="10"/>
  <c r="G210" i="10"/>
  <c r="K335" i="8"/>
  <c r="G335" i="8"/>
  <c r="K328" i="8"/>
  <c r="G328" i="8"/>
  <c r="K427" i="12"/>
  <c r="G427" i="12"/>
  <c r="K331" i="8"/>
  <c r="G331" i="8"/>
  <c r="K414" i="12"/>
  <c r="G414" i="12"/>
  <c r="K241" i="15"/>
  <c r="J241" i="15"/>
  <c r="K422" i="12"/>
  <c r="G422" i="12"/>
  <c r="K332" i="8"/>
  <c r="G332" i="8"/>
  <c r="O243" i="15" l="1"/>
  <c r="O242" i="15"/>
  <c r="O245" i="15"/>
  <c r="N216" i="10"/>
  <c r="L467" i="12"/>
  <c r="N467" i="12" s="1"/>
  <c r="L216" i="10"/>
  <c r="L338" i="8"/>
  <c r="N338" i="8" s="1"/>
  <c r="L463" i="12"/>
  <c r="N463" i="12" s="1"/>
  <c r="L340" i="8"/>
  <c r="N340" i="8" s="1"/>
  <c r="L469" i="12"/>
  <c r="N469" i="12" s="1"/>
  <c r="L464" i="12"/>
  <c r="N464" i="12" s="1"/>
  <c r="L457" i="12"/>
  <c r="N457" i="12" s="1"/>
  <c r="L330" i="8"/>
  <c r="N330" i="8" s="1"/>
  <c r="L339" i="8"/>
  <c r="N339" i="8" s="1"/>
  <c r="L475" i="12"/>
  <c r="N475" i="12" s="1"/>
  <c r="L449" i="12"/>
  <c r="N449" i="12" s="1"/>
  <c r="L439" i="12"/>
  <c r="N439" i="12" s="1"/>
  <c r="L445" i="12"/>
  <c r="N445" i="12" s="1"/>
  <c r="L453" i="12"/>
  <c r="N453" i="12" s="1"/>
  <c r="L472" i="12"/>
  <c r="N472" i="12" s="1"/>
  <c r="L337" i="8"/>
  <c r="N337" i="8" s="1"/>
  <c r="L459" i="12"/>
  <c r="N459" i="12" s="1"/>
  <c r="L444" i="12"/>
  <c r="N444" i="12" s="1"/>
  <c r="L447" i="12"/>
  <c r="N447" i="12" s="1"/>
  <c r="L456" i="12"/>
  <c r="N456" i="12" s="1"/>
  <c r="L468" i="12"/>
  <c r="N468" i="12" s="1"/>
  <c r="L436" i="12"/>
  <c r="N436" i="12" s="1"/>
  <c r="L450" i="12"/>
  <c r="N450" i="12" s="1"/>
  <c r="L452" i="12"/>
  <c r="N452" i="12" s="1"/>
  <c r="L443" i="12"/>
  <c r="N443" i="12" s="1"/>
  <c r="L429" i="12"/>
  <c r="N429" i="12" s="1"/>
  <c r="L438" i="12"/>
  <c r="N438" i="12" s="1"/>
  <c r="L212" i="10"/>
  <c r="N212" i="10"/>
  <c r="L211" i="10"/>
  <c r="N211" i="10"/>
  <c r="L245" i="15"/>
  <c r="L435" i="12"/>
  <c r="N435" i="12" s="1"/>
  <c r="L430" i="12"/>
  <c r="N430" i="12" s="1"/>
  <c r="L442" i="12"/>
  <c r="N442" i="12" s="1"/>
  <c r="L336" i="8"/>
  <c r="N336" i="8" s="1"/>
  <c r="L425" i="12"/>
  <c r="N425" i="12" s="1"/>
  <c r="L437" i="12"/>
  <c r="N437" i="12" s="1"/>
  <c r="L440" i="12"/>
  <c r="N440" i="12" s="1"/>
  <c r="L448" i="12"/>
  <c r="N448" i="12" s="1"/>
  <c r="L454" i="12"/>
  <c r="N454" i="12" s="1"/>
  <c r="L446" i="12"/>
  <c r="N446" i="12" s="1"/>
  <c r="L441" i="12"/>
  <c r="N441" i="12" s="1"/>
  <c r="L428" i="12"/>
  <c r="N428" i="12" s="1"/>
  <c r="L333" i="8"/>
  <c r="N333" i="8" s="1"/>
  <c r="L213" i="10"/>
  <c r="N213" i="10"/>
  <c r="L243" i="15"/>
  <c r="L242" i="15"/>
  <c r="L205" i="10"/>
  <c r="N205" i="10"/>
  <c r="L206" i="10"/>
  <c r="N206" i="10"/>
  <c r="N209" i="10"/>
  <c r="L209" i="10"/>
  <c r="L427" i="12"/>
  <c r="N427" i="12" s="1"/>
  <c r="N208" i="10"/>
  <c r="L208" i="10"/>
  <c r="L210" i="10"/>
  <c r="N210" i="10"/>
  <c r="O241" i="15"/>
  <c r="L335" i="8"/>
  <c r="N335" i="8" s="1"/>
  <c r="L328" i="8"/>
  <c r="N328" i="8" s="1"/>
  <c r="L331" i="8"/>
  <c r="N331" i="8" s="1"/>
  <c r="L414" i="12"/>
  <c r="N414" i="12" s="1"/>
  <c r="L241" i="15"/>
  <c r="L422" i="12"/>
  <c r="N422" i="12" s="1"/>
  <c r="L332" i="8"/>
  <c r="N332" i="8" s="1"/>
  <c r="K412" i="12"/>
  <c r="G412" i="12"/>
  <c r="N146" i="13"/>
  <c r="Q146" i="13" s="1"/>
  <c r="K426" i="12"/>
  <c r="G426" i="12"/>
  <c r="N143" i="14"/>
  <c r="Q143" i="14" s="1"/>
  <c r="K408" i="12"/>
  <c r="G408" i="12"/>
  <c r="K240" i="15"/>
  <c r="J240" i="15"/>
  <c r="K239" i="15"/>
  <c r="J239" i="15"/>
  <c r="N137" i="13"/>
  <c r="Q137" i="13" s="1"/>
  <c r="K455" i="12"/>
  <c r="G455" i="12"/>
  <c r="K407" i="12"/>
  <c r="G407" i="12"/>
  <c r="K431" i="12"/>
  <c r="G431" i="12"/>
  <c r="K406" i="12"/>
  <c r="G406" i="12"/>
  <c r="K214" i="10"/>
  <c r="G214" i="10"/>
  <c r="K334" i="8"/>
  <c r="G334" i="8"/>
  <c r="K204" i="10"/>
  <c r="G204" i="10"/>
  <c r="K203" i="10"/>
  <c r="G203" i="10"/>
  <c r="K403" i="12"/>
  <c r="G403" i="12"/>
  <c r="K409" i="12"/>
  <c r="G409" i="12"/>
  <c r="K434" i="12"/>
  <c r="G434" i="12"/>
  <c r="K424" i="12"/>
  <c r="G424" i="12"/>
  <c r="K327" i="8"/>
  <c r="G327" i="8"/>
  <c r="K341" i="8"/>
  <c r="G341" i="8"/>
  <c r="K325" i="8"/>
  <c r="G325" i="8"/>
  <c r="O240" i="15" l="1"/>
  <c r="L412" i="12"/>
  <c r="N412" i="12" s="1"/>
  <c r="L409" i="12"/>
  <c r="N409" i="12" s="1"/>
  <c r="L431" i="12"/>
  <c r="N431" i="12" s="1"/>
  <c r="L325" i="8"/>
  <c r="N325" i="8" s="1"/>
  <c r="L327" i="8"/>
  <c r="N327" i="8" s="1"/>
  <c r="L426" i="12"/>
  <c r="N426" i="12" s="1"/>
  <c r="L408" i="12"/>
  <c r="N408" i="12" s="1"/>
  <c r="L240" i="15"/>
  <c r="L239" i="15"/>
  <c r="O239" i="15"/>
  <c r="L406" i="12"/>
  <c r="N406" i="12" s="1"/>
  <c r="L455" i="12"/>
  <c r="N455" i="12" s="1"/>
  <c r="L407" i="12"/>
  <c r="N407" i="12" s="1"/>
  <c r="N214" i="10"/>
  <c r="L214" i="10"/>
  <c r="L334" i="8"/>
  <c r="N334" i="8" s="1"/>
  <c r="L403" i="12"/>
  <c r="N403" i="12" s="1"/>
  <c r="N203" i="10"/>
  <c r="L203" i="10"/>
  <c r="L204" i="10"/>
  <c r="N204" i="10"/>
  <c r="L424" i="12"/>
  <c r="N424" i="12" s="1"/>
  <c r="L434" i="12"/>
  <c r="N434" i="12" s="1"/>
  <c r="L341" i="8"/>
  <c r="N341" i="8" s="1"/>
  <c r="K410" i="12"/>
  <c r="G410" i="12"/>
  <c r="K238" i="15"/>
  <c r="J238" i="15"/>
  <c r="K324" i="8"/>
  <c r="G324" i="8"/>
  <c r="K404" i="12"/>
  <c r="G404" i="12"/>
  <c r="K237" i="15"/>
  <c r="J237" i="15"/>
  <c r="K420" i="12"/>
  <c r="G420" i="12"/>
  <c r="N133" i="13"/>
  <c r="Q133" i="13" s="1"/>
  <c r="N141" i="14"/>
  <c r="Q141" i="14" s="1"/>
  <c r="K411" i="12"/>
  <c r="G411" i="12"/>
  <c r="N140" i="14"/>
  <c r="Q140" i="14" s="1"/>
  <c r="O238" i="15" l="1"/>
  <c r="L238" i="15"/>
  <c r="L404" i="12"/>
  <c r="N404" i="12" s="1"/>
  <c r="L410" i="12"/>
  <c r="N410" i="12" s="1"/>
  <c r="L411" i="12"/>
  <c r="N411" i="12" s="1"/>
  <c r="L324" i="8"/>
  <c r="N324" i="8" s="1"/>
  <c r="L237" i="15"/>
  <c r="O237" i="15"/>
  <c r="L420" i="12"/>
  <c r="N420" i="12" s="1"/>
  <c r="K402" i="12"/>
  <c r="G402" i="12"/>
  <c r="K401" i="12"/>
  <c r="G401" i="12"/>
  <c r="G329" i="8"/>
  <c r="K329" i="8"/>
  <c r="G326" i="8"/>
  <c r="K326" i="8"/>
  <c r="G322" i="8"/>
  <c r="K322" i="8"/>
  <c r="G321" i="8"/>
  <c r="K321" i="8"/>
  <c r="G323" i="8"/>
  <c r="K323" i="8"/>
  <c r="G320" i="8"/>
  <c r="K320" i="8"/>
  <c r="K235" i="15"/>
  <c r="N137" i="14"/>
  <c r="Q137" i="14" s="1"/>
  <c r="N138" i="14"/>
  <c r="Q138" i="14" s="1"/>
  <c r="K465" i="12"/>
  <c r="G465" i="12"/>
  <c r="K418" i="12"/>
  <c r="G418" i="12"/>
  <c r="K416" i="12"/>
  <c r="G416" i="12"/>
  <c r="N133" i="14"/>
  <c r="Q133" i="14" s="1"/>
  <c r="N136" i="14"/>
  <c r="Q136" i="14" s="1"/>
  <c r="N135" i="14"/>
  <c r="Q135" i="14" s="1"/>
  <c r="K200" i="10"/>
  <c r="G200" i="10"/>
  <c r="K199" i="10"/>
  <c r="G199" i="10"/>
  <c r="K423" i="12"/>
  <c r="G423" i="12"/>
  <c r="K432" i="12"/>
  <c r="G43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0" i="12"/>
  <c r="G460" i="12"/>
  <c r="L402" i="12" l="1"/>
  <c r="N402" i="12" s="1"/>
  <c r="L321" i="8"/>
  <c r="N321" i="8" s="1"/>
  <c r="L320" i="8"/>
  <c r="N320" i="8" s="1"/>
  <c r="L326" i="8"/>
  <c r="N326" i="8" s="1"/>
  <c r="L401" i="12"/>
  <c r="N401" i="12" s="1"/>
  <c r="L323" i="8"/>
  <c r="N323" i="8" s="1"/>
  <c r="L329" i="8"/>
  <c r="N329" i="8" s="1"/>
  <c r="L322" i="8"/>
  <c r="N322" i="8" s="1"/>
  <c r="L199" i="10"/>
  <c r="L465" i="12"/>
  <c r="N465" i="12" s="1"/>
  <c r="L418" i="12"/>
  <c r="N418" i="12" s="1"/>
  <c r="L416" i="12"/>
  <c r="N416" i="12" s="1"/>
  <c r="L200" i="10"/>
  <c r="N200" i="10"/>
  <c r="N199" i="10"/>
  <c r="L423" i="12"/>
  <c r="N423" i="12" s="1"/>
  <c r="L432" i="12"/>
  <c r="N432" i="12" s="1"/>
  <c r="L235" i="15"/>
  <c r="O235" i="15"/>
  <c r="L460" i="12"/>
  <c r="N460" i="12" s="1"/>
  <c r="N129" i="14"/>
  <c r="Q129" i="14" s="1"/>
  <c r="N126" i="14"/>
  <c r="Q126" i="14" s="1"/>
  <c r="K415" i="12"/>
  <c r="G415" i="12"/>
  <c r="K396" i="12"/>
  <c r="G396" i="12"/>
  <c r="K399" i="12"/>
  <c r="G399" i="12"/>
  <c r="G398" i="12"/>
  <c r="K398" i="12"/>
  <c r="K419" i="12"/>
  <c r="G419" i="12"/>
  <c r="G413" i="12"/>
  <c r="K417" i="12"/>
  <c r="K234" i="15"/>
  <c r="J234" i="15"/>
  <c r="K413" i="12"/>
  <c r="G417" i="12"/>
  <c r="N127" i="14"/>
  <c r="Q127" i="14" s="1"/>
  <c r="K395" i="12"/>
  <c r="G395" i="12"/>
  <c r="K196" i="10"/>
  <c r="G196" i="10"/>
  <c r="O234" i="15" l="1"/>
  <c r="L417" i="12"/>
  <c r="N417" i="12" s="1"/>
  <c r="L415" i="12"/>
  <c r="N415" i="12" s="1"/>
  <c r="L396" i="12"/>
  <c r="N396" i="12" s="1"/>
  <c r="L399" i="12"/>
  <c r="N399" i="12" s="1"/>
  <c r="L398" i="12"/>
  <c r="N398" i="12" s="1"/>
  <c r="L419" i="12"/>
  <c r="N419" i="12" s="1"/>
  <c r="L413" i="12"/>
  <c r="N413" i="12" s="1"/>
  <c r="L234" i="15"/>
  <c r="L395" i="12"/>
  <c r="N395" i="12" s="1"/>
  <c r="L196" i="10"/>
  <c r="N196" i="10"/>
  <c r="N123" i="14"/>
  <c r="Q123" i="14" s="1"/>
  <c r="K236" i="15"/>
  <c r="J236" i="15"/>
  <c r="K233" i="15"/>
  <c r="J233" i="15"/>
  <c r="O236" i="15" l="1"/>
  <c r="L233" i="15"/>
  <c r="O233" i="15"/>
  <c r="L236" i="15"/>
  <c r="N125" i="14"/>
  <c r="Q125" i="14" s="1"/>
  <c r="K389" i="12"/>
  <c r="G389" i="12"/>
  <c r="N132" i="13"/>
  <c r="Q132" i="13" s="1"/>
  <c r="K433" i="12"/>
  <c r="G433" i="12"/>
  <c r="N124" i="14"/>
  <c r="Q124" i="14" s="1"/>
  <c r="K229" i="15"/>
  <c r="J229" i="15"/>
  <c r="L389" i="12" l="1"/>
  <c r="N389" i="12" s="1"/>
  <c r="L229" i="15"/>
  <c r="L433" i="12"/>
  <c r="N433" i="12" s="1"/>
  <c r="O229" i="15"/>
  <c r="K461" i="12"/>
  <c r="G461" i="12"/>
  <c r="K405" i="12"/>
  <c r="G405" i="12"/>
  <c r="J231" i="15"/>
  <c r="J230" i="15"/>
  <c r="K232" i="15"/>
  <c r="J232" i="15"/>
  <c r="K230" i="15"/>
  <c r="G421" i="12"/>
  <c r="N122" i="14"/>
  <c r="Q122" i="14" s="1"/>
  <c r="K451" i="12"/>
  <c r="G451" i="12"/>
  <c r="K207" i="10"/>
  <c r="G207" i="10"/>
  <c r="K197" i="10"/>
  <c r="G197" i="10"/>
  <c r="K224" i="15"/>
  <c r="J224" i="15"/>
  <c r="K202" i="10"/>
  <c r="G202" i="10"/>
  <c r="J38" i="15"/>
  <c r="K231" i="15"/>
  <c r="N121" i="14"/>
  <c r="Q121" i="14" s="1"/>
  <c r="K227" i="15"/>
  <c r="J227" i="15"/>
  <c r="K228" i="15"/>
  <c r="J228" i="15"/>
  <c r="K226" i="15"/>
  <c r="J226" i="15"/>
  <c r="K225" i="15"/>
  <c r="N131" i="13"/>
  <c r="Q131" i="13" s="1"/>
  <c r="N120" i="14"/>
  <c r="Q120" i="14" s="1"/>
  <c r="K388" i="12"/>
  <c r="G388" i="12"/>
  <c r="O230" i="15" l="1"/>
  <c r="O224" i="15"/>
  <c r="L232" i="15"/>
  <c r="L405" i="12"/>
  <c r="N405" i="12" s="1"/>
  <c r="L461" i="12"/>
  <c r="N461" i="12" s="1"/>
  <c r="L230" i="15"/>
  <c r="O232" i="15"/>
  <c r="L421" i="12"/>
  <c r="N421" i="12" s="1"/>
  <c r="L451" i="12"/>
  <c r="N451" i="12" s="1"/>
  <c r="N207" i="10"/>
  <c r="L207" i="10"/>
  <c r="L197" i="10"/>
  <c r="N197" i="10"/>
  <c r="L224" i="15"/>
  <c r="L202" i="10"/>
  <c r="N202" i="10"/>
  <c r="L231" i="15"/>
  <c r="O225" i="15"/>
  <c r="O231" i="15"/>
  <c r="O228" i="15"/>
  <c r="L226" i="15"/>
  <c r="L227" i="15"/>
  <c r="O227" i="15"/>
  <c r="L225" i="15"/>
  <c r="L228" i="15"/>
  <c r="O226" i="15"/>
  <c r="L388" i="12"/>
  <c r="N388" i="12" s="1"/>
  <c r="K385" i="12"/>
  <c r="G385" i="12"/>
  <c r="L385" i="12" l="1"/>
  <c r="N385" i="12" s="1"/>
  <c r="K392" i="12"/>
  <c r="G392" i="12"/>
  <c r="L392" i="12" l="1"/>
  <c r="N392" i="12" s="1"/>
  <c r="K318" i="8"/>
  <c r="G318" i="8"/>
  <c r="K193" i="10"/>
  <c r="G193" i="10"/>
  <c r="K223" i="15"/>
  <c r="J223" i="15"/>
  <c r="J221" i="15"/>
  <c r="K221" i="15"/>
  <c r="K222" i="15"/>
  <c r="J222" i="15"/>
  <c r="N119" i="14"/>
  <c r="Q119" i="14" s="1"/>
  <c r="K195" i="10"/>
  <c r="G195" i="10"/>
  <c r="J218" i="15"/>
  <c r="J219" i="15"/>
  <c r="J220" i="15"/>
  <c r="K218" i="15"/>
  <c r="K220" i="15"/>
  <c r="K219" i="15"/>
  <c r="K384" i="12"/>
  <c r="G384" i="12"/>
  <c r="N130" i="13"/>
  <c r="Q130" i="13" s="1"/>
  <c r="N129" i="13"/>
  <c r="Q129" i="13" s="1"/>
  <c r="K387" i="12"/>
  <c r="G387" i="12"/>
  <c r="K394" i="12"/>
  <c r="G394" i="12"/>
  <c r="K393" i="12"/>
  <c r="G393" i="12"/>
  <c r="K391" i="12"/>
  <c r="G391" i="12"/>
  <c r="K190" i="10"/>
  <c r="G190" i="10"/>
  <c r="K191" i="10"/>
  <c r="G191" i="10"/>
  <c r="K319" i="8"/>
  <c r="G319" i="8"/>
  <c r="K317" i="8"/>
  <c r="G317" i="8"/>
  <c r="N113" i="14"/>
  <c r="Q113" i="14" s="1"/>
  <c r="K217" i="15"/>
  <c r="J217" i="15"/>
  <c r="K216" i="15"/>
  <c r="J21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3" i="12"/>
  <c r="G363" i="12"/>
  <c r="K215" i="15"/>
  <c r="J215" i="15"/>
  <c r="K315" i="8"/>
  <c r="G315" i="8"/>
  <c r="K214" i="15"/>
  <c r="J214" i="15"/>
  <c r="N111" i="14"/>
  <c r="Q111" i="14" s="1"/>
  <c r="N110" i="14"/>
  <c r="Q110" i="14" s="1"/>
  <c r="N112" i="14"/>
  <c r="Q112" i="14" s="1"/>
  <c r="O222" i="15" l="1"/>
  <c r="O221" i="15"/>
  <c r="L384" i="12"/>
  <c r="N384" i="12" s="1"/>
  <c r="L221" i="15"/>
  <c r="L319" i="8"/>
  <c r="N319" i="8" s="1"/>
  <c r="L318" i="8"/>
  <c r="N318" i="8" s="1"/>
  <c r="L223" i="15"/>
  <c r="L193" i="10"/>
  <c r="N193" i="10"/>
  <c r="L222" i="15"/>
  <c r="O223" i="15"/>
  <c r="N190" i="10"/>
  <c r="L195" i="10"/>
  <c r="N195" i="10"/>
  <c r="L317" i="8"/>
  <c r="N317" i="8" s="1"/>
  <c r="L219" i="15"/>
  <c r="L218" i="15"/>
  <c r="O220" i="15"/>
  <c r="O218" i="15"/>
  <c r="L220" i="15"/>
  <c r="O219" i="15"/>
  <c r="L191" i="10"/>
  <c r="L391" i="12"/>
  <c r="N391" i="12" s="1"/>
  <c r="L393" i="12"/>
  <c r="N393" i="12" s="1"/>
  <c r="L394" i="12"/>
  <c r="N394" i="12" s="1"/>
  <c r="L387" i="12"/>
  <c r="N387" i="12" s="1"/>
  <c r="L190" i="10"/>
  <c r="N191" i="10"/>
  <c r="L217" i="15"/>
  <c r="L216" i="15"/>
  <c r="O217" i="15"/>
  <c r="O216" i="15"/>
  <c r="L214" i="15"/>
  <c r="O215" i="15"/>
  <c r="L363" i="12"/>
  <c r="N363" i="12" s="1"/>
  <c r="L215" i="15"/>
  <c r="L315" i="8"/>
  <c r="N315" i="8" s="1"/>
  <c r="O214" i="15"/>
  <c r="K213" i="15"/>
  <c r="J213" i="15"/>
  <c r="K38" i="15"/>
  <c r="K212" i="15"/>
  <c r="J212" i="15"/>
  <c r="K211" i="15"/>
  <c r="J211" i="15"/>
  <c r="K314" i="8"/>
  <c r="G314" i="8"/>
  <c r="K188" i="10"/>
  <c r="G188" i="10"/>
  <c r="K179" i="10"/>
  <c r="G179" i="10"/>
  <c r="K178" i="10"/>
  <c r="G178" i="10"/>
  <c r="K198" i="10"/>
  <c r="G198" i="10"/>
  <c r="K185" i="10"/>
  <c r="G185" i="10"/>
  <c r="K383" i="12"/>
  <c r="G383" i="12"/>
  <c r="K397" i="12"/>
  <c r="G397" i="12"/>
  <c r="K348" i="12"/>
  <c r="G348" i="12"/>
  <c r="K386" i="12"/>
  <c r="G386" i="12"/>
  <c r="K180" i="10"/>
  <c r="G180" i="10"/>
  <c r="K189" i="10"/>
  <c r="G189" i="10"/>
  <c r="K337" i="12"/>
  <c r="G337" i="12"/>
  <c r="K400" i="12"/>
  <c r="G400" i="12"/>
  <c r="K339" i="12"/>
  <c r="G339" i="12"/>
  <c r="K338" i="12"/>
  <c r="G338" i="12"/>
  <c r="K343" i="12"/>
  <c r="G343" i="12"/>
  <c r="K335" i="12"/>
  <c r="G335" i="12"/>
  <c r="N109" i="14"/>
  <c r="Q109" i="14" s="1"/>
  <c r="K351" i="12"/>
  <c r="G351" i="12"/>
  <c r="K346" i="12"/>
  <c r="G346" i="12"/>
  <c r="K594" i="12"/>
  <c r="G594" i="12"/>
  <c r="K208" i="15"/>
  <c r="J208" i="15"/>
  <c r="O211" i="15" l="1"/>
  <c r="O213" i="15"/>
  <c r="O212" i="15"/>
  <c r="L38" i="15"/>
  <c r="L213" i="15"/>
  <c r="O38" i="15"/>
  <c r="L212" i="15"/>
  <c r="L211" i="15"/>
  <c r="L594" i="12"/>
  <c r="N594" i="12" s="1"/>
  <c r="L314" i="8"/>
  <c r="N314" i="8" s="1"/>
  <c r="N178" i="10"/>
  <c r="L198" i="10"/>
  <c r="N198" i="10"/>
  <c r="N188" i="10"/>
  <c r="L188" i="10"/>
  <c r="L179" i="10"/>
  <c r="N179" i="10"/>
  <c r="L178" i="10"/>
  <c r="L185" i="10"/>
  <c r="N185" i="10"/>
  <c r="L180" i="10"/>
  <c r="N180" i="10"/>
  <c r="L348" i="12"/>
  <c r="N348" i="12" s="1"/>
  <c r="L339" i="12"/>
  <c r="N339" i="12" s="1"/>
  <c r="L386" i="12"/>
  <c r="N386" i="12" s="1"/>
  <c r="L383" i="12"/>
  <c r="N383" i="12" s="1"/>
  <c r="L397" i="12"/>
  <c r="N397" i="12" s="1"/>
  <c r="L189" i="10"/>
  <c r="N189" i="10"/>
  <c r="L338" i="12"/>
  <c r="N338" i="12" s="1"/>
  <c r="L337" i="12"/>
  <c r="N337" i="12" s="1"/>
  <c r="L400" i="12"/>
  <c r="N400" i="12" s="1"/>
  <c r="L343" i="12"/>
  <c r="N343" i="12" s="1"/>
  <c r="L335" i="12"/>
  <c r="N335" i="12" s="1"/>
  <c r="L351" i="12"/>
  <c r="N351" i="12" s="1"/>
  <c r="L346" i="12"/>
  <c r="N346" i="12" s="1"/>
  <c r="O208" i="15"/>
  <c r="L208" i="15"/>
  <c r="K210" i="15" l="1"/>
  <c r="J210" i="15"/>
  <c r="K207" i="15"/>
  <c r="J207" i="15"/>
  <c r="K209" i="15"/>
  <c r="J209" i="15"/>
  <c r="O207" i="15" l="1"/>
  <c r="L207" i="15"/>
  <c r="L209" i="15"/>
  <c r="L210" i="15"/>
  <c r="O209" i="15"/>
  <c r="O210" i="15"/>
  <c r="K347" i="12" l="1"/>
  <c r="G347" i="12"/>
  <c r="K372" i="12"/>
  <c r="G372" i="12"/>
  <c r="K376" i="12"/>
  <c r="G376" i="12"/>
  <c r="K352" i="12"/>
  <c r="G352" i="12"/>
  <c r="K362" i="12"/>
  <c r="G362" i="12"/>
  <c r="K355" i="12"/>
  <c r="G355" i="12"/>
  <c r="K316" i="8"/>
  <c r="G316" i="8"/>
  <c r="K206" i="15"/>
  <c r="J206" i="15"/>
  <c r="K205" i="15"/>
  <c r="J205" i="15"/>
  <c r="K312" i="8"/>
  <c r="G312" i="8"/>
  <c r="K194" i="10"/>
  <c r="G194" i="10"/>
  <c r="K321" i="12"/>
  <c r="G321" i="12"/>
  <c r="K378" i="12"/>
  <c r="G378" i="12"/>
  <c r="K345" i="12"/>
  <c r="G345" i="12"/>
  <c r="K375" i="12"/>
  <c r="G375" i="12"/>
  <c r="K320" i="12"/>
  <c r="G320" i="12"/>
  <c r="K204" i="15"/>
  <c r="J204" i="15"/>
  <c r="K186" i="10"/>
  <c r="G186" i="10"/>
  <c r="K174" i="10"/>
  <c r="G174" i="10"/>
  <c r="K313" i="8"/>
  <c r="G313" i="8"/>
  <c r="K358" i="12"/>
  <c r="G358" i="12"/>
  <c r="K332" i="12"/>
  <c r="G332" i="12"/>
  <c r="K370" i="12"/>
  <c r="G370" i="12"/>
  <c r="K316" i="12"/>
  <c r="G316" i="12"/>
  <c r="K324" i="12"/>
  <c r="G324" i="12"/>
  <c r="N107" i="14"/>
  <c r="Q107" i="14" s="1"/>
  <c r="N108" i="14"/>
  <c r="Q108" i="14" s="1"/>
  <c r="K201" i="15"/>
  <c r="J201" i="15"/>
  <c r="K203" i="15"/>
  <c r="J203" i="15"/>
  <c r="K200" i="15"/>
  <c r="J200" i="15"/>
  <c r="K202" i="15"/>
  <c r="J202" i="15"/>
  <c r="K382" i="12"/>
  <c r="G382" i="12"/>
  <c r="K380" i="12"/>
  <c r="G380" i="12"/>
  <c r="K349" i="12"/>
  <c r="G349" i="12"/>
  <c r="K315" i="12"/>
  <c r="G315" i="12"/>
  <c r="K390" i="12"/>
  <c r="G390" i="12"/>
  <c r="K341" i="12"/>
  <c r="G341" i="12"/>
  <c r="K330" i="12"/>
  <c r="G330" i="12"/>
  <c r="K327" i="12"/>
  <c r="G327" i="12"/>
  <c r="K309" i="8"/>
  <c r="G309" i="8"/>
  <c r="N106" i="14"/>
  <c r="Q106" i="14" s="1"/>
  <c r="K171" i="10"/>
  <c r="G171" i="10"/>
  <c r="K311" i="8"/>
  <c r="G311" i="8"/>
  <c r="K322" i="12"/>
  <c r="G322" i="12"/>
  <c r="K336" i="12"/>
  <c r="G336" i="12"/>
  <c r="K319" i="12"/>
  <c r="G319" i="12"/>
  <c r="K334" i="12"/>
  <c r="G334" i="12"/>
  <c r="K368" i="12"/>
  <c r="G368" i="12"/>
  <c r="J195" i="15"/>
  <c r="K195" i="15"/>
  <c r="J199" i="15"/>
  <c r="K199" i="15"/>
  <c r="J197" i="15"/>
  <c r="K197" i="15"/>
  <c r="J198" i="15"/>
  <c r="K198" i="15"/>
  <c r="J196" i="15"/>
  <c r="K196" i="15"/>
  <c r="N128" i="13"/>
  <c r="Q128" i="13" s="1"/>
  <c r="N103" i="14"/>
  <c r="Q103" i="14" s="1"/>
  <c r="N102" i="14"/>
  <c r="Q102" i="14" s="1"/>
  <c r="K356" i="12"/>
  <c r="K360" i="12"/>
  <c r="G360" i="12"/>
  <c r="K318" i="12"/>
  <c r="G318" i="12"/>
  <c r="O195" i="15" l="1"/>
  <c r="O202" i="15"/>
  <c r="O199" i="15"/>
  <c r="O205" i="15"/>
  <c r="L316" i="8"/>
  <c r="N316" i="8" s="1"/>
  <c r="L352" i="12"/>
  <c r="N352" i="12" s="1"/>
  <c r="L355" i="12"/>
  <c r="N355" i="12" s="1"/>
  <c r="L372" i="12"/>
  <c r="N372" i="12" s="1"/>
  <c r="L376" i="12"/>
  <c r="N376" i="12" s="1"/>
  <c r="L362" i="12"/>
  <c r="N362" i="12" s="1"/>
  <c r="L347" i="12"/>
  <c r="N347" i="12" s="1"/>
  <c r="O206" i="15"/>
  <c r="L206" i="15"/>
  <c r="L205" i="15"/>
  <c r="L312" i="8"/>
  <c r="N312" i="8" s="1"/>
  <c r="O204" i="15"/>
  <c r="L194" i="10"/>
  <c r="N194" i="10"/>
  <c r="L378" i="12"/>
  <c r="N378" i="12" s="1"/>
  <c r="L345" i="12"/>
  <c r="N345" i="12" s="1"/>
  <c r="L375" i="12"/>
  <c r="N375" i="12" s="1"/>
  <c r="L321" i="12"/>
  <c r="N321" i="12" s="1"/>
  <c r="L320" i="12"/>
  <c r="N320" i="12" s="1"/>
  <c r="L204" i="15"/>
  <c r="L186" i="10"/>
  <c r="L174" i="10"/>
  <c r="N186" i="10"/>
  <c r="N174" i="10"/>
  <c r="L380" i="12"/>
  <c r="N380" i="12" s="1"/>
  <c r="L313" i="8"/>
  <c r="N313" i="8" s="1"/>
  <c r="L332" i="12"/>
  <c r="N332" i="12" s="1"/>
  <c r="L358" i="12"/>
  <c r="N358" i="12" s="1"/>
  <c r="L370" i="12"/>
  <c r="N370" i="12" s="1"/>
  <c r="L316" i="12"/>
  <c r="N316" i="12" s="1"/>
  <c r="L324" i="12"/>
  <c r="N324" i="12" s="1"/>
  <c r="O197" i="15"/>
  <c r="L201" i="15"/>
  <c r="L196" i="15"/>
  <c r="O201" i="15"/>
  <c r="L200" i="15"/>
  <c r="L198" i="15"/>
  <c r="L195" i="15"/>
  <c r="L203" i="15"/>
  <c r="L202" i="15"/>
  <c r="O203" i="15"/>
  <c r="O200" i="15"/>
  <c r="L382" i="12"/>
  <c r="N382" i="12" s="1"/>
  <c r="L349" i="12"/>
  <c r="N349" i="12" s="1"/>
  <c r="L390" i="12"/>
  <c r="N390" i="12" s="1"/>
  <c r="L330" i="12"/>
  <c r="N330" i="12" s="1"/>
  <c r="L315" i="12"/>
  <c r="N315" i="12" s="1"/>
  <c r="L341" i="12"/>
  <c r="N341" i="12" s="1"/>
  <c r="L327" i="12"/>
  <c r="N327" i="12" s="1"/>
  <c r="L360" i="12"/>
  <c r="N360" i="12" s="1"/>
  <c r="L318" i="12"/>
  <c r="N318" i="12" s="1"/>
  <c r="L309" i="8"/>
  <c r="N309" i="8" s="1"/>
  <c r="L199" i="15"/>
  <c r="O198" i="15"/>
  <c r="O196" i="15"/>
  <c r="L197" i="15"/>
  <c r="N171" i="10"/>
  <c r="L171" i="10"/>
  <c r="L311" i="8"/>
  <c r="N311" i="8" s="1"/>
  <c r="L322" i="12"/>
  <c r="N322" i="12" s="1"/>
  <c r="L334" i="12"/>
  <c r="N334" i="12" s="1"/>
  <c r="L368" i="12"/>
  <c r="N368" i="12" s="1"/>
  <c r="L336" i="12"/>
  <c r="N336" i="12" s="1"/>
  <c r="L319" i="12"/>
  <c r="N319" i="12" s="1"/>
  <c r="K342" i="12"/>
  <c r="G342" i="12"/>
  <c r="K192" i="15"/>
  <c r="K194" i="15"/>
  <c r="O194" i="15" s="1"/>
  <c r="J192" i="15"/>
  <c r="J191" i="15"/>
  <c r="K191" i="15"/>
  <c r="K193" i="15"/>
  <c r="O193" i="15" s="1"/>
  <c r="N101" i="14"/>
  <c r="Q101" i="14" s="1"/>
  <c r="N105" i="14"/>
  <c r="Q105" i="14" s="1"/>
  <c r="Q16" i="14" s="1"/>
  <c r="N6" i="14" s="1"/>
  <c r="N100" i="14"/>
  <c r="Q100" i="14" s="1"/>
  <c r="K308" i="12"/>
  <c r="G308" i="12"/>
  <c r="K353" i="12"/>
  <c r="G353" i="12"/>
  <c r="K303" i="12"/>
  <c r="G303" i="12"/>
  <c r="K302" i="12"/>
  <c r="G302" i="12"/>
  <c r="K201" i="10"/>
  <c r="G201" i="10"/>
  <c r="K167" i="10"/>
  <c r="G167" i="10"/>
  <c r="K184" i="10"/>
  <c r="G184" i="10"/>
  <c r="K308" i="8"/>
  <c r="G308" i="8"/>
  <c r="G302" i="8"/>
  <c r="K300" i="8"/>
  <c r="G300" i="8"/>
  <c r="G304" i="8"/>
  <c r="K305" i="8"/>
  <c r="G305" i="8"/>
  <c r="K189" i="15"/>
  <c r="I45" i="15"/>
  <c r="N45" i="15"/>
  <c r="K45" i="15" s="1"/>
  <c r="J39" i="15"/>
  <c r="K39" i="15"/>
  <c r="J40" i="15"/>
  <c r="K40" i="15"/>
  <c r="J42" i="15"/>
  <c r="K42" i="15"/>
  <c r="J44" i="15"/>
  <c r="K44" i="15"/>
  <c r="J47" i="15"/>
  <c r="K47" i="15"/>
  <c r="J43" i="15"/>
  <c r="K43" i="15"/>
  <c r="J41" i="15"/>
  <c r="K41" i="15"/>
  <c r="J46" i="15"/>
  <c r="K46" i="15"/>
  <c r="J48" i="15"/>
  <c r="K48" i="15"/>
  <c r="J49" i="15"/>
  <c r="K49" i="15"/>
  <c r="J51" i="15"/>
  <c r="K51" i="15"/>
  <c r="K50" i="15"/>
  <c r="J52" i="15"/>
  <c r="K52" i="15"/>
  <c r="J53" i="15"/>
  <c r="K53" i="15"/>
  <c r="J54" i="15"/>
  <c r="K54" i="15"/>
  <c r="J55" i="15"/>
  <c r="K55" i="15"/>
  <c r="J56" i="15"/>
  <c r="K56" i="15"/>
  <c r="J57" i="15"/>
  <c r="N57" i="15"/>
  <c r="K57" i="15" s="1"/>
  <c r="J60" i="15"/>
  <c r="K60" i="15"/>
  <c r="J58" i="15"/>
  <c r="N58" i="15"/>
  <c r="K58" i="15" s="1"/>
  <c r="J61" i="15"/>
  <c r="K61" i="15"/>
  <c r="J62" i="15"/>
  <c r="N62" i="15"/>
  <c r="K62" i="15" s="1"/>
  <c r="J66" i="15"/>
  <c r="K66" i="15"/>
  <c r="J59" i="15"/>
  <c r="K59" i="15"/>
  <c r="I63" i="15"/>
  <c r="N63" i="15"/>
  <c r="K63" i="15" s="1"/>
  <c r="J64" i="15"/>
  <c r="K64" i="15"/>
  <c r="J67" i="15"/>
  <c r="K67" i="15"/>
  <c r="J70" i="15"/>
  <c r="K70" i="15"/>
  <c r="J65" i="15"/>
  <c r="K65" i="15"/>
  <c r="J68" i="15"/>
  <c r="K68" i="15"/>
  <c r="J75" i="15"/>
  <c r="K75" i="15"/>
  <c r="K76" i="15"/>
  <c r="J71" i="15"/>
  <c r="K71" i="15"/>
  <c r="J82" i="15"/>
  <c r="K82" i="15"/>
  <c r="K77" i="15"/>
  <c r="J72" i="15"/>
  <c r="K72" i="15"/>
  <c r="K69" i="15"/>
  <c r="J73" i="15"/>
  <c r="K73" i="15"/>
  <c r="J84" i="15"/>
  <c r="N84" i="15"/>
  <c r="K84" i="15" s="1"/>
  <c r="K78" i="15"/>
  <c r="O78" i="15" s="1"/>
  <c r="J79" i="15"/>
  <c r="K79" i="15"/>
  <c r="J85" i="15"/>
  <c r="K85" i="15"/>
  <c r="J74" i="15"/>
  <c r="K74" i="15"/>
  <c r="J80" i="15"/>
  <c r="K80" i="15"/>
  <c r="J97" i="15"/>
  <c r="N97" i="15"/>
  <c r="K97" i="15" s="1"/>
  <c r="K88" i="15"/>
  <c r="J81" i="15"/>
  <c r="K81" i="15"/>
  <c r="J89" i="15"/>
  <c r="K89" i="15"/>
  <c r="J98" i="15"/>
  <c r="K98" i="15"/>
  <c r="J99" i="15"/>
  <c r="K99" i="15"/>
  <c r="J83" i="15"/>
  <c r="K83" i="15"/>
  <c r="J86" i="15"/>
  <c r="K86" i="15"/>
  <c r="J87" i="15"/>
  <c r="K87" i="15"/>
  <c r="J100" i="15"/>
  <c r="K100" i="15"/>
  <c r="J90" i="15"/>
  <c r="K90" i="15"/>
  <c r="K91" i="15"/>
  <c r="J92" i="15"/>
  <c r="K92" i="15"/>
  <c r="J93" i="15"/>
  <c r="K93" i="15"/>
  <c r="J101" i="15"/>
  <c r="K101" i="15"/>
  <c r="J94" i="15"/>
  <c r="K94" i="15"/>
  <c r="K95" i="15"/>
  <c r="J96" i="15"/>
  <c r="K96" i="15"/>
  <c r="J102" i="15"/>
  <c r="K102" i="15"/>
  <c r="J120" i="15"/>
  <c r="K120" i="15"/>
  <c r="J105" i="15"/>
  <c r="N105" i="15"/>
  <c r="K105" i="15" s="1"/>
  <c r="J108" i="15"/>
  <c r="K108" i="15"/>
  <c r="J103" i="15"/>
  <c r="K103" i="15"/>
  <c r="J104" i="15"/>
  <c r="K104" i="15"/>
  <c r="J109" i="15"/>
  <c r="K109" i="15"/>
  <c r="J119" i="15"/>
  <c r="K119" i="15"/>
  <c r="J110" i="15"/>
  <c r="K110" i="15"/>
  <c r="J106" i="15"/>
  <c r="K106" i="15"/>
  <c r="J107" i="15"/>
  <c r="K107" i="15"/>
  <c r="K112" i="15"/>
  <c r="J113" i="15"/>
  <c r="K113" i="15"/>
  <c r="J111" i="15"/>
  <c r="K111" i="15"/>
  <c r="K114" i="15"/>
  <c r="J115" i="15"/>
  <c r="K115" i="15"/>
  <c r="K117" i="15"/>
  <c r="J116" i="15"/>
  <c r="K116" i="15"/>
  <c r="J331" i="15"/>
  <c r="K331" i="15"/>
  <c r="J118" i="15"/>
  <c r="K118" i="15"/>
  <c r="J121" i="15"/>
  <c r="K121" i="15"/>
  <c r="J122" i="15"/>
  <c r="K122" i="15"/>
  <c r="J124" i="15"/>
  <c r="K124" i="15"/>
  <c r="J125" i="15"/>
  <c r="K125" i="15"/>
  <c r="J123" i="15"/>
  <c r="K123" i="15"/>
  <c r="J126" i="15"/>
  <c r="K126" i="15"/>
  <c r="J128" i="15"/>
  <c r="K128" i="15"/>
  <c r="J129" i="15"/>
  <c r="K129" i="15"/>
  <c r="J127" i="15"/>
  <c r="K127" i="15"/>
  <c r="J130" i="15"/>
  <c r="K130" i="15"/>
  <c r="J131" i="15"/>
  <c r="K131" i="15"/>
  <c r="J132" i="15"/>
  <c r="K132" i="15"/>
  <c r="K133" i="15"/>
  <c r="J134" i="15"/>
  <c r="K134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3" i="15"/>
  <c r="K143" i="15"/>
  <c r="J142" i="15"/>
  <c r="K142" i="15"/>
  <c r="K145" i="15"/>
  <c r="J144" i="15"/>
  <c r="N144" i="15"/>
  <c r="K144" i="15" s="1"/>
  <c r="J146" i="15"/>
  <c r="K146" i="15"/>
  <c r="J147" i="15"/>
  <c r="K147" i="15"/>
  <c r="J149" i="15"/>
  <c r="K149" i="15"/>
  <c r="J152" i="15"/>
  <c r="K152" i="15"/>
  <c r="K150" i="15"/>
  <c r="J148" i="15"/>
  <c r="K148" i="15"/>
  <c r="J151" i="15"/>
  <c r="K151" i="15"/>
  <c r="K154" i="15"/>
  <c r="J153" i="15"/>
  <c r="K153" i="15"/>
  <c r="J155" i="15"/>
  <c r="K155" i="15"/>
  <c r="J157" i="15"/>
  <c r="K157" i="15"/>
  <c r="J158" i="15"/>
  <c r="K158" i="15"/>
  <c r="N156" i="15"/>
  <c r="K156" i="15" s="1"/>
  <c r="J159" i="15"/>
  <c r="K159" i="15"/>
  <c r="J160" i="15"/>
  <c r="K160" i="15"/>
  <c r="J161" i="15"/>
  <c r="K161" i="15"/>
  <c r="J162" i="15"/>
  <c r="K162" i="15"/>
  <c r="K163" i="15"/>
  <c r="J164" i="15"/>
  <c r="K164" i="15"/>
  <c r="J165" i="15"/>
  <c r="K165" i="15"/>
  <c r="J166" i="15"/>
  <c r="K166" i="15"/>
  <c r="K169" i="15"/>
  <c r="J174" i="15"/>
  <c r="K174" i="15"/>
  <c r="J167" i="15"/>
  <c r="K167" i="15"/>
  <c r="K168" i="15"/>
  <c r="J170" i="15"/>
  <c r="N170" i="15"/>
  <c r="K170" i="15" s="1"/>
  <c r="J171" i="15"/>
  <c r="K171" i="15"/>
  <c r="J172" i="15"/>
  <c r="K172" i="15"/>
  <c r="J173" i="15"/>
  <c r="K173" i="15"/>
  <c r="J176" i="15"/>
  <c r="K176" i="15"/>
  <c r="K175" i="15"/>
  <c r="J177" i="15"/>
  <c r="K177" i="15"/>
  <c r="J178" i="15"/>
  <c r="K178" i="15"/>
  <c r="J179" i="15"/>
  <c r="N179" i="15"/>
  <c r="K179" i="15" s="1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8" i="15"/>
  <c r="K188" i="15"/>
  <c r="J187" i="15"/>
  <c r="K187" i="15"/>
  <c r="K190" i="15"/>
  <c r="L190" i="15" s="1"/>
  <c r="N104" i="14"/>
  <c r="Q104" i="14" s="1"/>
  <c r="K307" i="12"/>
  <c r="G307" i="12"/>
  <c r="K305" i="12"/>
  <c r="G305" i="12"/>
  <c r="K354" i="12"/>
  <c r="G354" i="12"/>
  <c r="K340" i="12"/>
  <c r="G340" i="12"/>
  <c r="K304" i="12"/>
  <c r="G304" i="12"/>
  <c r="K329" i="12"/>
  <c r="G329" i="12"/>
  <c r="K177" i="10"/>
  <c r="G177" i="10"/>
  <c r="K172" i="10"/>
  <c r="G172" i="10"/>
  <c r="K298" i="8"/>
  <c r="G298" i="8"/>
  <c r="K303" i="8"/>
  <c r="G303" i="8"/>
  <c r="K310" i="8"/>
  <c r="G310" i="8"/>
  <c r="G307" i="8"/>
  <c r="K175" i="10"/>
  <c r="G175" i="10"/>
  <c r="K192" i="10"/>
  <c r="G192" i="10"/>
  <c r="K164" i="10"/>
  <c r="G164" i="10"/>
  <c r="K169" i="10"/>
  <c r="G169" i="10"/>
  <c r="K170" i="10"/>
  <c r="G170" i="10"/>
  <c r="K182" i="10"/>
  <c r="G182" i="10"/>
  <c r="K187" i="10"/>
  <c r="G187" i="10"/>
  <c r="K369" i="12"/>
  <c r="G369" i="12"/>
  <c r="K313" i="12"/>
  <c r="G313" i="12"/>
  <c r="K325" i="12"/>
  <c r="G325" i="12"/>
  <c r="K306" i="12"/>
  <c r="G306" i="12"/>
  <c r="K314" i="12"/>
  <c r="G314" i="12"/>
  <c r="K299" i="12"/>
  <c r="G299" i="12"/>
  <c r="K371" i="12"/>
  <c r="G371" i="12"/>
  <c r="K300" i="12"/>
  <c r="G300" i="12"/>
  <c r="K312" i="12"/>
  <c r="G312" i="12"/>
  <c r="K298" i="12"/>
  <c r="G298" i="12"/>
  <c r="G356" i="12"/>
  <c r="L356" i="12" s="1"/>
  <c r="N356" i="12" s="1"/>
  <c r="K350" i="12"/>
  <c r="G350" i="12"/>
  <c r="K326" i="12"/>
  <c r="G326" i="12"/>
  <c r="K301" i="8"/>
  <c r="G301" i="8"/>
  <c r="N99" i="14"/>
  <c r="Q99" i="14" s="1"/>
  <c r="N98" i="14"/>
  <c r="Q98" i="14" s="1"/>
  <c r="N97" i="14"/>
  <c r="Q97" i="14" s="1"/>
  <c r="N96" i="14"/>
  <c r="Q96" i="14" s="1"/>
  <c r="N125" i="13"/>
  <c r="Q125" i="13" s="1"/>
  <c r="K181" i="10"/>
  <c r="G181" i="10"/>
  <c r="K296" i="12"/>
  <c r="G296" i="12"/>
  <c r="K297" i="12"/>
  <c r="G297" i="12"/>
  <c r="K295" i="12"/>
  <c r="G29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5" i="10"/>
  <c r="G165" i="10"/>
  <c r="N86" i="14"/>
  <c r="Q86" i="14" s="1"/>
  <c r="N88" i="14"/>
  <c r="Q88" i="14" s="1"/>
  <c r="N94" i="14"/>
  <c r="Q94" i="14" s="1"/>
  <c r="K367" i="12"/>
  <c r="K296" i="8"/>
  <c r="G296" i="8"/>
  <c r="K294" i="12"/>
  <c r="G294" i="12"/>
  <c r="K381" i="12"/>
  <c r="G381" i="12"/>
  <c r="K344" i="12"/>
  <c r="G344" i="12"/>
  <c r="K364" i="12"/>
  <c r="G364" i="12"/>
  <c r="K310" i="12"/>
  <c r="G310" i="12"/>
  <c r="K317" i="12"/>
  <c r="G317" i="12"/>
  <c r="K373" i="12"/>
  <c r="G373" i="12"/>
  <c r="K183" i="10"/>
  <c r="G183" i="10"/>
  <c r="K166" i="10"/>
  <c r="G166" i="10"/>
  <c r="N87" i="14"/>
  <c r="Q87" i="14" s="1"/>
  <c r="K176" i="10"/>
  <c r="G176" i="10"/>
  <c r="K160" i="10"/>
  <c r="G160" i="10"/>
  <c r="G367" i="12"/>
  <c r="K290" i="12"/>
  <c r="G290" i="12"/>
  <c r="K293" i="12"/>
  <c r="G293" i="12"/>
  <c r="K357" i="12"/>
  <c r="G357" i="12"/>
  <c r="K365" i="12"/>
  <c r="G365" i="12"/>
  <c r="K292" i="12"/>
  <c r="G292" i="12"/>
  <c r="K297" i="8"/>
  <c r="G297" i="8"/>
  <c r="K302" i="8"/>
  <c r="K306" i="8"/>
  <c r="G306" i="8"/>
  <c r="G299" i="8"/>
  <c r="N84" i="14"/>
  <c r="Q84" i="14" s="1"/>
  <c r="K159" i="10"/>
  <c r="G159" i="10"/>
  <c r="K173" i="10"/>
  <c r="G173" i="10"/>
  <c r="K328" i="12"/>
  <c r="G328" i="12"/>
  <c r="K331" i="12"/>
  <c r="G331" i="12"/>
  <c r="K359" i="12"/>
  <c r="G359" i="12"/>
  <c r="K30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8" i="10"/>
  <c r="K158" i="10"/>
  <c r="G309" i="12"/>
  <c r="K309" i="12"/>
  <c r="K287" i="12"/>
  <c r="G287" i="12"/>
  <c r="K284" i="12"/>
  <c r="G284" i="12"/>
  <c r="K282" i="12"/>
  <c r="G282" i="12"/>
  <c r="K295" i="8"/>
  <c r="G295" i="8"/>
  <c r="P40" i="13"/>
  <c r="K163" i="10"/>
  <c r="G163" i="10"/>
  <c r="K311" i="12"/>
  <c r="G311" i="12"/>
  <c r="K288" i="12"/>
  <c r="G288" i="12"/>
  <c r="E289" i="12"/>
  <c r="K289" i="12" s="1"/>
  <c r="F289" i="12"/>
  <c r="K307" i="8"/>
  <c r="K299" i="8"/>
  <c r="N78" i="14"/>
  <c r="Q78" i="14" s="1"/>
  <c r="N79" i="14"/>
  <c r="Q79" i="14" s="1"/>
  <c r="N77" i="14"/>
  <c r="Q77" i="14" s="1"/>
  <c r="K904" i="15"/>
  <c r="J904" i="15"/>
  <c r="K796" i="15"/>
  <c r="J79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8" i="10"/>
  <c r="G168" i="10"/>
  <c r="G157" i="10"/>
  <c r="G156" i="10"/>
  <c r="G155" i="10"/>
  <c r="G154" i="10"/>
  <c r="G153" i="10"/>
  <c r="K157" i="10"/>
  <c r="K156" i="10"/>
  <c r="K155" i="10"/>
  <c r="K154" i="10"/>
  <c r="K153" i="10"/>
  <c r="G292" i="8"/>
  <c r="G291" i="8"/>
  <c r="G290" i="8"/>
  <c r="G289" i="8"/>
  <c r="G288" i="8"/>
  <c r="G287" i="8"/>
  <c r="K292" i="8"/>
  <c r="K289" i="8"/>
  <c r="K291" i="8"/>
  <c r="K290" i="8"/>
  <c r="K288" i="8"/>
  <c r="K287" i="8"/>
  <c r="G294" i="8"/>
  <c r="K294" i="8"/>
  <c r="K293" i="8"/>
  <c r="G293" i="8"/>
  <c r="K277" i="12"/>
  <c r="K286" i="12"/>
  <c r="K278" i="12"/>
  <c r="K366" i="12"/>
  <c r="K279" i="12"/>
  <c r="K276" i="12"/>
  <c r="K301" i="12"/>
  <c r="K283" i="12"/>
  <c r="K280" i="12"/>
  <c r="K374" i="12"/>
  <c r="K291" i="12"/>
  <c r="K281" i="12"/>
  <c r="K379" i="12"/>
  <c r="K377" i="12"/>
  <c r="K285" i="12"/>
  <c r="K361" i="12"/>
  <c r="G277" i="12"/>
  <c r="G286" i="12"/>
  <c r="G278" i="12"/>
  <c r="G366" i="12"/>
  <c r="G279" i="12"/>
  <c r="G276" i="12"/>
  <c r="G301" i="12"/>
  <c r="G283" i="12"/>
  <c r="G280" i="12"/>
  <c r="G374" i="12"/>
  <c r="G291" i="12"/>
  <c r="G281" i="12"/>
  <c r="G379" i="12"/>
  <c r="G377" i="12"/>
  <c r="G285" i="12"/>
  <c r="G361" i="12"/>
  <c r="K273" i="12"/>
  <c r="K272" i="12"/>
  <c r="K267" i="12"/>
  <c r="K266" i="12"/>
  <c r="K275" i="12"/>
  <c r="K274" i="12"/>
  <c r="K271" i="12"/>
  <c r="K270" i="12"/>
  <c r="K269" i="12"/>
  <c r="K268" i="12"/>
  <c r="K265" i="12"/>
  <c r="K264" i="12"/>
  <c r="K263" i="12"/>
  <c r="K262" i="12"/>
  <c r="K261" i="12"/>
  <c r="K260" i="12"/>
  <c r="K259" i="12"/>
  <c r="K258" i="12"/>
  <c r="K257" i="12"/>
  <c r="K25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2" i="10"/>
  <c r="G152" i="10"/>
  <c r="K162" i="10"/>
  <c r="G162" i="10"/>
  <c r="K151" i="10"/>
  <c r="G151" i="10"/>
  <c r="N58" i="14"/>
  <c r="Q58" i="14" s="1"/>
  <c r="N59" i="14"/>
  <c r="Q59" i="14" s="1"/>
  <c r="N56" i="14"/>
  <c r="Q56" i="14" s="1"/>
  <c r="K229" i="12"/>
  <c r="G229" i="12"/>
  <c r="K216" i="12"/>
  <c r="G216" i="12"/>
  <c r="N111" i="13"/>
  <c r="Q111" i="13" s="1"/>
  <c r="K215" i="12"/>
  <c r="G215" i="12"/>
  <c r="K253" i="12"/>
  <c r="G253" i="12"/>
  <c r="K210" i="12"/>
  <c r="K286" i="8"/>
  <c r="G286" i="8"/>
  <c r="K278" i="8"/>
  <c r="G278" i="8"/>
  <c r="L278" i="8" s="1"/>
  <c r="N278" i="8" s="1"/>
  <c r="K230" i="12"/>
  <c r="G230" i="12"/>
  <c r="K214" i="12"/>
  <c r="G214" i="12"/>
  <c r="K217" i="12"/>
  <c r="G217" i="12"/>
  <c r="K255" i="12"/>
  <c r="G255" i="12"/>
  <c r="K198" i="12"/>
  <c r="G198" i="12"/>
  <c r="K213" i="12"/>
  <c r="G213" i="12"/>
  <c r="K200" i="12"/>
  <c r="G200" i="12"/>
  <c r="K205" i="12"/>
  <c r="G205" i="12"/>
  <c r="N54" i="14"/>
  <c r="Q54" i="14" s="1"/>
  <c r="N55" i="14"/>
  <c r="Q55" i="14" s="1"/>
  <c r="N52" i="14"/>
  <c r="Q52" i="14" s="1"/>
  <c r="K254" i="12"/>
  <c r="G254" i="12"/>
  <c r="K206" i="12"/>
  <c r="G206" i="12"/>
  <c r="N51" i="14"/>
  <c r="Q51" i="14" s="1"/>
  <c r="K225" i="12"/>
  <c r="G225" i="12"/>
  <c r="K196" i="12"/>
  <c r="G196" i="12"/>
  <c r="K124" i="10"/>
  <c r="G124" i="10"/>
  <c r="N114" i="13"/>
  <c r="Q114" i="13" s="1"/>
  <c r="K281" i="8"/>
  <c r="G281" i="8"/>
  <c r="K133" i="10"/>
  <c r="G133" i="10"/>
  <c r="K231" i="12"/>
  <c r="G231" i="12"/>
  <c r="K201" i="12"/>
  <c r="G201" i="12"/>
  <c r="K252" i="12"/>
  <c r="G252" i="12"/>
  <c r="N53" i="14"/>
  <c r="Q53" i="14" s="1"/>
  <c r="K251" i="12"/>
  <c r="G251" i="12"/>
  <c r="K202" i="12"/>
  <c r="G202" i="12"/>
  <c r="K250" i="12"/>
  <c r="G250" i="12"/>
  <c r="K212" i="12"/>
  <c r="G212" i="12"/>
  <c r="K197" i="12"/>
  <c r="G197" i="12"/>
  <c r="K122" i="10"/>
  <c r="G122" i="10"/>
  <c r="K280" i="8"/>
  <c r="G280" i="8"/>
  <c r="K220" i="12"/>
  <c r="G220" i="12"/>
  <c r="K249" i="12"/>
  <c r="G249" i="12"/>
  <c r="K208" i="12"/>
  <c r="G208" i="12"/>
  <c r="K247" i="12"/>
  <c r="G247" i="12"/>
  <c r="K195" i="12"/>
  <c r="G195" i="12"/>
  <c r="K248" i="12"/>
  <c r="G248" i="12"/>
  <c r="K194" i="12"/>
  <c r="G194" i="12"/>
  <c r="K246" i="12"/>
  <c r="G246" i="12"/>
  <c r="K221" i="12"/>
  <c r="G221" i="12"/>
  <c r="K207" i="12"/>
  <c r="G207" i="12"/>
  <c r="K120" i="10"/>
  <c r="G120" i="10"/>
  <c r="K135" i="10"/>
  <c r="G135" i="10"/>
  <c r="K150" i="10"/>
  <c r="G150" i="10"/>
  <c r="K119" i="10"/>
  <c r="G119" i="10"/>
  <c r="K193" i="12"/>
  <c r="G193" i="12"/>
  <c r="K121" i="10"/>
  <c r="G121" i="10"/>
  <c r="K149" i="10"/>
  <c r="G149" i="10"/>
  <c r="N112" i="13"/>
  <c r="Q112" i="13" s="1"/>
  <c r="N45" i="14"/>
  <c r="Q45" i="14" s="1"/>
  <c r="N49" i="14"/>
  <c r="Q49" i="14" s="1"/>
  <c r="N46" i="14"/>
  <c r="Q46" i="14" s="1"/>
  <c r="K227" i="12"/>
  <c r="G227" i="12"/>
  <c r="K223" i="12"/>
  <c r="G223" i="12"/>
  <c r="K245" i="12"/>
  <c r="G245" i="12"/>
  <c r="K185" i="12"/>
  <c r="G185" i="12"/>
  <c r="K188" i="12"/>
  <c r="G188" i="12"/>
  <c r="K190" i="12"/>
  <c r="G190" i="12"/>
  <c r="K132" i="10"/>
  <c r="G132" i="10"/>
  <c r="K115" i="10"/>
  <c r="G115" i="10"/>
  <c r="K148" i="10"/>
  <c r="G148" i="10"/>
  <c r="N48" i="14"/>
  <c r="Q48" i="14" s="1"/>
  <c r="K271" i="8"/>
  <c r="G271" i="8"/>
  <c r="K244" i="12"/>
  <c r="G244" i="12"/>
  <c r="K186" i="12"/>
  <c r="G186" i="12"/>
  <c r="N44" i="14"/>
  <c r="Q44" i="14" s="1"/>
  <c r="N43" i="14"/>
  <c r="Q43" i="14" s="1"/>
  <c r="N42" i="14"/>
  <c r="Q42" i="14" s="1"/>
  <c r="G211" i="12"/>
  <c r="G210" i="12"/>
  <c r="K226" i="12"/>
  <c r="G226" i="12"/>
  <c r="K242" i="12"/>
  <c r="G242" i="12"/>
  <c r="K243" i="12"/>
  <c r="G243" i="12"/>
  <c r="K211" i="12"/>
  <c r="K123" i="10"/>
  <c r="G123" i="10"/>
  <c r="K273" i="8"/>
  <c r="G273" i="8"/>
  <c r="K269" i="8"/>
  <c r="G269" i="8"/>
  <c r="N108" i="13"/>
  <c r="Q108" i="13" s="1"/>
  <c r="K179" i="12"/>
  <c r="G179" i="12"/>
  <c r="K241" i="12"/>
  <c r="G241" i="12"/>
  <c r="K240" i="12"/>
  <c r="G240" i="12"/>
  <c r="K239" i="12"/>
  <c r="G239" i="12"/>
  <c r="K181" i="12"/>
  <c r="G181" i="12"/>
  <c r="K134" i="10"/>
  <c r="G134" i="10"/>
  <c r="K131" i="10"/>
  <c r="G131" i="10"/>
  <c r="K136" i="10"/>
  <c r="G136" i="10"/>
  <c r="K277" i="8"/>
  <c r="G277" i="8"/>
  <c r="N47" i="14"/>
  <c r="Q47" i="14" s="1"/>
  <c r="N37" i="14"/>
  <c r="Q37" i="14" s="1"/>
  <c r="K182" i="12"/>
  <c r="K233" i="12"/>
  <c r="K224" i="12"/>
  <c r="K187" i="12"/>
  <c r="K222" i="12"/>
  <c r="K192" i="12"/>
  <c r="K177" i="12"/>
  <c r="K218" i="12"/>
  <c r="K219" i="12"/>
  <c r="K232" i="12"/>
  <c r="K204" i="12"/>
  <c r="K183" i="12"/>
  <c r="K228" i="12"/>
  <c r="K234" i="12"/>
  <c r="K178" i="12"/>
  <c r="K199" i="12"/>
  <c r="K235" i="12"/>
  <c r="K209" i="12"/>
  <c r="K191" i="12"/>
  <c r="K236" i="12"/>
  <c r="K184" i="12"/>
  <c r="K203" i="12"/>
  <c r="K323" i="12"/>
  <c r="K237" i="12"/>
  <c r="K238" i="12"/>
  <c r="K189" i="12"/>
  <c r="K180" i="12"/>
  <c r="G182" i="12"/>
  <c r="G233" i="12"/>
  <c r="G224" i="12"/>
  <c r="G187" i="12"/>
  <c r="G222" i="12"/>
  <c r="G192" i="12"/>
  <c r="G218" i="12"/>
  <c r="G219" i="12"/>
  <c r="G232" i="12"/>
  <c r="G204" i="12"/>
  <c r="G183" i="12"/>
  <c r="G228" i="12"/>
  <c r="G234" i="12"/>
  <c r="G178" i="12"/>
  <c r="G199" i="12"/>
  <c r="G235" i="12"/>
  <c r="G209" i="12"/>
  <c r="G191" i="12"/>
  <c r="G236" i="12"/>
  <c r="G184" i="12"/>
  <c r="G203" i="12"/>
  <c r="G323" i="12"/>
  <c r="G237" i="12"/>
  <c r="G238" i="12"/>
  <c r="G189" i="12"/>
  <c r="G180" i="12"/>
  <c r="N50" i="14"/>
  <c r="Q50" i="14" s="1"/>
  <c r="N40" i="14"/>
  <c r="Q40" i="14" s="1"/>
  <c r="K114" i="10"/>
  <c r="G114" i="10"/>
  <c r="K11" i="8"/>
  <c r="K272" i="8"/>
  <c r="G272" i="8"/>
  <c r="N39" i="14"/>
  <c r="Q39" i="14" s="1"/>
  <c r="N38" i="14"/>
  <c r="Q38" i="14" s="1"/>
  <c r="K268" i="8"/>
  <c r="G26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0" i="12"/>
  <c r="G170" i="12"/>
  <c r="K169" i="12"/>
  <c r="G169" i="12"/>
  <c r="K111" i="10"/>
  <c r="G111" i="10"/>
  <c r="K139" i="10"/>
  <c r="G139" i="10"/>
  <c r="K108" i="10"/>
  <c r="G108" i="10"/>
  <c r="K285" i="8"/>
  <c r="G285" i="8"/>
  <c r="K275" i="8"/>
  <c r="G275" i="8"/>
  <c r="G137" i="10"/>
  <c r="G127" i="10"/>
  <c r="G110" i="10"/>
  <c r="G126" i="10"/>
  <c r="G140" i="10"/>
  <c r="G125" i="10"/>
  <c r="G141" i="10"/>
  <c r="G116" i="10"/>
  <c r="G109" i="10"/>
  <c r="G161" i="10"/>
  <c r="G117" i="10"/>
  <c r="G142" i="10"/>
  <c r="G143" i="10"/>
  <c r="G113" i="10"/>
  <c r="G118" i="10"/>
  <c r="G144" i="10"/>
  <c r="G128" i="10"/>
  <c r="G138" i="10"/>
  <c r="G145" i="10"/>
  <c r="G129" i="10"/>
  <c r="G112" i="10"/>
  <c r="G146" i="10"/>
  <c r="G147" i="10"/>
  <c r="G130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K174" i="12"/>
  <c r="K175" i="12"/>
  <c r="K176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71" i="12"/>
  <c r="K172" i="12"/>
  <c r="K173" i="12"/>
  <c r="G176" i="12"/>
  <c r="G177" i="12"/>
  <c r="G175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71" i="12"/>
  <c r="G172" i="12"/>
  <c r="G173" i="12"/>
  <c r="K282" i="8"/>
  <c r="K274" i="8"/>
  <c r="K283" i="8"/>
  <c r="K284" i="8"/>
  <c r="K270" i="8"/>
  <c r="K276" i="8"/>
  <c r="K267" i="8"/>
  <c r="K265" i="8"/>
  <c r="K266" i="8"/>
  <c r="K279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G282" i="8"/>
  <c r="G274" i="8"/>
  <c r="G283" i="8"/>
  <c r="G284" i="8"/>
  <c r="G270" i="8"/>
  <c r="G276" i="8"/>
  <c r="G279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Q15" i="13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11" i="8"/>
  <c r="K10" i="8"/>
  <c r="G10" i="8"/>
  <c r="K107" i="10"/>
  <c r="K130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7" i="8"/>
  <c r="G265" i="8"/>
  <c r="G266" i="8"/>
  <c r="G174" i="12"/>
  <c r="N10" i="13"/>
  <c r="Q10" i="13" s="1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9" i="10"/>
  <c r="K110" i="10"/>
  <c r="K112" i="10"/>
  <c r="K127" i="10"/>
  <c r="K126" i="10"/>
  <c r="K140" i="10"/>
  <c r="K125" i="10"/>
  <c r="K141" i="10"/>
  <c r="K116" i="10"/>
  <c r="K161" i="10"/>
  <c r="K117" i="10"/>
  <c r="K142" i="10"/>
  <c r="K143" i="10"/>
  <c r="K113" i="10"/>
  <c r="K118" i="10"/>
  <c r="K144" i="10"/>
  <c r="K128" i="10"/>
  <c r="K138" i="10"/>
  <c r="K145" i="10"/>
  <c r="K129" i="10"/>
  <c r="K146" i="10"/>
  <c r="K147" i="10"/>
  <c r="K137" i="10"/>
  <c r="G382" i="10"/>
  <c r="K382" i="10"/>
  <c r="K289" i="10"/>
  <c r="G289" i="10"/>
  <c r="G11" i="12"/>
  <c r="K11" i="12"/>
  <c r="K333" i="12"/>
  <c r="G333" i="12"/>
  <c r="N10" i="14"/>
  <c r="Q10" i="14" s="1"/>
  <c r="N11" i="14"/>
  <c r="Q11" i="14" s="1"/>
  <c r="N11" i="13"/>
  <c r="Q11" i="13" s="1"/>
  <c r="J996" i="15" l="1"/>
  <c r="J995" i="15"/>
  <c r="O184" i="15"/>
  <c r="O128" i="15"/>
  <c r="O111" i="15"/>
  <c r="O70" i="15"/>
  <c r="O179" i="15"/>
  <c r="O139" i="15"/>
  <c r="O126" i="15"/>
  <c r="O72" i="15"/>
  <c r="O66" i="15"/>
  <c r="O155" i="15"/>
  <c r="O115" i="15"/>
  <c r="O107" i="15"/>
  <c r="O109" i="15"/>
  <c r="O44" i="15"/>
  <c r="O177" i="15"/>
  <c r="O159" i="15"/>
  <c r="O125" i="15"/>
  <c r="O74" i="15"/>
  <c r="O87" i="15"/>
  <c r="O52" i="15"/>
  <c r="O192" i="15"/>
  <c r="O182" i="15"/>
  <c r="O148" i="15"/>
  <c r="O146" i="15"/>
  <c r="O138" i="15"/>
  <c r="O57" i="15"/>
  <c r="O143" i="15"/>
  <c r="O122" i="15"/>
  <c r="O191" i="15"/>
  <c r="O56" i="15"/>
  <c r="O98" i="15"/>
  <c r="O183" i="15"/>
  <c r="O904" i="15"/>
  <c r="P925" i="15" s="1"/>
  <c r="O796" i="15"/>
  <c r="P847" i="15" s="1"/>
  <c r="L301" i="12"/>
  <c r="N301" i="12" s="1"/>
  <c r="N43" i="13"/>
  <c r="Q43" i="13" s="1"/>
  <c r="L117" i="10"/>
  <c r="L145" i="10"/>
  <c r="L11" i="8"/>
  <c r="N11" i="8" s="1"/>
  <c r="L284" i="8"/>
  <c r="N284" i="8" s="1"/>
  <c r="L165" i="8"/>
  <c r="N165" i="8" s="1"/>
  <c r="L157" i="8"/>
  <c r="N157" i="8" s="1"/>
  <c r="L149" i="8"/>
  <c r="N149" i="8" s="1"/>
  <c r="Q40" i="13"/>
  <c r="Q172" i="13" s="1"/>
  <c r="L120" i="10"/>
  <c r="L122" i="10"/>
  <c r="L98" i="10"/>
  <c r="N90" i="10"/>
  <c r="N82" i="10"/>
  <c r="N66" i="10"/>
  <c r="N58" i="10"/>
  <c r="L50" i="10"/>
  <c r="L114" i="10"/>
  <c r="L89" i="10"/>
  <c r="L49" i="10"/>
  <c r="L145" i="15"/>
  <c r="O186" i="15"/>
  <c r="L173" i="15"/>
  <c r="L168" i="15"/>
  <c r="O166" i="15"/>
  <c r="O162" i="15"/>
  <c r="L153" i="15"/>
  <c r="O130" i="15"/>
  <c r="L122" i="15"/>
  <c r="O116" i="15"/>
  <c r="L104" i="15"/>
  <c r="L120" i="15"/>
  <c r="O91" i="15"/>
  <c r="L86" i="15"/>
  <c r="L78" i="15"/>
  <c r="L70" i="15"/>
  <c r="O55" i="15"/>
  <c r="L50" i="15"/>
  <c r="L46" i="15"/>
  <c r="L132" i="10"/>
  <c r="L150" i="10"/>
  <c r="N187" i="10"/>
  <c r="L164" i="10"/>
  <c r="L43" i="10"/>
  <c r="N67" i="10"/>
  <c r="N156" i="10"/>
  <c r="L75" i="10"/>
  <c r="L51" i="10"/>
  <c r="N135" i="10"/>
  <c r="N83" i="10"/>
  <c r="L59" i="10"/>
  <c r="N123" i="10"/>
  <c r="N162" i="10"/>
  <c r="N139" i="10"/>
  <c r="L135" i="10"/>
  <c r="L128" i="10"/>
  <c r="L109" i="10"/>
  <c r="L102" i="10"/>
  <c r="L62" i="10"/>
  <c r="N131" i="10"/>
  <c r="L133" i="10"/>
  <c r="N153" i="10"/>
  <c r="L177" i="10"/>
  <c r="N100" i="10"/>
  <c r="L92" i="10"/>
  <c r="L84" i="10"/>
  <c r="L76" i="10"/>
  <c r="L68" i="10"/>
  <c r="L60" i="10"/>
  <c r="N52" i="10"/>
  <c r="L44" i="10"/>
  <c r="L119" i="10"/>
  <c r="N184" i="10"/>
  <c r="L203" i="12"/>
  <c r="N203" i="12" s="1"/>
  <c r="N234" i="12"/>
  <c r="L241" i="12"/>
  <c r="N241" i="12" s="1"/>
  <c r="L258" i="12"/>
  <c r="N258" i="12" s="1"/>
  <c r="N121" i="12"/>
  <c r="N112" i="12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2" i="8"/>
  <c r="N14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122" i="8"/>
  <c r="N122" i="8" s="1"/>
  <c r="L254" i="8"/>
  <c r="N254" i="8" s="1"/>
  <c r="L246" i="8"/>
  <c r="N24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261" i="8"/>
  <c r="N261" i="8" s="1"/>
  <c r="L175" i="15"/>
  <c r="L171" i="15"/>
  <c r="L164" i="15"/>
  <c r="L160" i="15"/>
  <c r="O157" i="15"/>
  <c r="O151" i="15"/>
  <c r="O145" i="15"/>
  <c r="L136" i="15"/>
  <c r="O132" i="15"/>
  <c r="O129" i="15"/>
  <c r="L119" i="15"/>
  <c r="L108" i="15"/>
  <c r="L100" i="15"/>
  <c r="L85" i="15"/>
  <c r="L82" i="15"/>
  <c r="L53" i="15"/>
  <c r="O49" i="15"/>
  <c r="L40" i="15"/>
  <c r="L165" i="15"/>
  <c r="O154" i="15"/>
  <c r="L81" i="15"/>
  <c r="Q237" i="14"/>
  <c r="N21" i="14" s="1"/>
  <c r="A4" i="14" s="1"/>
  <c r="C13" i="5" s="1"/>
  <c r="L186" i="15"/>
  <c r="O185" i="15"/>
  <c r="L188" i="15"/>
  <c r="L163" i="15"/>
  <c r="L155" i="15"/>
  <c r="O147" i="15"/>
  <c r="O135" i="15"/>
  <c r="O124" i="15"/>
  <c r="L114" i="15"/>
  <c r="O95" i="15"/>
  <c r="L71" i="15"/>
  <c r="O65" i="15"/>
  <c r="L184" i="15"/>
  <c r="L289" i="10"/>
  <c r="N110" i="10"/>
  <c r="L139" i="10"/>
  <c r="L136" i="10"/>
  <c r="N172" i="10"/>
  <c r="L163" i="10"/>
  <c r="L121" i="10"/>
  <c r="L131" i="10"/>
  <c r="L181" i="10"/>
  <c r="L168" i="10"/>
  <c r="L285" i="12"/>
  <c r="N285" i="12" s="1"/>
  <c r="N170" i="12"/>
  <c r="L248" i="12"/>
  <c r="N248" i="12" s="1"/>
  <c r="L242" i="12"/>
  <c r="N242" i="12" s="1"/>
  <c r="L188" i="12"/>
  <c r="N188" i="12" s="1"/>
  <c r="L227" i="12"/>
  <c r="N227" i="12" s="1"/>
  <c r="L300" i="12"/>
  <c r="N300" i="12" s="1"/>
  <c r="L213" i="12"/>
  <c r="N213" i="12" s="1"/>
  <c r="L281" i="12"/>
  <c r="N281" i="12" s="1"/>
  <c r="L264" i="12"/>
  <c r="N264" i="12" s="1"/>
  <c r="L299" i="8"/>
  <c r="N299" i="8" s="1"/>
  <c r="L270" i="8"/>
  <c r="N270" i="8" s="1"/>
  <c r="L141" i="8"/>
  <c r="N141" i="8" s="1"/>
  <c r="L133" i="8"/>
  <c r="N133" i="8" s="1"/>
  <c r="L117" i="8"/>
  <c r="N117" i="8" s="1"/>
  <c r="L109" i="8"/>
  <c r="N109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97" i="8"/>
  <c r="N97" i="8" s="1"/>
  <c r="L65" i="8"/>
  <c r="N65" i="8" s="1"/>
  <c r="L10" i="8"/>
  <c r="N10" i="8" s="1"/>
  <c r="L304" i="8"/>
  <c r="N304" i="8" s="1"/>
  <c r="L283" i="8"/>
  <c r="N283" i="8" s="1"/>
  <c r="L287" i="8"/>
  <c r="N287" i="8" s="1"/>
  <c r="L177" i="8"/>
  <c r="N177" i="8" s="1"/>
  <c r="L101" i="8"/>
  <c r="N101" i="8" s="1"/>
  <c r="L276" i="8"/>
  <c r="N276" i="8" s="1"/>
  <c r="L275" i="8"/>
  <c r="N275" i="8" s="1"/>
  <c r="L271" i="8"/>
  <c r="N271" i="8" s="1"/>
  <c r="L286" i="8"/>
  <c r="N286" i="8" s="1"/>
  <c r="L288" i="8"/>
  <c r="N288" i="8" s="1"/>
  <c r="L308" i="8"/>
  <c r="N308" i="8" s="1"/>
  <c r="L98" i="15"/>
  <c r="O181" i="15"/>
  <c r="O133" i="15"/>
  <c r="L121" i="15"/>
  <c r="L117" i="15"/>
  <c r="O113" i="15"/>
  <c r="O102" i="15"/>
  <c r="L90" i="15"/>
  <c r="L83" i="15"/>
  <c r="L74" i="15"/>
  <c r="L77" i="15"/>
  <c r="O75" i="15"/>
  <c r="L130" i="15"/>
  <c r="L176" i="15"/>
  <c r="L150" i="15"/>
  <c r="L97" i="15"/>
  <c r="L68" i="15"/>
  <c r="L64" i="15"/>
  <c r="O40" i="15"/>
  <c r="L162" i="15"/>
  <c r="L128" i="15"/>
  <c r="L92" i="15"/>
  <c r="L73" i="15"/>
  <c r="L125" i="15"/>
  <c r="O50" i="15"/>
  <c r="O136" i="15"/>
  <c r="L167" i="15"/>
  <c r="O165" i="15"/>
  <c r="L161" i="15"/>
  <c r="L146" i="15"/>
  <c r="L134" i="15"/>
  <c r="L126" i="15"/>
  <c r="O120" i="15"/>
  <c r="O86" i="15"/>
  <c r="L69" i="15"/>
  <c r="O71" i="15"/>
  <c r="L41" i="15"/>
  <c r="L42" i="15"/>
  <c r="O189" i="15"/>
  <c r="O85" i="15"/>
  <c r="L67" i="15"/>
  <c r="L159" i="15"/>
  <c r="O48" i="15"/>
  <c r="L76" i="15"/>
  <c r="L183" i="15"/>
  <c r="L179" i="15"/>
  <c r="O164" i="15"/>
  <c r="L137" i="15"/>
  <c r="O110" i="15"/>
  <c r="O101" i="15"/>
  <c r="L61" i="15"/>
  <c r="L135" i="15"/>
  <c r="L88" i="15"/>
  <c r="L84" i="15"/>
  <c r="L149" i="15"/>
  <c r="L59" i="15"/>
  <c r="L47" i="15"/>
  <c r="L193" i="15"/>
  <c r="L131" i="15"/>
  <c r="O131" i="15"/>
  <c r="O142" i="15"/>
  <c r="L142" i="15"/>
  <c r="O144" i="15"/>
  <c r="L110" i="15"/>
  <c r="L49" i="15"/>
  <c r="O149" i="15"/>
  <c r="L65" i="15"/>
  <c r="L147" i="15"/>
  <c r="L904" i="15"/>
  <c r="L178" i="15"/>
  <c r="O168" i="15"/>
  <c r="O169" i="15"/>
  <c r="L152" i="15"/>
  <c r="L129" i="15"/>
  <c r="L123" i="15"/>
  <c r="O121" i="15"/>
  <c r="O106" i="15"/>
  <c r="O93" i="15"/>
  <c r="O100" i="15"/>
  <c r="O81" i="15"/>
  <c r="O80" i="15"/>
  <c r="O69" i="15"/>
  <c r="O68" i="15"/>
  <c r="L51" i="15"/>
  <c r="O41" i="15"/>
  <c r="L143" i="15"/>
  <c r="L56" i="15"/>
  <c r="O190" i="15"/>
  <c r="O160" i="15"/>
  <c r="O60" i="15"/>
  <c r="L101" i="15"/>
  <c r="L796" i="15"/>
  <c r="L158" i="15"/>
  <c r="O153" i="15"/>
  <c r="O150" i="15"/>
  <c r="O127" i="15"/>
  <c r="O108" i="15"/>
  <c r="L96" i="15"/>
  <c r="L89" i="15"/>
  <c r="O82" i="15"/>
  <c r="O67" i="15"/>
  <c r="L54" i="15"/>
  <c r="L116" i="15"/>
  <c r="L144" i="15"/>
  <c r="L185" i="15"/>
  <c r="O188" i="15"/>
  <c r="O171" i="15"/>
  <c r="L331" i="15"/>
  <c r="L87" i="15"/>
  <c r="O77" i="15"/>
  <c r="L58" i="15"/>
  <c r="L43" i="15"/>
  <c r="L95" i="15"/>
  <c r="L157" i="15"/>
  <c r="L187" i="15"/>
  <c r="O172" i="15"/>
  <c r="O141" i="15"/>
  <c r="O118" i="15"/>
  <c r="L112" i="15"/>
  <c r="L103" i="15"/>
  <c r="O94" i="15"/>
  <c r="O88" i="15"/>
  <c r="O84" i="15"/>
  <c r="O76" i="15"/>
  <c r="L189" i="15"/>
  <c r="L353" i="12"/>
  <c r="N353" i="12" s="1"/>
  <c r="N105" i="12"/>
  <c r="L64" i="12"/>
  <c r="N171" i="12"/>
  <c r="L65" i="12"/>
  <c r="L284" i="12"/>
  <c r="N284" i="12" s="1"/>
  <c r="L290" i="12"/>
  <c r="N290" i="12" s="1"/>
  <c r="L342" i="12"/>
  <c r="N342" i="12" s="1"/>
  <c r="L83" i="12"/>
  <c r="L291" i="12"/>
  <c r="N291" i="12" s="1"/>
  <c r="N65" i="12"/>
  <c r="L166" i="12"/>
  <c r="L158" i="12"/>
  <c r="L150" i="12"/>
  <c r="L142" i="12"/>
  <c r="L134" i="12"/>
  <c r="L62" i="12"/>
  <c r="N54" i="12"/>
  <c r="L222" i="12"/>
  <c r="L274" i="12"/>
  <c r="N274" i="12" s="1"/>
  <c r="L11" i="12"/>
  <c r="N11" i="12" s="1"/>
  <c r="N42" i="12" s="1"/>
  <c r="L194" i="12"/>
  <c r="N194" i="12" s="1"/>
  <c r="L208" i="12"/>
  <c r="N208" i="12" s="1"/>
  <c r="L202" i="12"/>
  <c r="N202" i="12" s="1"/>
  <c r="L273" i="12"/>
  <c r="N273" i="12" s="1"/>
  <c r="L271" i="12"/>
  <c r="N271" i="12" s="1"/>
  <c r="L282" i="12"/>
  <c r="N282" i="12" s="1"/>
  <c r="L359" i="12"/>
  <c r="N359" i="12" s="1"/>
  <c r="L344" i="12"/>
  <c r="N344" i="12" s="1"/>
  <c r="L340" i="12"/>
  <c r="N340" i="12" s="1"/>
  <c r="L303" i="12"/>
  <c r="N303" i="12" s="1"/>
  <c r="L211" i="12"/>
  <c r="N211" i="12" s="1"/>
  <c r="L165" i="12"/>
  <c r="L157" i="12"/>
  <c r="L149" i="12"/>
  <c r="L141" i="12"/>
  <c r="L133" i="12"/>
  <c r="L125" i="12"/>
  <c r="N101" i="12"/>
  <c r="L93" i="12"/>
  <c r="N85" i="12"/>
  <c r="N77" i="12"/>
  <c r="N69" i="12"/>
  <c r="L181" i="12"/>
  <c r="N181" i="12" s="1"/>
  <c r="L179" i="12"/>
  <c r="N179" i="12" s="1"/>
  <c r="L252" i="12"/>
  <c r="N252" i="12" s="1"/>
  <c r="L198" i="12"/>
  <c r="N198" i="12" s="1"/>
  <c r="L297" i="12"/>
  <c r="N297" i="12" s="1"/>
  <c r="L304" i="12"/>
  <c r="N304" i="12" s="1"/>
  <c r="L307" i="12"/>
  <c r="N307" i="12" s="1"/>
  <c r="L308" i="12"/>
  <c r="N308" i="12" s="1"/>
  <c r="L253" i="12"/>
  <c r="N253" i="12" s="1"/>
  <c r="N71" i="12"/>
  <c r="L219" i="12"/>
  <c r="L280" i="12"/>
  <c r="N280" i="12" s="1"/>
  <c r="L174" i="12"/>
  <c r="N160" i="12"/>
  <c r="N144" i="12"/>
  <c r="N128" i="12"/>
  <c r="N96" i="12"/>
  <c r="L88" i="12"/>
  <c r="L80" i="12"/>
  <c r="N72" i="12"/>
  <c r="N59" i="12"/>
  <c r="L237" i="12"/>
  <c r="N237" i="12" s="1"/>
  <c r="L199" i="12"/>
  <c r="N199" i="12" s="1"/>
  <c r="L262" i="12"/>
  <c r="N262" i="12" s="1"/>
  <c r="L305" i="12"/>
  <c r="N305" i="12" s="1"/>
  <c r="L171" i="12"/>
  <c r="N161" i="12"/>
  <c r="N153" i="12"/>
  <c r="N145" i="12"/>
  <c r="N137" i="12"/>
  <c r="N129" i="12"/>
  <c r="L113" i="12"/>
  <c r="L105" i="12"/>
  <c r="N97" i="12"/>
  <c r="L89" i="12"/>
  <c r="L81" i="12"/>
  <c r="N73" i="12"/>
  <c r="L57" i="12"/>
  <c r="L122" i="12"/>
  <c r="N182" i="12"/>
  <c r="N173" i="12"/>
  <c r="L123" i="12"/>
  <c r="L115" i="12"/>
  <c r="L75" i="12"/>
  <c r="L67" i="12"/>
  <c r="L232" i="12"/>
  <c r="N233" i="12"/>
  <c r="L215" i="12"/>
  <c r="N215" i="12" s="1"/>
  <c r="L259" i="12"/>
  <c r="N259" i="12" s="1"/>
  <c r="L263" i="12"/>
  <c r="N263" i="12" s="1"/>
  <c r="L59" i="12"/>
  <c r="L100" i="12"/>
  <c r="L92" i="12"/>
  <c r="N84" i="12"/>
  <c r="N76" i="12"/>
  <c r="N68" i="12"/>
  <c r="L180" i="12"/>
  <c r="N180" i="12" s="1"/>
  <c r="L191" i="12"/>
  <c r="N191" i="12" s="1"/>
  <c r="N204" i="12"/>
  <c r="L221" i="12"/>
  <c r="N221" i="12" s="1"/>
  <c r="N222" i="12"/>
  <c r="L183" i="12"/>
  <c r="L233" i="12"/>
  <c r="L184" i="12"/>
  <c r="N184" i="12" s="1"/>
  <c r="N228" i="12"/>
  <c r="N166" i="12"/>
  <c r="N158" i="12"/>
  <c r="N150" i="12"/>
  <c r="N142" i="12"/>
  <c r="N134" i="12"/>
  <c r="N126" i="12"/>
  <c r="L118" i="12"/>
  <c r="N110" i="12"/>
  <c r="L78" i="12"/>
  <c r="L70" i="12"/>
  <c r="N62" i="12"/>
  <c r="L54" i="12"/>
  <c r="L365" i="12"/>
  <c r="N365" i="12" s="1"/>
  <c r="L193" i="12"/>
  <c r="N193" i="12" s="1"/>
  <c r="L278" i="12"/>
  <c r="N278" i="12" s="1"/>
  <c r="L210" i="12"/>
  <c r="N210" i="12" s="1"/>
  <c r="L287" i="12"/>
  <c r="N287" i="12" s="1"/>
  <c r="L209" i="12"/>
  <c r="N209" i="12" s="1"/>
  <c r="N232" i="12"/>
  <c r="L236" i="12"/>
  <c r="N236" i="12" s="1"/>
  <c r="L267" i="12"/>
  <c r="N267" i="12" s="1"/>
  <c r="L275" i="12"/>
  <c r="N275" i="12" s="1"/>
  <c r="L292" i="12"/>
  <c r="N292" i="12" s="1"/>
  <c r="L73" i="12"/>
  <c r="L246" i="12"/>
  <c r="N246" i="12" s="1"/>
  <c r="L247" i="12"/>
  <c r="N247" i="12" s="1"/>
  <c r="L250" i="12"/>
  <c r="N250" i="12" s="1"/>
  <c r="L201" i="12"/>
  <c r="N201" i="12" s="1"/>
  <c r="L206" i="12"/>
  <c r="N206" i="12" s="1"/>
  <c r="L377" i="12"/>
  <c r="N377" i="12" s="1"/>
  <c r="L293" i="12"/>
  <c r="N293" i="12" s="1"/>
  <c r="L367" i="12"/>
  <c r="N367" i="12" s="1"/>
  <c r="L249" i="12"/>
  <c r="N249" i="12" s="1"/>
  <c r="N164" i="12"/>
  <c r="N148" i="12"/>
  <c r="N132" i="12"/>
  <c r="N108" i="12"/>
  <c r="N92" i="12"/>
  <c r="L76" i="12"/>
  <c r="N52" i="12"/>
  <c r="L159" i="12"/>
  <c r="N135" i="12"/>
  <c r="L119" i="12"/>
  <c r="N103" i="12"/>
  <c r="L87" i="12"/>
  <c r="L71" i="12"/>
  <c r="L224" i="12"/>
  <c r="N165" i="12"/>
  <c r="N157" i="12"/>
  <c r="N149" i="12"/>
  <c r="N141" i="12"/>
  <c r="N133" i="12"/>
  <c r="N125" i="12"/>
  <c r="L117" i="12"/>
  <c r="L109" i="12"/>
  <c r="N93" i="12"/>
  <c r="L85" i="12"/>
  <c r="L77" i="12"/>
  <c r="L69" i="12"/>
  <c r="L61" i="12"/>
  <c r="L53" i="12"/>
  <c r="N168" i="12"/>
  <c r="L160" i="12"/>
  <c r="L152" i="12"/>
  <c r="N136" i="12"/>
  <c r="L128" i="12"/>
  <c r="N120" i="12"/>
  <c r="L112" i="12"/>
  <c r="N104" i="12"/>
  <c r="L96" i="12"/>
  <c r="N88" i="12"/>
  <c r="N80" i="12"/>
  <c r="L72" i="12"/>
  <c r="N64" i="12"/>
  <c r="N187" i="12"/>
  <c r="L178" i="12"/>
  <c r="N178" i="12" s="1"/>
  <c r="N177" i="12"/>
  <c r="L190" i="12"/>
  <c r="N190" i="12" s="1"/>
  <c r="L223" i="12"/>
  <c r="N223" i="12" s="1"/>
  <c r="L220" i="12"/>
  <c r="N220" i="12" s="1"/>
  <c r="L230" i="12"/>
  <c r="N230" i="12" s="1"/>
  <c r="L260" i="12"/>
  <c r="N260" i="12" s="1"/>
  <c r="L302" i="12"/>
  <c r="N302" i="12" s="1"/>
  <c r="L197" i="12"/>
  <c r="N197" i="12" s="1"/>
  <c r="G289" i="12"/>
  <c r="L289" i="12" s="1"/>
  <c r="N289" i="12" s="1"/>
  <c r="L239" i="12"/>
  <c r="N239" i="12" s="1"/>
  <c r="N156" i="12"/>
  <c r="N140" i="12"/>
  <c r="N124" i="12"/>
  <c r="N116" i="12"/>
  <c r="L84" i="12"/>
  <c r="L68" i="12"/>
  <c r="L60" i="12"/>
  <c r="L167" i="12"/>
  <c r="L151" i="12"/>
  <c r="N127" i="12"/>
  <c r="L111" i="12"/>
  <c r="L95" i="12"/>
  <c r="L79" i="12"/>
  <c r="N63" i="12"/>
  <c r="L192" i="12"/>
  <c r="L265" i="12"/>
  <c r="N265" i="12" s="1"/>
  <c r="L261" i="12"/>
  <c r="N261" i="12" s="1"/>
  <c r="L101" i="12"/>
  <c r="L153" i="12"/>
  <c r="L137" i="12"/>
  <c r="L129" i="12"/>
  <c r="L121" i="12"/>
  <c r="L97" i="12"/>
  <c r="N89" i="12"/>
  <c r="N81" i="12"/>
  <c r="N174" i="12"/>
  <c r="L243" i="12"/>
  <c r="N243" i="12" s="1"/>
  <c r="L245" i="12"/>
  <c r="N245" i="12" s="1"/>
  <c r="L214" i="12"/>
  <c r="N214" i="12" s="1"/>
  <c r="L310" i="12"/>
  <c r="N310" i="12" s="1"/>
  <c r="L294" i="12"/>
  <c r="N294" i="12" s="1"/>
  <c r="L295" i="12"/>
  <c r="N295" i="12" s="1"/>
  <c r="L371" i="12"/>
  <c r="N371" i="12" s="1"/>
  <c r="L325" i="12"/>
  <c r="N325" i="12" s="1"/>
  <c r="N79" i="12"/>
  <c r="L164" i="12"/>
  <c r="L156" i="12"/>
  <c r="L136" i="12"/>
  <c r="L161" i="12"/>
  <c r="N109" i="12"/>
  <c r="N61" i="12"/>
  <c r="L231" i="12"/>
  <c r="N231" i="12" s="1"/>
  <c r="L254" i="12"/>
  <c r="N254" i="12" s="1"/>
  <c r="L200" i="12"/>
  <c r="N200" i="12" s="1"/>
  <c r="L217" i="12"/>
  <c r="N217" i="12" s="1"/>
  <c r="L216" i="12"/>
  <c r="N216" i="12" s="1"/>
  <c r="L257" i="12"/>
  <c r="N257" i="12" s="1"/>
  <c r="L177" i="12"/>
  <c r="L110" i="12"/>
  <c r="L333" i="12"/>
  <c r="N333" i="12" s="1"/>
  <c r="N95" i="12"/>
  <c r="L126" i="12"/>
  <c r="N102" i="12"/>
  <c r="N94" i="12"/>
  <c r="N86" i="12"/>
  <c r="N78" i="12"/>
  <c r="N70" i="12"/>
  <c r="L205" i="12"/>
  <c r="N205" i="12" s="1"/>
  <c r="L255" i="12"/>
  <c r="N255" i="12" s="1"/>
  <c r="L268" i="12"/>
  <c r="N268" i="12" s="1"/>
  <c r="L256" i="12"/>
  <c r="N256" i="12" s="1"/>
  <c r="L266" i="12"/>
  <c r="N266" i="12" s="1"/>
  <c r="L298" i="12"/>
  <c r="N298" i="12" s="1"/>
  <c r="L299" i="12"/>
  <c r="N299" i="12" s="1"/>
  <c r="N117" i="12"/>
  <c r="N87" i="12"/>
  <c r="L228" i="12"/>
  <c r="L120" i="12"/>
  <c r="N118" i="12"/>
  <c r="N143" i="12"/>
  <c r="N111" i="12"/>
  <c r="N55" i="12"/>
  <c r="N172" i="12"/>
  <c r="N162" i="12"/>
  <c r="N154" i="12"/>
  <c r="L146" i="12"/>
  <c r="N138" i="12"/>
  <c r="N130" i="12"/>
  <c r="N122" i="12"/>
  <c r="N114" i="12"/>
  <c r="N106" i="12"/>
  <c r="N98" i="12"/>
  <c r="N90" i="12"/>
  <c r="N82" i="12"/>
  <c r="N74" i="12"/>
  <c r="N66" i="12"/>
  <c r="N58" i="12"/>
  <c r="L175" i="12"/>
  <c r="N175" i="12" s="1"/>
  <c r="L169" i="12"/>
  <c r="N192" i="12"/>
  <c r="L238" i="12"/>
  <c r="N238" i="12" s="1"/>
  <c r="L235" i="12"/>
  <c r="N235" i="12" s="1"/>
  <c r="N219" i="12"/>
  <c r="L182" i="12"/>
  <c r="L240" i="12"/>
  <c r="N240" i="12" s="1"/>
  <c r="L244" i="12"/>
  <c r="N244" i="12" s="1"/>
  <c r="L195" i="12"/>
  <c r="N195" i="12" s="1"/>
  <c r="L212" i="12"/>
  <c r="N212" i="12" s="1"/>
  <c r="L225" i="12"/>
  <c r="N225" i="12" s="1"/>
  <c r="L272" i="12"/>
  <c r="N272" i="12" s="1"/>
  <c r="L270" i="12"/>
  <c r="N270" i="12" s="1"/>
  <c r="L361" i="12"/>
  <c r="N361" i="12" s="1"/>
  <c r="L283" i="12"/>
  <c r="N283" i="12" s="1"/>
  <c r="L277" i="12"/>
  <c r="N277" i="12" s="1"/>
  <c r="L288" i="12"/>
  <c r="N288" i="12" s="1"/>
  <c r="L306" i="12"/>
  <c r="N306" i="12" s="1"/>
  <c r="L279" i="12"/>
  <c r="N279" i="12" s="1"/>
  <c r="L145" i="12"/>
  <c r="N113" i="12"/>
  <c r="N57" i="12"/>
  <c r="L185" i="12"/>
  <c r="N185" i="12" s="1"/>
  <c r="L276" i="12"/>
  <c r="N276" i="12" s="1"/>
  <c r="L204" i="12"/>
  <c r="N100" i="12"/>
  <c r="N152" i="12"/>
  <c r="L168" i="12"/>
  <c r="L144" i="12"/>
  <c r="L104" i="12"/>
  <c r="L56" i="12"/>
  <c r="N163" i="12"/>
  <c r="N155" i="12"/>
  <c r="L147" i="12"/>
  <c r="N139" i="12"/>
  <c r="N131" i="12"/>
  <c r="N123" i="12"/>
  <c r="N115" i="12"/>
  <c r="L107" i="12"/>
  <c r="N99" i="12"/>
  <c r="N91" i="12"/>
  <c r="N83" i="12"/>
  <c r="N75" i="12"/>
  <c r="N67" i="12"/>
  <c r="L176" i="12"/>
  <c r="L218" i="12"/>
  <c r="L189" i="12"/>
  <c r="N189" i="12" s="1"/>
  <c r="L226" i="12"/>
  <c r="N226" i="12" s="1"/>
  <c r="L186" i="12"/>
  <c r="N186" i="12" s="1"/>
  <c r="L207" i="12"/>
  <c r="N207" i="12" s="1"/>
  <c r="L251" i="12"/>
  <c r="N251" i="12" s="1"/>
  <c r="L196" i="12"/>
  <c r="N196" i="12" s="1"/>
  <c r="L229" i="12"/>
  <c r="N229" i="12" s="1"/>
  <c r="L269" i="12"/>
  <c r="N269" i="12" s="1"/>
  <c r="L286" i="12"/>
  <c r="N286" i="12" s="1"/>
  <c r="L328" i="12"/>
  <c r="N328" i="12" s="1"/>
  <c r="L296" i="12"/>
  <c r="N296" i="12" s="1"/>
  <c r="L312" i="12"/>
  <c r="N312" i="12" s="1"/>
  <c r="L314" i="12"/>
  <c r="N314" i="12" s="1"/>
  <c r="L369" i="12"/>
  <c r="N369" i="12" s="1"/>
  <c r="L172" i="12"/>
  <c r="L106" i="12"/>
  <c r="L162" i="12"/>
  <c r="L154" i="12"/>
  <c r="L143" i="12"/>
  <c r="L55" i="12"/>
  <c r="N169" i="12"/>
  <c r="L234" i="12"/>
  <c r="L52" i="12"/>
  <c r="L163" i="12"/>
  <c r="L155" i="12"/>
  <c r="L170" i="12"/>
  <c r="L114" i="12"/>
  <c r="N218" i="12"/>
  <c r="N176" i="12"/>
  <c r="N60" i="12"/>
  <c r="L323" i="12"/>
  <c r="N323" i="12" s="1"/>
  <c r="L82" i="12"/>
  <c r="L74" i="12"/>
  <c r="L66" i="12"/>
  <c r="L102" i="12"/>
  <c r="L94" i="12"/>
  <c r="L86" i="12"/>
  <c r="L135" i="12"/>
  <c r="L127" i="12"/>
  <c r="L124" i="12"/>
  <c r="N167" i="12"/>
  <c r="N159" i="12"/>
  <c r="N151" i="12"/>
  <c r="N119" i="12"/>
  <c r="N53" i="12"/>
  <c r="L357" i="12"/>
  <c r="N357" i="12" s="1"/>
  <c r="L313" i="12"/>
  <c r="N313" i="12" s="1"/>
  <c r="L309" i="12"/>
  <c r="N309" i="12" s="1"/>
  <c r="L173" i="12"/>
  <c r="L187" i="12"/>
  <c r="L138" i="12"/>
  <c r="L130" i="12"/>
  <c r="N183" i="12"/>
  <c r="N224" i="12"/>
  <c r="N146" i="12"/>
  <c r="N56" i="12"/>
  <c r="L103" i="12"/>
  <c r="L374" i="12"/>
  <c r="N374" i="12" s="1"/>
  <c r="L373" i="12"/>
  <c r="N373" i="12" s="1"/>
  <c r="L58" i="12"/>
  <c r="L98" i="12"/>
  <c r="L90" i="12"/>
  <c r="L139" i="12"/>
  <c r="L131" i="12"/>
  <c r="L148" i="12"/>
  <c r="L108" i="12"/>
  <c r="N147" i="12"/>
  <c r="N107" i="12"/>
  <c r="L366" i="12"/>
  <c r="N366" i="12" s="1"/>
  <c r="L311" i="12"/>
  <c r="N311" i="12" s="1"/>
  <c r="L331" i="12"/>
  <c r="N331" i="12" s="1"/>
  <c r="L63" i="12"/>
  <c r="L99" i="12"/>
  <c r="L91" i="12"/>
  <c r="L140" i="12"/>
  <c r="L132" i="12"/>
  <c r="L116" i="12"/>
  <c r="L326" i="12"/>
  <c r="N326" i="12" s="1"/>
  <c r="L354" i="12"/>
  <c r="N354" i="12" s="1"/>
  <c r="L364" i="12"/>
  <c r="N364" i="12" s="1"/>
  <c r="L257" i="8"/>
  <c r="N257" i="8" s="1"/>
  <c r="L226" i="8"/>
  <c r="N226" i="8" s="1"/>
  <c r="L186" i="8"/>
  <c r="N186" i="8" s="1"/>
  <c r="L123" i="8"/>
  <c r="N123" i="8" s="1"/>
  <c r="L279" i="8"/>
  <c r="N279" i="8" s="1"/>
  <c r="L103" i="8"/>
  <c r="N103" i="8" s="1"/>
  <c r="L262" i="8"/>
  <c r="N262" i="8" s="1"/>
  <c r="L92" i="8"/>
  <c r="N92" i="8" s="1"/>
  <c r="L60" i="8"/>
  <c r="N60" i="8" s="1"/>
  <c r="L52" i="8"/>
  <c r="N52" i="8" s="1"/>
  <c r="L200" i="8"/>
  <c r="N200" i="8" s="1"/>
  <c r="L176" i="8"/>
  <c r="N176" i="8" s="1"/>
  <c r="L152" i="8"/>
  <c r="N152" i="8" s="1"/>
  <c r="L144" i="8"/>
  <c r="N144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0" i="8"/>
  <c r="N80" i="8" s="1"/>
  <c r="L72" i="8"/>
  <c r="N72" i="8" s="1"/>
  <c r="L64" i="8"/>
  <c r="N64" i="8" s="1"/>
  <c r="L56" i="8"/>
  <c r="N56" i="8" s="1"/>
  <c r="L272" i="8"/>
  <c r="N272" i="8" s="1"/>
  <c r="L277" i="8"/>
  <c r="N277" i="8" s="1"/>
  <c r="L269" i="8"/>
  <c r="N269" i="8" s="1"/>
  <c r="L217" i="8"/>
  <c r="N217" i="8" s="1"/>
  <c r="L218" i="8"/>
  <c r="N218" i="8" s="1"/>
  <c r="L194" i="8"/>
  <c r="N194" i="8" s="1"/>
  <c r="L266" i="8"/>
  <c r="N266" i="8" s="1"/>
  <c r="L259" i="8"/>
  <c r="N259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62" i="8"/>
  <c r="N162" i="8" s="1"/>
  <c r="L145" i="8"/>
  <c r="N145" i="8" s="1"/>
  <c r="L89" i="8"/>
  <c r="N89" i="8" s="1"/>
  <c r="L229" i="8"/>
  <c r="N229" i="8" s="1"/>
  <c r="L197" i="8"/>
  <c r="N197" i="8" s="1"/>
  <c r="L125" i="8"/>
  <c r="N125" i="8" s="1"/>
  <c r="L225" i="8"/>
  <c r="N225" i="8" s="1"/>
  <c r="L161" i="8"/>
  <c r="N161" i="8" s="1"/>
  <c r="L154" i="8"/>
  <c r="N154" i="8" s="1"/>
  <c r="L293" i="8"/>
  <c r="N293" i="8" s="1"/>
  <c r="L290" i="8"/>
  <c r="N290" i="8" s="1"/>
  <c r="L223" i="8"/>
  <c r="N223" i="8" s="1"/>
  <c r="L289" i="8"/>
  <c r="N289" i="8" s="1"/>
  <c r="L255" i="8"/>
  <c r="N255" i="8" s="1"/>
  <c r="L224" i="8"/>
  <c r="N224" i="8" s="1"/>
  <c r="L193" i="8"/>
  <c r="N193" i="8" s="1"/>
  <c r="L185" i="8"/>
  <c r="N185" i="8" s="1"/>
  <c r="L273" i="8"/>
  <c r="N273" i="8" s="1"/>
  <c r="L280" i="8"/>
  <c r="N280" i="8" s="1"/>
  <c r="L294" i="8"/>
  <c r="N294" i="8" s="1"/>
  <c r="L296" i="8"/>
  <c r="N296" i="8" s="1"/>
  <c r="L301" i="8"/>
  <c r="N301" i="8" s="1"/>
  <c r="L232" i="8"/>
  <c r="N232" i="8" s="1"/>
  <c r="L241" i="8"/>
  <c r="N241" i="8" s="1"/>
  <c r="L129" i="8"/>
  <c r="N129" i="8" s="1"/>
  <c r="L105" i="8"/>
  <c r="N105" i="8" s="1"/>
  <c r="L73" i="8"/>
  <c r="N73" i="8" s="1"/>
  <c r="L57" i="8"/>
  <c r="N57" i="8" s="1"/>
  <c r="L295" i="8"/>
  <c r="N295" i="8" s="1"/>
  <c r="L228" i="8"/>
  <c r="N228" i="8" s="1"/>
  <c r="L220" i="8"/>
  <c r="N220" i="8" s="1"/>
  <c r="L212" i="8"/>
  <c r="N212" i="8" s="1"/>
  <c r="L204" i="8"/>
  <c r="N204" i="8" s="1"/>
  <c r="L189" i="8"/>
  <c r="N189" i="8" s="1"/>
  <c r="L181" i="8"/>
  <c r="N181" i="8" s="1"/>
  <c r="L173" i="8"/>
  <c r="N173" i="8" s="1"/>
  <c r="L202" i="8"/>
  <c r="N202" i="8" s="1"/>
  <c r="L178" i="8"/>
  <c r="N178" i="8" s="1"/>
  <c r="L170" i="8"/>
  <c r="N170" i="8" s="1"/>
  <c r="L138" i="8"/>
  <c r="N138" i="8" s="1"/>
  <c r="L130" i="8"/>
  <c r="N130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292" i="8"/>
  <c r="N292" i="8" s="1"/>
  <c r="L240" i="8"/>
  <c r="N240" i="8" s="1"/>
  <c r="L233" i="8"/>
  <c r="N233" i="8" s="1"/>
  <c r="L201" i="8"/>
  <c r="N201" i="8" s="1"/>
  <c r="L137" i="8"/>
  <c r="N137" i="8" s="1"/>
  <c r="L121" i="8"/>
  <c r="N121" i="8" s="1"/>
  <c r="L113" i="8"/>
  <c r="N113" i="8" s="1"/>
  <c r="L81" i="8"/>
  <c r="N81" i="8" s="1"/>
  <c r="L260" i="8"/>
  <c r="N260" i="8" s="1"/>
  <c r="L252" i="8"/>
  <c r="N252" i="8" s="1"/>
  <c r="L244" i="8"/>
  <c r="N244" i="8" s="1"/>
  <c r="L236" i="8"/>
  <c r="N236" i="8" s="1"/>
  <c r="L221" i="8"/>
  <c r="N221" i="8" s="1"/>
  <c r="L213" i="8"/>
  <c r="N213" i="8" s="1"/>
  <c r="L205" i="8"/>
  <c r="N205" i="8" s="1"/>
  <c r="L159" i="8"/>
  <c r="N159" i="8" s="1"/>
  <c r="L300" i="8"/>
  <c r="N300" i="8" s="1"/>
  <c r="L248" i="8"/>
  <c r="N248" i="8" s="1"/>
  <c r="L281" i="8"/>
  <c r="N281" i="8" s="1"/>
  <c r="L253" i="8"/>
  <c r="N253" i="8" s="1"/>
  <c r="L245" i="8"/>
  <c r="N245" i="8" s="1"/>
  <c r="L237" i="8"/>
  <c r="N237" i="8" s="1"/>
  <c r="L191" i="8"/>
  <c r="N191" i="8" s="1"/>
  <c r="L160" i="8"/>
  <c r="N160" i="8" s="1"/>
  <c r="L285" i="8"/>
  <c r="N285" i="8" s="1"/>
  <c r="L268" i="8"/>
  <c r="N268" i="8" s="1"/>
  <c r="L310" i="8"/>
  <c r="N310" i="8" s="1"/>
  <c r="O180" i="15"/>
  <c r="L180" i="15"/>
  <c r="L148" i="15"/>
  <c r="L115" i="15"/>
  <c r="O99" i="15"/>
  <c r="L99" i="15"/>
  <c r="L72" i="15"/>
  <c r="O105" i="15"/>
  <c r="L174" i="15"/>
  <c r="O174" i="15"/>
  <c r="L156" i="15"/>
  <c r="O156" i="15"/>
  <c r="L182" i="15"/>
  <c r="L139" i="15"/>
  <c r="L62" i="15"/>
  <c r="O62" i="15"/>
  <c r="O170" i="15"/>
  <c r="O158" i="15"/>
  <c r="O89" i="15"/>
  <c r="L192" i="15"/>
  <c r="O161" i="15"/>
  <c r="L140" i="15"/>
  <c r="L107" i="15"/>
  <c r="L79" i="15"/>
  <c r="O39" i="15"/>
  <c r="L57" i="15"/>
  <c r="O176" i="15"/>
  <c r="O103" i="15"/>
  <c r="O96" i="15"/>
  <c r="O92" i="15"/>
  <c r="O97" i="15"/>
  <c r="O73" i="15"/>
  <c r="O59" i="15"/>
  <c r="O54" i="15"/>
  <c r="L166" i="15"/>
  <c r="O178" i="15"/>
  <c r="O163" i="15"/>
  <c r="O90" i="15"/>
  <c r="O123" i="15"/>
  <c r="O117" i="15"/>
  <c r="J63" i="15"/>
  <c r="O63" i="15" s="1"/>
  <c r="O46" i="15"/>
  <c r="L66" i="15"/>
  <c r="L80" i="15"/>
  <c r="L124" i="15"/>
  <c r="O175" i="15"/>
  <c r="O114" i="15"/>
  <c r="O119" i="15"/>
  <c r="L151" i="15"/>
  <c r="L118" i="15"/>
  <c r="L109" i="15"/>
  <c r="L91" i="15"/>
  <c r="L94" i="15"/>
  <c r="L105" i="15"/>
  <c r="L113" i="15"/>
  <c r="L133" i="15"/>
  <c r="L44" i="15"/>
  <c r="L127" i="15"/>
  <c r="L169" i="15"/>
  <c r="L177" i="15"/>
  <c r="L181" i="15"/>
  <c r="O173" i="15"/>
  <c r="O167" i="15"/>
  <c r="O104" i="15"/>
  <c r="O83" i="15"/>
  <c r="O51" i="15"/>
  <c r="O43" i="15"/>
  <c r="J45" i="15"/>
  <c r="O45" i="15" s="1"/>
  <c r="L191" i="15"/>
  <c r="L194" i="15"/>
  <c r="L75" i="15"/>
  <c r="O331" i="15"/>
  <c r="O112" i="15"/>
  <c r="O64" i="15"/>
  <c r="O47" i="15"/>
  <c r="L111" i="15"/>
  <c r="L170" i="15"/>
  <c r="O137" i="15"/>
  <c r="O42" i="15"/>
  <c r="L132" i="15"/>
  <c r="L141" i="15"/>
  <c r="O152" i="15"/>
  <c r="O58" i="15"/>
  <c r="L55" i="15"/>
  <c r="L138" i="15"/>
  <c r="L106" i="15"/>
  <c r="L52" i="15"/>
  <c r="L93" i="15"/>
  <c r="L39" i="15"/>
  <c r="O140" i="15"/>
  <c r="O61" i="15"/>
  <c r="O53" i="15"/>
  <c r="O134" i="15"/>
  <c r="L172" i="15"/>
  <c r="L102" i="15"/>
  <c r="O187" i="15"/>
  <c r="O79" i="15"/>
  <c r="L48" i="15"/>
  <c r="L60" i="15"/>
  <c r="N136" i="10"/>
  <c r="N154" i="10"/>
  <c r="N146" i="10"/>
  <c r="N125" i="10"/>
  <c r="N132" i="10"/>
  <c r="N149" i="10"/>
  <c r="N182" i="10"/>
  <c r="N192" i="10"/>
  <c r="L159" i="10"/>
  <c r="L54" i="10"/>
  <c r="L107" i="10"/>
  <c r="N91" i="10"/>
  <c r="L115" i="10"/>
  <c r="N158" i="10"/>
  <c r="N183" i="10"/>
  <c r="L172" i="10"/>
  <c r="N116" i="10"/>
  <c r="N173" i="10"/>
  <c r="N103" i="10"/>
  <c r="N95" i="10"/>
  <c r="L87" i="10"/>
  <c r="N71" i="10"/>
  <c r="L63" i="10"/>
  <c r="N55" i="10"/>
  <c r="N289" i="10"/>
  <c r="N142" i="10"/>
  <c r="N165" i="10"/>
  <c r="L146" i="10"/>
  <c r="L158" i="10"/>
  <c r="N166" i="10"/>
  <c r="L182" i="10"/>
  <c r="L83" i="10"/>
  <c r="N147" i="10"/>
  <c r="N140" i="10"/>
  <c r="N107" i="10"/>
  <c r="L104" i="10"/>
  <c r="N80" i="10"/>
  <c r="L48" i="10"/>
  <c r="L40" i="10"/>
  <c r="L149" i="10"/>
  <c r="N168" i="10"/>
  <c r="L160" i="10"/>
  <c r="N201" i="10"/>
  <c r="L45" i="10"/>
  <c r="N145" i="10"/>
  <c r="N143" i="10"/>
  <c r="L100" i="10"/>
  <c r="N41" i="10"/>
  <c r="L127" i="10"/>
  <c r="L112" i="10"/>
  <c r="N114" i="10"/>
  <c r="L93" i="10"/>
  <c r="L53" i="10"/>
  <c r="N129" i="10"/>
  <c r="N126" i="10"/>
  <c r="L142" i="10"/>
  <c r="L382" i="10"/>
  <c r="N144" i="10"/>
  <c r="L141" i="10"/>
  <c r="N108" i="10"/>
  <c r="L148" i="10"/>
  <c r="L152" i="10"/>
  <c r="L154" i="10"/>
  <c r="L170" i="10"/>
  <c r="L175" i="10"/>
  <c r="N6" i="13"/>
  <c r="L183" i="10"/>
  <c r="L192" i="10"/>
  <c r="L176" i="10"/>
  <c r="L306" i="8"/>
  <c r="N306" i="8" s="1"/>
  <c r="L303" i="8"/>
  <c r="N303" i="8" s="1"/>
  <c r="L305" i="8"/>
  <c r="N305" i="8" s="1"/>
  <c r="L192" i="8"/>
  <c r="N192" i="8" s="1"/>
  <c r="L263" i="8"/>
  <c r="N263" i="8" s="1"/>
  <c r="L153" i="8"/>
  <c r="N153" i="8" s="1"/>
  <c r="L282" i="8"/>
  <c r="N282" i="8" s="1"/>
  <c r="L247" i="8"/>
  <c r="N247" i="8" s="1"/>
  <c r="L215" i="8"/>
  <c r="N215" i="8" s="1"/>
  <c r="L242" i="8"/>
  <c r="N242" i="8" s="1"/>
  <c r="L216" i="8"/>
  <c r="N216" i="8" s="1"/>
  <c r="L210" i="8"/>
  <c r="N210" i="8" s="1"/>
  <c r="L184" i="8"/>
  <c r="N184" i="8" s="1"/>
  <c r="L146" i="8"/>
  <c r="N146" i="8" s="1"/>
  <c r="L291" i="8"/>
  <c r="N291" i="8" s="1"/>
  <c r="L256" i="8"/>
  <c r="N256" i="8" s="1"/>
  <c r="L168" i="8"/>
  <c r="N168" i="8" s="1"/>
  <c r="L250" i="8"/>
  <c r="N250" i="8" s="1"/>
  <c r="L239" i="8"/>
  <c r="N239" i="8" s="1"/>
  <c r="L207" i="8"/>
  <c r="N207" i="8" s="1"/>
  <c r="L175" i="8"/>
  <c r="N175" i="8" s="1"/>
  <c r="L169" i="8"/>
  <c r="N169" i="8" s="1"/>
  <c r="L143" i="8"/>
  <c r="N143" i="8" s="1"/>
  <c r="L135" i="8"/>
  <c r="N135" i="8" s="1"/>
  <c r="L127" i="8"/>
  <c r="N127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139" i="8"/>
  <c r="N139" i="8" s="1"/>
  <c r="L131" i="8"/>
  <c r="N131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274" i="8"/>
  <c r="N274" i="8" s="1"/>
  <c r="L297" i="8"/>
  <c r="N297" i="8" s="1"/>
  <c r="L267" i="8"/>
  <c r="N267" i="8" s="1"/>
  <c r="L199" i="8"/>
  <c r="N199" i="8" s="1"/>
  <c r="L167" i="8"/>
  <c r="N167" i="8" s="1"/>
  <c r="L264" i="8"/>
  <c r="N264" i="8" s="1"/>
  <c r="L258" i="8"/>
  <c r="N258" i="8" s="1"/>
  <c r="L234" i="8"/>
  <c r="N234" i="8" s="1"/>
  <c r="L208" i="8"/>
  <c r="N208" i="8" s="1"/>
  <c r="L88" i="8"/>
  <c r="N88" i="8" s="1"/>
  <c r="L140" i="8"/>
  <c r="N140" i="8" s="1"/>
  <c r="L132" i="8"/>
  <c r="N132" i="8" s="1"/>
  <c r="L124" i="8"/>
  <c r="N124" i="8" s="1"/>
  <c r="L116" i="8"/>
  <c r="N116" i="8" s="1"/>
  <c r="L108" i="8"/>
  <c r="N108" i="8" s="1"/>
  <c r="L100" i="8"/>
  <c r="N100" i="8" s="1"/>
  <c r="L84" i="8"/>
  <c r="N84" i="8" s="1"/>
  <c r="L76" i="8"/>
  <c r="N76" i="8" s="1"/>
  <c r="L68" i="8"/>
  <c r="N68" i="8" s="1"/>
  <c r="L298" i="8"/>
  <c r="N298" i="8" s="1"/>
  <c r="L231" i="8"/>
  <c r="N231" i="8" s="1"/>
  <c r="L249" i="8"/>
  <c r="N249" i="8" s="1"/>
  <c r="L265" i="8"/>
  <c r="N265" i="8" s="1"/>
  <c r="L209" i="8"/>
  <c r="N209" i="8" s="1"/>
  <c r="L183" i="8"/>
  <c r="N183" i="8" s="1"/>
  <c r="L151" i="8"/>
  <c r="N151" i="8" s="1"/>
  <c r="L307" i="8"/>
  <c r="N307" i="8" s="1"/>
  <c r="L302" i="8"/>
  <c r="N302" i="8" s="1"/>
  <c r="L381" i="12"/>
  <c r="N381" i="12" s="1"/>
  <c r="L379" i="12"/>
  <c r="N379" i="12" s="1"/>
  <c r="L350" i="12"/>
  <c r="N350" i="12" s="1"/>
  <c r="L317" i="12"/>
  <c r="N317" i="12" s="1"/>
  <c r="L329" i="12"/>
  <c r="N329" i="12" s="1"/>
  <c r="N113" i="10"/>
  <c r="N104" i="10"/>
  <c r="N96" i="10"/>
  <c r="L88" i="10"/>
  <c r="L80" i="10"/>
  <c r="L72" i="10"/>
  <c r="N64" i="10"/>
  <c r="N56" i="10"/>
  <c r="N48" i="10"/>
  <c r="N40" i="10"/>
  <c r="L156" i="10"/>
  <c r="L187" i="10"/>
  <c r="N164" i="10"/>
  <c r="N382" i="10"/>
  <c r="K6" i="10" s="1"/>
  <c r="N137" i="10"/>
  <c r="L118" i="10"/>
  <c r="L125" i="10"/>
  <c r="N105" i="10"/>
  <c r="L97" i="10"/>
  <c r="N89" i="10"/>
  <c r="N81" i="10"/>
  <c r="L73" i="10"/>
  <c r="N65" i="10"/>
  <c r="L57" i="10"/>
  <c r="N49" i="10"/>
  <c r="L103" i="10"/>
  <c r="N79" i="10"/>
  <c r="L71" i="10"/>
  <c r="N63" i="10"/>
  <c r="L55" i="10"/>
  <c r="L47" i="10"/>
  <c r="N130" i="10"/>
  <c r="L116" i="10"/>
  <c r="L111" i="10"/>
  <c r="L134" i="10"/>
  <c r="N150" i="10"/>
  <c r="N119" i="10"/>
  <c r="L173" i="10"/>
  <c r="N169" i="10"/>
  <c r="N177" i="10"/>
  <c r="L167" i="10"/>
  <c r="N87" i="10"/>
  <c r="N152" i="10"/>
  <c r="N59" i="10"/>
  <c r="N75" i="10"/>
  <c r="L138" i="10"/>
  <c r="N161" i="10"/>
  <c r="L106" i="10"/>
  <c r="N98" i="10"/>
  <c r="L90" i="10"/>
  <c r="L82" i="10"/>
  <c r="L74" i="10"/>
  <c r="L66" i="10"/>
  <c r="L42" i="10"/>
  <c r="L123" i="10"/>
  <c r="N148" i="10"/>
  <c r="L143" i="10"/>
  <c r="N128" i="10"/>
  <c r="N160" i="10"/>
  <c r="N51" i="10"/>
  <c r="L101" i="10"/>
  <c r="N93" i="10"/>
  <c r="L85" i="10"/>
  <c r="N77" i="10"/>
  <c r="N69" i="10"/>
  <c r="L61" i="10"/>
  <c r="N53" i="10"/>
  <c r="N45" i="10"/>
  <c r="L99" i="10"/>
  <c r="L91" i="10"/>
  <c r="L67" i="10"/>
  <c r="N43" i="10"/>
  <c r="N133" i="10"/>
  <c r="L155" i="10"/>
  <c r="N176" i="10"/>
  <c r="N109" i="10"/>
  <c r="N124" i="10"/>
  <c r="L95" i="10"/>
  <c r="L140" i="10"/>
  <c r="L126" i="10"/>
  <c r="N127" i="10"/>
  <c r="N102" i="10"/>
  <c r="N94" i="10"/>
  <c r="L86" i="10"/>
  <c r="L78" i="10"/>
  <c r="L70" i="10"/>
  <c r="N62" i="10"/>
  <c r="N54" i="10"/>
  <c r="L46" i="10"/>
  <c r="N115" i="10"/>
  <c r="N121" i="10"/>
  <c r="L151" i="10"/>
  <c r="L157" i="10"/>
  <c r="N159" i="10"/>
  <c r="L166" i="10"/>
  <c r="N175" i="10"/>
  <c r="L52" i="10"/>
  <c r="N138" i="10"/>
  <c r="N84" i="10"/>
  <c r="N72" i="10"/>
  <c r="N60" i="10"/>
  <c r="L161" i="10"/>
  <c r="N122" i="10"/>
  <c r="N163" i="10"/>
  <c r="L165" i="10"/>
  <c r="L41" i="10"/>
  <c r="L65" i="10"/>
  <c r="N118" i="10"/>
  <c r="N112" i="10"/>
  <c r="N97" i="10"/>
  <c r="N85" i="10"/>
  <c r="N73" i="10"/>
  <c r="N61" i="10"/>
  <c r="N120" i="10"/>
  <c r="L153" i="10"/>
  <c r="N155" i="10"/>
  <c r="L169" i="10"/>
  <c r="L184" i="10"/>
  <c r="L201" i="10"/>
  <c r="L113" i="10"/>
  <c r="N47" i="10"/>
  <c r="L130" i="10"/>
  <c r="L64" i="10"/>
  <c r="L81" i="10"/>
  <c r="N111" i="10"/>
  <c r="N151" i="10"/>
  <c r="N170" i="10"/>
  <c r="L94" i="10"/>
  <c r="L58" i="10"/>
  <c r="L129" i="10"/>
  <c r="L105" i="10"/>
  <c r="L69" i="10"/>
  <c r="L137" i="10"/>
  <c r="L147" i="10"/>
  <c r="L79" i="10"/>
  <c r="L144" i="10"/>
  <c r="N141" i="10"/>
  <c r="N106" i="10"/>
  <c r="N86" i="10"/>
  <c r="N78" i="10"/>
  <c r="N74" i="10"/>
  <c r="N70" i="10"/>
  <c r="N50" i="10"/>
  <c r="N46" i="10"/>
  <c r="N42" i="10"/>
  <c r="L108" i="10"/>
  <c r="N92" i="10"/>
  <c r="N76" i="10"/>
  <c r="L162" i="10"/>
  <c r="N44" i="10"/>
  <c r="N117" i="10"/>
  <c r="L56" i="10"/>
  <c r="L110" i="10"/>
  <c r="L77" i="10"/>
  <c r="N134" i="10"/>
  <c r="N181" i="10"/>
  <c r="N167" i="10"/>
  <c r="L96" i="10"/>
  <c r="N88" i="10"/>
  <c r="N68" i="10"/>
  <c r="L124" i="10"/>
  <c r="N157" i="10"/>
  <c r="N101" i="10"/>
  <c r="N57" i="10"/>
  <c r="N99" i="10"/>
  <c r="O984" i="15" l="1"/>
  <c r="L29" i="15" s="1"/>
  <c r="L6" i="15"/>
  <c r="O995" i="15"/>
  <c r="J998" i="15"/>
  <c r="N20" i="13"/>
  <c r="A4" i="13" s="1"/>
  <c r="C5" i="5" s="1"/>
  <c r="L63" i="15"/>
  <c r="N785" i="12"/>
  <c r="K47" i="12" s="1"/>
  <c r="N490" i="8"/>
  <c r="K47" i="8" s="1"/>
  <c r="L45" i="15"/>
  <c r="N429" i="10"/>
  <c r="K35" i="10" s="1"/>
  <c r="O996" i="15" l="1"/>
  <c r="O998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<sst xmlns="http://schemas.openxmlformats.org/spreadsheetml/2006/main" count="12051" uniqueCount="2645">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</sst>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13399937910986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7262126851082144E-2"/>
                  <c:y val="-0.380245439750138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102234575615275E-3"/>
                  <c:y val="-0.203575762707080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525489849297753E-3"/>
                  <c:y val="-0.1982487135344641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2704521186528E-3"/>
                  <c:y val="-0.18584389316926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74335608958863E-3"/>
                  <c:y val="0.226024986124046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000456263579285E-3"/>
                  <c:y val="-0.2008297349928033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103760357551039E-3"/>
                  <c:y val="-0.396467887750590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11001018.416626178</c:v>
                </c:pt>
                <c:pt idx="2">
                  <c:v>131645.94696961271</c:v>
                </c:pt>
                <c:pt idx="4">
                  <c:v>815441.03430500417</c:v>
                </c:pt>
                <c:pt idx="6">
                  <c:v>837492.31700000004</c:v>
                </c:pt>
                <c:pt idx="8">
                  <c:v>-924632.72904972138</c:v>
                </c:pt>
                <c:pt idx="10">
                  <c:v>160059.57058349103</c:v>
                </c:pt>
                <c:pt idx="12">
                  <c:v>9981012.2768177912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752896"/>
        <c:axId val="138678784"/>
      </c:barChart>
      <c:catAx>
        <c:axId val="1407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8678784"/>
        <c:crosses val="autoZero"/>
        <c:auto val="1"/>
        <c:lblAlgn val="ctr"/>
        <c:lblOffset val="100"/>
        <c:noMultiLvlLbl val="0"/>
      </c:catAx>
      <c:valAx>
        <c:axId val="13867878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7528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8" sqref="M8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0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11001018.416626178</v>
      </c>
    </row>
    <row r="4" spans="2:13" x14ac:dyDescent="0.25">
      <c r="C4" s="61"/>
      <c r="L4" s="62" t="s">
        <v>987</v>
      </c>
      <c r="M4" s="363">
        <v>40469</v>
      </c>
    </row>
    <row r="5" spans="2:13" x14ac:dyDescent="0.25">
      <c r="B5" t="s">
        <v>880</v>
      </c>
      <c r="C5" s="61">
        <f>SUM('FUTURES WKLY'!A4)</f>
        <v>131645.94696961271</v>
      </c>
      <c r="L5" s="62" t="s">
        <v>988</v>
      </c>
      <c r="M5" s="363">
        <v>40469</v>
      </c>
    </row>
    <row r="6" spans="2:13" x14ac:dyDescent="0.25">
      <c r="C6" s="61"/>
      <c r="L6" s="62" t="s">
        <v>989</v>
      </c>
      <c r="M6" s="363">
        <v>40786</v>
      </c>
    </row>
    <row r="7" spans="2:13" x14ac:dyDescent="0.25">
      <c r="B7" t="s">
        <v>985</v>
      </c>
      <c r="C7" s="61">
        <f>SUM('ASX WKLY'!A4)</f>
        <v>815441.03430500417</v>
      </c>
      <c r="L7" s="62" t="s">
        <v>990</v>
      </c>
      <c r="M7" s="363">
        <v>40830</v>
      </c>
    </row>
    <row r="8" spans="2:13" x14ac:dyDescent="0.25">
      <c r="C8" s="61"/>
      <c r="L8" s="62" t="s">
        <v>879</v>
      </c>
      <c r="M8" s="363">
        <v>41302</v>
      </c>
    </row>
    <row r="9" spans="2:13" x14ac:dyDescent="0.25">
      <c r="B9" t="s">
        <v>881</v>
      </c>
      <c r="C9" s="61">
        <f>SUM('S&amp;P500 WKLY '!A4)</f>
        <v>837492.31700000004</v>
      </c>
      <c r="L9" s="62" t="s">
        <v>1034</v>
      </c>
      <c r="M9" s="363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-924632.72904972138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9981012.2768177912</v>
      </c>
    </row>
    <row r="16" spans="2:13" x14ac:dyDescent="0.25">
      <c r="L16" s="62" t="s">
        <v>6</v>
      </c>
      <c r="M16" t="s">
        <v>938</v>
      </c>
    </row>
    <row r="17" spans="1:43" x14ac:dyDescent="0.25">
      <c r="L17" s="303" t="s">
        <v>6</v>
      </c>
      <c r="M17" s="304" t="s">
        <v>939</v>
      </c>
      <c r="N17" s="304"/>
      <c r="O17" s="304"/>
      <c r="P17" s="304"/>
    </row>
    <row r="18" spans="1:43" x14ac:dyDescent="0.25">
      <c r="L18" s="303" t="s">
        <v>6</v>
      </c>
      <c r="M18" s="304" t="s">
        <v>1137</v>
      </c>
      <c r="N18" s="304"/>
      <c r="O18" s="304"/>
      <c r="P18" s="304"/>
    </row>
    <row r="19" spans="1:43" s="309" customFormat="1" x14ac:dyDescent="0.25">
      <c r="A19" s="61"/>
      <c r="L19" s="303" t="s">
        <v>6</v>
      </c>
      <c r="M19" s="304" t="s">
        <v>1460</v>
      </c>
      <c r="N19" s="304"/>
      <c r="O19" s="304"/>
      <c r="P19" s="304"/>
    </row>
    <row r="20" spans="1:43" s="309" customFormat="1" x14ac:dyDescent="0.25">
      <c r="A20" s="61"/>
      <c r="L20" s="303" t="s">
        <v>6</v>
      </c>
      <c r="M20" s="304" t="s">
        <v>1612</v>
      </c>
      <c r="N20" s="304"/>
      <c r="O20" s="304"/>
      <c r="P20" s="304"/>
    </row>
    <row r="21" spans="1:43" s="309" customFormat="1" x14ac:dyDescent="0.25">
      <c r="A21" s="61"/>
      <c r="L21" s="303" t="s">
        <v>6</v>
      </c>
      <c r="M21" s="304" t="s">
        <v>2425</v>
      </c>
      <c r="N21" s="304"/>
      <c r="O21" s="304"/>
      <c r="P21" s="304"/>
    </row>
    <row r="22" spans="1:43" s="309" customFormat="1" x14ac:dyDescent="0.25">
      <c r="A22" s="61"/>
      <c r="L22" s="303"/>
      <c r="M22" s="304" t="s">
        <v>3</v>
      </c>
      <c r="N22" s="304"/>
      <c r="O22" s="304"/>
      <c r="P22" s="304"/>
    </row>
    <row r="23" spans="1:43" x14ac:dyDescent="0.25">
      <c r="L23" s="303" t="s">
        <v>940</v>
      </c>
      <c r="M23" s="304" t="s">
        <v>941</v>
      </c>
      <c r="N23" s="304"/>
      <c r="O23" s="304"/>
      <c r="P23" s="304"/>
    </row>
    <row r="24" spans="1:43" x14ac:dyDescent="0.25">
      <c r="L24" s="303" t="s">
        <v>940</v>
      </c>
      <c r="M24" s="304" t="s">
        <v>942</v>
      </c>
      <c r="N24" s="304"/>
      <c r="O24" s="304"/>
      <c r="P24" s="304"/>
    </row>
    <row r="25" spans="1:43" x14ac:dyDescent="0.25">
      <c r="L25" s="303" t="s">
        <v>940</v>
      </c>
      <c r="M25" s="304" t="s">
        <v>1138</v>
      </c>
      <c r="N25" s="304"/>
      <c r="O25" s="304"/>
      <c r="P25" s="304"/>
      <c r="AQ25" s="306"/>
    </row>
    <row r="26" spans="1:43" s="309" customFormat="1" x14ac:dyDescent="0.25">
      <c r="A26" s="61"/>
      <c r="L26" s="303" t="s">
        <v>940</v>
      </c>
      <c r="M26" s="304" t="s">
        <v>1460</v>
      </c>
      <c r="N26" s="304"/>
      <c r="O26" s="304"/>
      <c r="P26" s="304"/>
      <c r="AQ26" s="306"/>
    </row>
    <row r="27" spans="1:43" s="309" customFormat="1" x14ac:dyDescent="0.25">
      <c r="A27" s="61"/>
      <c r="L27" s="303" t="s">
        <v>940</v>
      </c>
      <c r="M27" s="304" t="s">
        <v>1612</v>
      </c>
      <c r="N27" s="304"/>
      <c r="O27" s="304"/>
      <c r="P27" s="304"/>
      <c r="AQ27" s="306"/>
    </row>
    <row r="28" spans="1:43" s="309" customFormat="1" x14ac:dyDescent="0.25">
      <c r="A28" s="61"/>
      <c r="L28" s="303" t="s">
        <v>940</v>
      </c>
      <c r="M28" s="304" t="s">
        <v>2424</v>
      </c>
      <c r="N28" s="304"/>
      <c r="O28" s="304"/>
      <c r="P28" s="304"/>
      <c r="AQ28" s="306"/>
    </row>
    <row r="29" spans="1:43" s="309" customFormat="1" x14ac:dyDescent="0.25">
      <c r="A29" s="61"/>
      <c r="L29" s="303"/>
      <c r="M29" s="304"/>
      <c r="N29" s="304"/>
      <c r="O29" s="304"/>
      <c r="P29" s="304"/>
      <c r="AQ29" s="306"/>
    </row>
    <row r="30" spans="1:43" x14ac:dyDescent="0.25">
      <c r="L30" s="303" t="s">
        <v>943</v>
      </c>
      <c r="M30" s="305" t="s">
        <v>944</v>
      </c>
      <c r="N30" s="304"/>
      <c r="O30" s="304"/>
      <c r="P30" s="304"/>
    </row>
    <row r="31" spans="1:43" x14ac:dyDescent="0.25">
      <c r="L31" s="303" t="s">
        <v>943</v>
      </c>
      <c r="M31" s="305" t="s">
        <v>1137</v>
      </c>
      <c r="N31" s="304"/>
      <c r="O31" s="304"/>
      <c r="P31" s="304"/>
    </row>
    <row r="32" spans="1:43" s="309" customFormat="1" x14ac:dyDescent="0.25">
      <c r="A32" s="61"/>
      <c r="L32" s="303" t="s">
        <v>943</v>
      </c>
      <c r="M32" s="304" t="s">
        <v>1460</v>
      </c>
      <c r="N32" s="304"/>
      <c r="O32" s="304"/>
      <c r="P32" s="304"/>
    </row>
    <row r="33" spans="1:16" s="309" customFormat="1" x14ac:dyDescent="0.25">
      <c r="A33" s="61"/>
      <c r="L33" s="303" t="s">
        <v>943</v>
      </c>
      <c r="M33" s="304" t="s">
        <v>1612</v>
      </c>
      <c r="N33" s="304"/>
      <c r="O33" s="304"/>
      <c r="P33" s="304"/>
    </row>
    <row r="34" spans="1:16" s="309" customFormat="1" x14ac:dyDescent="0.25">
      <c r="A34" s="61"/>
      <c r="L34" s="303" t="s">
        <v>943</v>
      </c>
      <c r="M34" s="304" t="s">
        <v>2423</v>
      </c>
      <c r="N34" s="304"/>
      <c r="O34" s="304"/>
      <c r="P34" s="304"/>
    </row>
    <row r="35" spans="1:16" s="309" customFormat="1" x14ac:dyDescent="0.25">
      <c r="A35" s="61"/>
      <c r="L35" s="303"/>
      <c r="M35" s="304"/>
      <c r="N35" s="304"/>
      <c r="O35" s="304"/>
      <c r="P35" s="304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5" t="s">
        <v>1334</v>
      </c>
    </row>
    <row r="38" spans="1:16" s="309" customFormat="1" x14ac:dyDescent="0.25">
      <c r="A38" s="61"/>
      <c r="L38" s="62" t="s">
        <v>945</v>
      </c>
      <c r="M38" s="304" t="s">
        <v>1460</v>
      </c>
    </row>
    <row r="39" spans="1:16" x14ac:dyDescent="0.25">
      <c r="L39" s="62" t="s">
        <v>945</v>
      </c>
      <c r="M39" s="304" t="s">
        <v>1612</v>
      </c>
    </row>
    <row r="40" spans="1:16" s="309" customFormat="1" x14ac:dyDescent="0.25">
      <c r="A40" s="61"/>
      <c r="L40" s="62" t="s">
        <v>945</v>
      </c>
      <c r="M40" s="304" t="s">
        <v>2422</v>
      </c>
    </row>
    <row r="42" spans="1:16" x14ac:dyDescent="0.25">
      <c r="K42" s="309"/>
      <c r="L42" s="62" t="s">
        <v>2270</v>
      </c>
      <c r="M42" s="305" t="s">
        <v>1334</v>
      </c>
    </row>
    <row r="43" spans="1:16" x14ac:dyDescent="0.25">
      <c r="K43" s="309"/>
      <c r="L43" s="62" t="s">
        <v>2270</v>
      </c>
      <c r="M43" s="304" t="s">
        <v>1460</v>
      </c>
    </row>
    <row r="44" spans="1:16" x14ac:dyDescent="0.25">
      <c r="K44" s="309"/>
      <c r="L44" s="62" t="s">
        <v>2270</v>
      </c>
      <c r="M44" s="304" t="s">
        <v>1612</v>
      </c>
    </row>
    <row r="45" spans="1:16" s="309" customFormat="1" x14ac:dyDescent="0.25">
      <c r="A45" s="61"/>
      <c r="L45" s="62" t="s">
        <v>2270</v>
      </c>
      <c r="M45" s="304" t="s">
        <v>2293</v>
      </c>
    </row>
    <row r="46" spans="1:16" s="309" customFormat="1" x14ac:dyDescent="0.25">
      <c r="A46" s="61"/>
      <c r="L46" s="62" t="s">
        <v>2270</v>
      </c>
      <c r="M46" s="304" t="s">
        <v>2393</v>
      </c>
    </row>
    <row r="47" spans="1:16" x14ac:dyDescent="0.25">
      <c r="K47" s="309"/>
      <c r="L47" s="309"/>
    </row>
    <row r="48" spans="1:16" x14ac:dyDescent="0.25">
      <c r="N48" t="s">
        <v>3</v>
      </c>
    </row>
    <row r="49" spans="1:12" x14ac:dyDescent="0.25">
      <c r="L49" s="309" t="s">
        <v>2269</v>
      </c>
    </row>
    <row r="50" spans="1:12" x14ac:dyDescent="0.25">
      <c r="L50" s="309" t="s">
        <v>2268</v>
      </c>
    </row>
    <row r="57" spans="1:12" s="373" customFormat="1" x14ac:dyDescent="0.25">
      <c r="A57" s="372"/>
      <c r="K57"/>
      <c r="L57"/>
    </row>
    <row r="58" spans="1:12" s="373" customFormat="1" ht="21" x14ac:dyDescent="0.35">
      <c r="A58" s="372"/>
      <c r="B58" s="371"/>
      <c r="K58"/>
      <c r="L58"/>
    </row>
    <row r="59" spans="1:12" s="373" customFormat="1" ht="15.75" x14ac:dyDescent="0.25">
      <c r="A59" s="372"/>
      <c r="B59" s="374"/>
      <c r="C59" s="375"/>
      <c r="D59" s="375"/>
      <c r="E59" s="375"/>
      <c r="F59" s="375"/>
      <c r="G59" s="375"/>
      <c r="H59" s="375"/>
      <c r="K59"/>
      <c r="L59"/>
    </row>
    <row r="60" spans="1:12" s="373" customFormat="1" ht="15.75" x14ac:dyDescent="0.25">
      <c r="A60" s="372"/>
      <c r="B60" s="376"/>
      <c r="C60" s="377"/>
      <c r="D60" s="377"/>
      <c r="E60" s="377"/>
      <c r="F60" s="377"/>
      <c r="G60" s="377"/>
      <c r="H60" s="378"/>
      <c r="K60"/>
      <c r="L60"/>
    </row>
    <row r="61" spans="1:12" s="373" customFormat="1" ht="15.75" x14ac:dyDescent="0.25">
      <c r="A61" s="372"/>
      <c r="B61" s="376"/>
      <c r="C61" s="379"/>
      <c r="D61" s="379"/>
      <c r="E61" s="379"/>
      <c r="F61" s="379"/>
      <c r="G61" s="379"/>
      <c r="H61" s="379"/>
    </row>
    <row r="62" spans="1:12" s="373" customFormat="1" ht="15.75" x14ac:dyDescent="0.25">
      <c r="A62" s="372"/>
      <c r="B62" s="376"/>
      <c r="C62" s="380"/>
      <c r="D62" s="380"/>
      <c r="E62" s="380"/>
      <c r="F62" s="380"/>
      <c r="G62" s="380"/>
      <c r="H62" s="380"/>
    </row>
    <row r="63" spans="1:12" s="373" customFormat="1" ht="15.75" x14ac:dyDescent="0.25">
      <c r="A63" s="372"/>
      <c r="B63" s="376"/>
      <c r="C63" s="374"/>
      <c r="D63" s="374"/>
      <c r="E63" s="374"/>
      <c r="F63" s="374"/>
      <c r="G63" s="374"/>
      <c r="H63" s="374"/>
    </row>
    <row r="64" spans="1:12" s="373" customFormat="1" ht="15.75" x14ac:dyDescent="0.25">
      <c r="A64" s="372"/>
      <c r="B64" s="376"/>
      <c r="C64" s="374"/>
      <c r="D64" s="374"/>
      <c r="E64" s="374"/>
      <c r="F64" s="374"/>
      <c r="G64" s="374"/>
      <c r="H64" s="374"/>
    </row>
    <row r="65" spans="1:12" s="373" customFormat="1" ht="15.75" x14ac:dyDescent="0.25">
      <c r="A65" s="372"/>
      <c r="B65" s="376"/>
      <c r="C65" s="381"/>
      <c r="D65" s="381"/>
      <c r="E65" s="381"/>
      <c r="F65" s="381"/>
      <c r="G65" s="381"/>
      <c r="H65" s="381"/>
    </row>
    <row r="66" spans="1:12" s="373" customFormat="1" ht="15.75" x14ac:dyDescent="0.25">
      <c r="A66" s="372"/>
      <c r="B66" s="376"/>
      <c r="C66" s="381"/>
      <c r="D66" s="381"/>
      <c r="E66" s="381"/>
      <c r="F66" s="381"/>
      <c r="G66" s="381"/>
      <c r="H66" s="381"/>
    </row>
    <row r="67" spans="1:12" s="373" customFormat="1" ht="15.75" x14ac:dyDescent="0.25">
      <c r="A67" s="372"/>
      <c r="B67" s="376"/>
      <c r="C67" s="382"/>
      <c r="D67" s="382"/>
      <c r="E67" s="382"/>
      <c r="F67" s="382"/>
      <c r="G67" s="382"/>
      <c r="H67" s="382"/>
    </row>
    <row r="68" spans="1:12" s="373" customFormat="1" ht="15.75" x14ac:dyDescent="0.25">
      <c r="A68" s="372"/>
      <c r="B68" s="376"/>
      <c r="C68" s="378"/>
      <c r="D68" s="378"/>
      <c r="E68" s="378"/>
      <c r="F68" s="378"/>
      <c r="G68" s="378"/>
      <c r="H68" s="378"/>
    </row>
    <row r="69" spans="1:12" s="373" customFormat="1" ht="15.75" x14ac:dyDescent="0.25">
      <c r="A69" s="372"/>
      <c r="B69" s="376"/>
      <c r="C69" s="383"/>
      <c r="D69" s="383"/>
      <c r="E69" s="383"/>
      <c r="F69" s="383"/>
      <c r="G69" s="383"/>
      <c r="H69" s="383"/>
    </row>
    <row r="70" spans="1:12" s="373" customFormat="1" x14ac:dyDescent="0.25">
      <c r="A70" s="372"/>
    </row>
    <row r="71" spans="1:12" s="373" customFormat="1" x14ac:dyDescent="0.25">
      <c r="A71" s="372"/>
    </row>
    <row r="72" spans="1:12" s="373" customFormat="1" ht="21" x14ac:dyDescent="0.35">
      <c r="A72" s="372"/>
      <c r="B72" s="371"/>
    </row>
    <row r="73" spans="1:12" s="373" customFormat="1" x14ac:dyDescent="0.25">
      <c r="A73" s="372"/>
    </row>
    <row r="74" spans="1:12" x14ac:dyDescent="0.25">
      <c r="B74" s="303"/>
      <c r="K74" s="373"/>
      <c r="L74" s="373"/>
    </row>
    <row r="75" spans="1:12" x14ac:dyDescent="0.25">
      <c r="B75" s="304"/>
      <c r="K75" s="373"/>
      <c r="L75" s="373"/>
    </row>
    <row r="76" spans="1:12" x14ac:dyDescent="0.25">
      <c r="B76" s="304"/>
      <c r="K76" s="373"/>
      <c r="L76" s="373"/>
    </row>
    <row r="77" spans="1:12" x14ac:dyDescent="0.25">
      <c r="B77" s="304"/>
      <c r="K77" s="373"/>
      <c r="L77" s="373"/>
    </row>
    <row r="78" spans="1:12" x14ac:dyDescent="0.25">
      <c r="B78" s="304"/>
    </row>
    <row r="79" spans="1:12" x14ac:dyDescent="0.25">
      <c r="B79" s="304"/>
    </row>
    <row r="80" spans="1:12" x14ac:dyDescent="0.25">
      <c r="B80" s="304"/>
    </row>
    <row r="81" spans="2:3" x14ac:dyDescent="0.25">
      <c r="B81" s="304"/>
    </row>
    <row r="82" spans="2:3" x14ac:dyDescent="0.25">
      <c r="B82" s="304"/>
    </row>
    <row r="83" spans="2:3" ht="21" x14ac:dyDescent="0.35">
      <c r="B83" s="362"/>
      <c r="C83" s="309"/>
    </row>
    <row r="84" spans="2:3" x14ac:dyDescent="0.25">
      <c r="B84" s="304"/>
      <c r="C84" s="309"/>
    </row>
    <row r="85" spans="2:3" x14ac:dyDescent="0.25">
      <c r="B85" s="303"/>
    </row>
    <row r="86" spans="2:3" x14ac:dyDescent="0.25">
      <c r="B86" s="304"/>
    </row>
    <row r="87" spans="2:3" x14ac:dyDescent="0.25">
      <c r="B87" s="304"/>
    </row>
    <row r="88" spans="2:3" x14ac:dyDescent="0.25">
      <c r="B88" s="304"/>
    </row>
    <row r="89" spans="2:3" x14ac:dyDescent="0.25">
      <c r="B89" s="304"/>
    </row>
    <row r="90" spans="2:3" x14ac:dyDescent="0.25">
      <c r="B90" s="304"/>
    </row>
    <row r="91" spans="2:3" x14ac:dyDescent="0.25">
      <c r="B91" s="304"/>
    </row>
    <row r="92" spans="2:3" x14ac:dyDescent="0.25">
      <c r="B92" s="304"/>
    </row>
    <row r="93" spans="2:3" x14ac:dyDescent="0.25">
      <c r="B93" s="304"/>
    </row>
    <row r="94" spans="2:3" ht="21" x14ac:dyDescent="0.35">
      <c r="B94" s="362"/>
      <c r="C94" s="309"/>
    </row>
    <row r="95" spans="2:3" x14ac:dyDescent="0.25">
      <c r="B95" s="304"/>
      <c r="C95" s="309"/>
    </row>
    <row r="96" spans="2:3" x14ac:dyDescent="0.25">
      <c r="B96" s="303"/>
    </row>
    <row r="97" spans="2:3" x14ac:dyDescent="0.25">
      <c r="B97" s="304"/>
    </row>
    <row r="98" spans="2:3" x14ac:dyDescent="0.25">
      <c r="B98" s="304"/>
    </row>
    <row r="99" spans="2:3" x14ac:dyDescent="0.25">
      <c r="B99" s="304"/>
    </row>
    <row r="100" spans="2:3" x14ac:dyDescent="0.25">
      <c r="B100" s="304"/>
    </row>
    <row r="101" spans="2:3" x14ac:dyDescent="0.25">
      <c r="B101" s="304"/>
    </row>
    <row r="102" spans="2:3" x14ac:dyDescent="0.25">
      <c r="B102" s="304"/>
    </row>
    <row r="103" spans="2:3" x14ac:dyDescent="0.25">
      <c r="B103" s="304"/>
    </row>
    <row r="104" spans="2:3" x14ac:dyDescent="0.25">
      <c r="B104" s="304"/>
    </row>
    <row r="105" spans="2:3" ht="21" x14ac:dyDescent="0.35">
      <c r="B105" s="362"/>
      <c r="C105" s="309"/>
    </row>
    <row r="106" spans="2:3" x14ac:dyDescent="0.25">
      <c r="B106" s="304"/>
      <c r="C106" s="309"/>
    </row>
    <row r="107" spans="2:3" x14ac:dyDescent="0.25">
      <c r="B107" s="303"/>
    </row>
    <row r="108" spans="2:3" x14ac:dyDescent="0.25">
      <c r="B108" s="304"/>
    </row>
    <row r="109" spans="2:3" x14ac:dyDescent="0.25">
      <c r="B109" s="304"/>
    </row>
    <row r="110" spans="2:3" x14ac:dyDescent="0.25">
      <c r="B110" s="304"/>
    </row>
    <row r="111" spans="2:3" x14ac:dyDescent="0.25">
      <c r="B111" s="304"/>
    </row>
    <row r="112" spans="2:3" x14ac:dyDescent="0.25">
      <c r="B112" s="304"/>
    </row>
    <row r="113" spans="2:2" x14ac:dyDescent="0.25">
      <c r="B113" s="304"/>
    </row>
    <row r="114" spans="2:2" x14ac:dyDescent="0.25">
      <c r="B114" s="304"/>
    </row>
    <row r="115" spans="2:2" x14ac:dyDescent="0.25">
      <c r="B115" s="304"/>
    </row>
    <row r="116" spans="2:2" x14ac:dyDescent="0.25">
      <c r="B116" s="304"/>
    </row>
    <row r="117" spans="2:2" x14ac:dyDescent="0.25">
      <c r="B117" s="304"/>
    </row>
    <row r="118" spans="2:2" x14ac:dyDescent="0.25">
      <c r="B118" s="304"/>
    </row>
    <row r="119" spans="2:2" x14ac:dyDescent="0.25">
      <c r="B119" s="304"/>
    </row>
    <row r="120" spans="2:2" x14ac:dyDescent="0.25">
      <c r="B120" s="304"/>
    </row>
    <row r="121" spans="2:2" x14ac:dyDescent="0.25">
      <c r="B121" s="304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91"/>
  <sheetViews>
    <sheetView topLeftCell="A9" zoomScaleNormal="100" workbookViewId="0">
      <selection activeCell="O26" sqref="O26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7" customWidth="1"/>
    <col min="5" max="5" width="11" style="407" customWidth="1"/>
    <col min="6" max="6" width="10.42578125" style="408" customWidth="1"/>
    <col min="7" max="7" width="15.85546875" style="408" customWidth="1"/>
    <col min="8" max="8" width="2.140625" style="407" customWidth="1"/>
    <col min="9" max="9" width="14.42578125" style="409" customWidth="1"/>
    <col min="10" max="10" width="9.85546875" style="407" customWidth="1"/>
    <col min="11" max="11" width="17.28515625" style="408" customWidth="1"/>
    <col min="12" max="12" width="14.85546875" style="413" customWidth="1"/>
    <col min="13" max="13" width="10.5703125" style="411" bestFit="1" customWidth="1"/>
    <col min="14" max="14" width="15.140625" style="412" customWidth="1"/>
    <col min="15" max="15" width="26" style="348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0"/>
      <c r="K2" s="410"/>
      <c r="L2" s="410"/>
    </row>
    <row r="3" spans="1:21" ht="9" customHeight="1" x14ac:dyDescent="0.25">
      <c r="A3" s="11"/>
    </row>
    <row r="4" spans="1:21" s="7" customFormat="1" ht="16.5" thickBot="1" x14ac:dyDescent="0.3">
      <c r="A4" s="414">
        <f>SUM(K47+K6)</f>
        <v>815441.03430500417</v>
      </c>
      <c r="B4" s="11"/>
      <c r="C4" s="11"/>
      <c r="D4" s="415"/>
      <c r="E4" s="11"/>
      <c r="F4" s="416"/>
      <c r="G4" s="287"/>
      <c r="H4" s="11"/>
      <c r="I4" s="23"/>
      <c r="J4" s="417"/>
      <c r="K4" s="28"/>
      <c r="L4" s="418"/>
      <c r="M4" s="419"/>
      <c r="N4" s="420"/>
      <c r="O4" s="111"/>
      <c r="P4" s="111"/>
    </row>
    <row r="5" spans="1:21" s="11" customFormat="1" ht="10.5" customHeight="1" thickTop="1" x14ac:dyDescent="0.25">
      <c r="B5" s="399"/>
      <c r="C5" s="399"/>
      <c r="F5" s="28"/>
      <c r="G5" s="287"/>
      <c r="I5" s="23"/>
      <c r="J5" s="13"/>
      <c r="K5" s="986" t="s">
        <v>3</v>
      </c>
      <c r="L5" s="986"/>
      <c r="M5" s="986"/>
      <c r="N5" s="986"/>
      <c r="O5" s="986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88"/>
      <c r="H6" s="197"/>
      <c r="I6" s="200"/>
      <c r="J6" s="196"/>
      <c r="K6" s="204">
        <f>SUM(N42)</f>
        <v>897132.34269099974</v>
      </c>
      <c r="L6" s="272"/>
      <c r="M6" s="245"/>
      <c r="N6" s="282"/>
      <c r="O6" s="400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7" t="s">
        <v>19</v>
      </c>
      <c r="G7" s="287" t="s">
        <v>668</v>
      </c>
      <c r="H7" s="14"/>
      <c r="I7" s="421" t="s">
        <v>885</v>
      </c>
      <c r="J7" s="14" t="s">
        <v>18</v>
      </c>
      <c r="K7" s="287" t="s">
        <v>670</v>
      </c>
      <c r="L7" s="422" t="s">
        <v>15</v>
      </c>
      <c r="M7" s="419" t="s">
        <v>10</v>
      </c>
      <c r="N7" s="420" t="s">
        <v>671</v>
      </c>
      <c r="O7" s="314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7" t="s">
        <v>20</v>
      </c>
      <c r="G8" s="287" t="s">
        <v>1088</v>
      </c>
      <c r="H8" s="14"/>
      <c r="I8" s="421" t="s">
        <v>888</v>
      </c>
      <c r="J8" s="14" t="s">
        <v>20</v>
      </c>
      <c r="K8" s="287" t="s">
        <v>1088</v>
      </c>
      <c r="L8" s="422" t="s">
        <v>669</v>
      </c>
      <c r="M8" s="419" t="s">
        <v>14</v>
      </c>
      <c r="N8" s="420"/>
      <c r="O8" s="314"/>
      <c r="P8" s="111"/>
    </row>
    <row r="9" spans="1:21" s="108" customFormat="1" ht="15" customHeight="1" x14ac:dyDescent="0.25">
      <c r="A9" s="423"/>
      <c r="B9" s="424"/>
      <c r="C9" s="424"/>
      <c r="D9" s="424"/>
      <c r="E9" s="424"/>
      <c r="F9" s="425"/>
      <c r="G9" s="426" t="s">
        <v>377</v>
      </c>
      <c r="H9" s="424"/>
      <c r="I9" s="427"/>
      <c r="J9" s="424"/>
      <c r="K9" s="425"/>
      <c r="L9" s="422" t="s">
        <v>377</v>
      </c>
      <c r="M9" s="419" t="s">
        <v>1284</v>
      </c>
      <c r="N9" s="420" t="s">
        <v>883</v>
      </c>
      <c r="P9" s="114"/>
    </row>
    <row r="10" spans="1:21" s="108" customFormat="1" ht="15" customHeight="1" x14ac:dyDescent="0.25">
      <c r="A10" s="407" t="s">
        <v>1837</v>
      </c>
      <c r="B10" s="954" t="s">
        <v>32</v>
      </c>
      <c r="C10" s="428" t="s">
        <v>52</v>
      </c>
      <c r="D10" s="429">
        <v>42437</v>
      </c>
      <c r="E10" s="430">
        <v>1</v>
      </c>
      <c r="F10" s="431">
        <v>1</v>
      </c>
      <c r="G10" s="432">
        <f>SUM(E10*F10)</f>
        <v>1</v>
      </c>
      <c r="H10" s="433"/>
      <c r="I10" s="434"/>
      <c r="J10" s="431">
        <v>1</v>
      </c>
      <c r="K10" s="435">
        <f>SUM(E10*J10)</f>
        <v>1</v>
      </c>
      <c r="L10" s="436">
        <f>SUM(K10-G10)</f>
        <v>0</v>
      </c>
      <c r="M10" s="411">
        <v>1</v>
      </c>
      <c r="N10" s="437">
        <f>SUM(L10*M10)</f>
        <v>0</v>
      </c>
      <c r="O10" s="352"/>
      <c r="P10" s="114"/>
    </row>
    <row r="11" spans="1:21" s="110" customFormat="1" ht="15" customHeight="1" x14ac:dyDescent="0.25">
      <c r="A11" s="461" t="s">
        <v>1836</v>
      </c>
      <c r="B11" s="955" t="s">
        <v>32</v>
      </c>
      <c r="C11" s="439" t="s">
        <v>77</v>
      </c>
      <c r="D11" s="440">
        <v>42437</v>
      </c>
      <c r="E11" s="441">
        <v>1</v>
      </c>
      <c r="F11" s="442">
        <v>1</v>
      </c>
      <c r="G11" s="443">
        <f>SUM(E11*F11)</f>
        <v>1</v>
      </c>
      <c r="H11" s="444"/>
      <c r="I11" s="434"/>
      <c r="J11" s="442">
        <v>1</v>
      </c>
      <c r="K11" s="445">
        <f>SUM(E11*J11)</f>
        <v>1</v>
      </c>
      <c r="L11" s="446">
        <f>SUM(G11-K11)</f>
        <v>0</v>
      </c>
      <c r="M11" s="447">
        <v>1</v>
      </c>
      <c r="N11" s="448">
        <f>SUM(L11*M11)</f>
        <v>0</v>
      </c>
      <c r="O11" s="351"/>
      <c r="P11" s="115"/>
    </row>
    <row r="12" spans="1:21" s="110" customFormat="1" ht="15" customHeight="1" x14ac:dyDescent="0.25">
      <c r="A12" s="438"/>
      <c r="B12" s="574"/>
      <c r="C12" s="439"/>
      <c r="D12" s="440"/>
      <c r="E12" s="441"/>
      <c r="F12" s="442"/>
      <c r="G12" s="443"/>
      <c r="H12" s="444"/>
      <c r="I12" s="434"/>
      <c r="J12" s="442"/>
      <c r="K12" s="411" t="s">
        <v>3</v>
      </c>
      <c r="L12" s="446"/>
      <c r="M12" s="447"/>
      <c r="N12" s="448"/>
      <c r="O12" s="351"/>
      <c r="P12" s="115"/>
    </row>
    <row r="13" spans="1:21" s="110" customFormat="1" ht="15" customHeight="1" x14ac:dyDescent="0.25">
      <c r="A13" s="438"/>
      <c r="B13" s="439"/>
      <c r="C13" s="439"/>
      <c r="D13" s="440"/>
      <c r="E13" s="441"/>
      <c r="F13" s="442"/>
      <c r="G13" s="443"/>
      <c r="H13" s="444"/>
      <c r="I13" s="434"/>
      <c r="J13" s="442"/>
      <c r="K13" s="445"/>
      <c r="L13" s="446"/>
      <c r="M13" s="411"/>
      <c r="N13" s="437"/>
      <c r="O13" s="351"/>
      <c r="P13" s="115"/>
    </row>
    <row r="14" spans="1:21" s="110" customFormat="1" ht="15" customHeight="1" x14ac:dyDescent="0.25">
      <c r="A14" s="461" t="s">
        <v>2598</v>
      </c>
      <c r="B14" s="955" t="s">
        <v>2599</v>
      </c>
      <c r="C14" s="439" t="s">
        <v>77</v>
      </c>
      <c r="D14" s="440">
        <v>42598</v>
      </c>
      <c r="E14" s="441">
        <v>58574</v>
      </c>
      <c r="F14" s="442">
        <v>1.96</v>
      </c>
      <c r="G14" s="443">
        <f>SUM(E14*F14)</f>
        <v>114805.04</v>
      </c>
      <c r="H14" s="444"/>
      <c r="I14" s="434">
        <v>1.7</v>
      </c>
      <c r="J14" s="442">
        <v>1.6850000000000001</v>
      </c>
      <c r="K14" s="445">
        <f>SUM(E14*J14)</f>
        <v>98697.19</v>
      </c>
      <c r="L14" s="446">
        <f>SUM(G14-K14)</f>
        <v>16107.849999999991</v>
      </c>
      <c r="M14" s="447">
        <v>0.74926000000000004</v>
      </c>
      <c r="N14" s="448">
        <f>SUM(L14*M14)</f>
        <v>12068.967690999994</v>
      </c>
      <c r="O14" s="351"/>
      <c r="P14" s="115"/>
    </row>
    <row r="15" spans="1:21" s="108" customFormat="1" ht="15" customHeight="1" x14ac:dyDescent="0.25">
      <c r="A15" s="461" t="s">
        <v>2613</v>
      </c>
      <c r="B15" s="955" t="s">
        <v>1436</v>
      </c>
      <c r="C15" s="439" t="s">
        <v>77</v>
      </c>
      <c r="D15" s="440">
        <v>42608</v>
      </c>
      <c r="E15" s="441">
        <v>48861</v>
      </c>
      <c r="F15" s="442">
        <v>5.58</v>
      </c>
      <c r="G15" s="443">
        <f>SUM(E15*F15)</f>
        <v>272644.38</v>
      </c>
      <c r="H15" s="444"/>
      <c r="I15" s="434">
        <v>5.47</v>
      </c>
      <c r="J15" s="442">
        <v>5.2</v>
      </c>
      <c r="K15" s="445">
        <f>SUM(E15*J15)</f>
        <v>254077.2</v>
      </c>
      <c r="L15" s="446">
        <f>SUM(G15-K15)</f>
        <v>18567.179999999993</v>
      </c>
      <c r="M15" s="447">
        <v>0.74926000000000004</v>
      </c>
      <c r="N15" s="448">
        <f>SUM(L15*M15)</f>
        <v>13911.645286799996</v>
      </c>
      <c r="O15" s="351"/>
      <c r="P15" s="115"/>
      <c r="Q15" s="110"/>
      <c r="R15" s="110"/>
      <c r="S15" s="110"/>
      <c r="T15" s="110"/>
      <c r="U15" s="110"/>
    </row>
    <row r="16" spans="1:21" s="110" customFormat="1" ht="15" customHeight="1" x14ac:dyDescent="0.25">
      <c r="A16" s="461" t="s">
        <v>2581</v>
      </c>
      <c r="B16" s="955" t="s">
        <v>2582</v>
      </c>
      <c r="C16" s="439" t="s">
        <v>77</v>
      </c>
      <c r="D16" s="440">
        <v>42590</v>
      </c>
      <c r="E16" s="441">
        <v>40583</v>
      </c>
      <c r="F16" s="442">
        <v>7.67</v>
      </c>
      <c r="G16" s="443">
        <f>SUM(E16*F16)</f>
        <v>311271.61</v>
      </c>
      <c r="H16" s="444"/>
      <c r="I16" s="434">
        <v>6.29</v>
      </c>
      <c r="J16" s="442">
        <v>6.18</v>
      </c>
      <c r="K16" s="445">
        <f>SUM(E16*J16)</f>
        <v>250802.94</v>
      </c>
      <c r="L16" s="446">
        <f>SUM(G16-K16)</f>
        <v>60468.669999999984</v>
      </c>
      <c r="M16" s="447">
        <v>0.74926000000000004</v>
      </c>
      <c r="N16" s="448">
        <f>SUM(L16*M16)</f>
        <v>45306.75568419999</v>
      </c>
      <c r="O16" s="351"/>
      <c r="P16" s="115"/>
    </row>
    <row r="17" spans="1:21" s="110" customFormat="1" ht="15" customHeight="1" x14ac:dyDescent="0.25">
      <c r="A17" s="461" t="s">
        <v>2225</v>
      </c>
      <c r="B17" s="955" t="s">
        <v>2583</v>
      </c>
      <c r="C17" s="439" t="s">
        <v>77</v>
      </c>
      <c r="D17" s="440">
        <v>42592</v>
      </c>
      <c r="E17" s="441">
        <v>75861</v>
      </c>
      <c r="F17" s="442">
        <v>20.079999999999998</v>
      </c>
      <c r="G17" s="443">
        <f>SUM(E17*F17)</f>
        <v>1523288.88</v>
      </c>
      <c r="H17" s="444"/>
      <c r="I17" s="434">
        <v>17.36</v>
      </c>
      <c r="J17" s="442">
        <v>17.18</v>
      </c>
      <c r="K17" s="445">
        <f>SUM(E17*J17)</f>
        <v>1303291.98</v>
      </c>
      <c r="L17" s="446">
        <f>SUM(G17-K17)</f>
        <v>219996.89999999991</v>
      </c>
      <c r="M17" s="447">
        <v>0.74926000000000004</v>
      </c>
      <c r="N17" s="448">
        <f>SUM(L17*M17)</f>
        <v>164834.87729399995</v>
      </c>
      <c r="O17" s="351"/>
      <c r="P17" s="115"/>
    </row>
    <row r="18" spans="1:21" s="108" customFormat="1" ht="15" customHeight="1" x14ac:dyDescent="0.25">
      <c r="A18" s="461" t="s">
        <v>408</v>
      </c>
      <c r="B18" s="955" t="s">
        <v>409</v>
      </c>
      <c r="C18" s="439" t="s">
        <v>77</v>
      </c>
      <c r="D18" s="440">
        <v>42592</v>
      </c>
      <c r="E18" s="441">
        <v>90415</v>
      </c>
      <c r="F18" s="442">
        <v>14.99</v>
      </c>
      <c r="G18" s="443">
        <f>SUM(E18*F18)</f>
        <v>1355320.85</v>
      </c>
      <c r="H18" s="444"/>
      <c r="I18" s="434">
        <v>15.42</v>
      </c>
      <c r="J18" s="442">
        <v>15.31</v>
      </c>
      <c r="K18" s="445">
        <f>SUM(E18*J18)</f>
        <v>1384253.6500000001</v>
      </c>
      <c r="L18" s="446">
        <f>SUM(G18-K18)</f>
        <v>-28932.800000000047</v>
      </c>
      <c r="M18" s="447">
        <v>0.74926000000000004</v>
      </c>
      <c r="N18" s="448">
        <f>SUM(L18*M18)</f>
        <v>-21678.189728000038</v>
      </c>
      <c r="O18" s="351"/>
      <c r="P18" s="115"/>
      <c r="Q18" s="110"/>
      <c r="R18" s="110"/>
      <c r="S18" s="110"/>
      <c r="T18" s="110"/>
      <c r="U18" s="110"/>
    </row>
    <row r="19" spans="1:21" s="108" customFormat="1" ht="15" customHeight="1" x14ac:dyDescent="0.25">
      <c r="A19" s="407" t="s">
        <v>2624</v>
      </c>
      <c r="B19" s="954" t="s">
        <v>148</v>
      </c>
      <c r="C19" s="428" t="s">
        <v>52</v>
      </c>
      <c r="D19" s="429">
        <v>42620</v>
      </c>
      <c r="E19" s="430">
        <v>127497</v>
      </c>
      <c r="F19" s="431">
        <v>10.98</v>
      </c>
      <c r="G19" s="432">
        <f>SUM(E19*F19)</f>
        <v>1399917.06</v>
      </c>
      <c r="H19" s="433"/>
      <c r="I19" s="434">
        <v>10.199999999999999</v>
      </c>
      <c r="J19" s="431">
        <v>10.79</v>
      </c>
      <c r="K19" s="435">
        <f>SUM(E19*J19)</f>
        <v>1375692.63</v>
      </c>
      <c r="L19" s="436">
        <f>SUM(K19-G19)</f>
        <v>-24224.430000000168</v>
      </c>
      <c r="M19" s="447">
        <v>0.74926000000000004</v>
      </c>
      <c r="N19" s="437">
        <f>SUM(L19*M19)</f>
        <v>-18150.396421800127</v>
      </c>
      <c r="O19" s="352"/>
      <c r="P19" s="447">
        <v>0.755</v>
      </c>
    </row>
    <row r="20" spans="1:21" s="110" customFormat="1" ht="15" customHeight="1" x14ac:dyDescent="0.25">
      <c r="A20" s="461" t="s">
        <v>2590</v>
      </c>
      <c r="B20" s="955" t="s">
        <v>2591</v>
      </c>
      <c r="C20" s="439" t="s">
        <v>77</v>
      </c>
      <c r="D20" s="440">
        <v>42594</v>
      </c>
      <c r="E20" s="441">
        <v>80926</v>
      </c>
      <c r="F20" s="442">
        <v>3.55</v>
      </c>
      <c r="G20" s="443">
        <f>SUM(E20*F20)</f>
        <v>287287.3</v>
      </c>
      <c r="H20" s="444"/>
      <c r="I20" s="434">
        <v>3.25</v>
      </c>
      <c r="J20" s="442">
        <v>3.1</v>
      </c>
      <c r="K20" s="445">
        <f>SUM(E20*J20)</f>
        <v>250870.6</v>
      </c>
      <c r="L20" s="446">
        <f>SUM(G20-K20)</f>
        <v>36416.699999999983</v>
      </c>
      <c r="M20" s="447">
        <v>0.74926000000000004</v>
      </c>
      <c r="N20" s="448">
        <f>SUM(L20*M20)</f>
        <v>27285.576641999989</v>
      </c>
      <c r="O20" s="351"/>
      <c r="P20" s="115"/>
    </row>
    <row r="21" spans="1:21" s="110" customFormat="1" ht="15" customHeight="1" x14ac:dyDescent="0.25">
      <c r="A21" s="461" t="s">
        <v>1560</v>
      </c>
      <c r="B21" s="955" t="s">
        <v>840</v>
      </c>
      <c r="C21" s="439" t="s">
        <v>77</v>
      </c>
      <c r="D21" s="440">
        <v>42586</v>
      </c>
      <c r="E21" s="441">
        <v>20376</v>
      </c>
      <c r="F21" s="442">
        <v>115.32</v>
      </c>
      <c r="G21" s="443">
        <f>SUM(E21*F21)</f>
        <v>2349760.3199999998</v>
      </c>
      <c r="H21" s="444"/>
      <c r="I21" s="434">
        <v>103.53</v>
      </c>
      <c r="J21" s="442">
        <v>102.9</v>
      </c>
      <c r="K21" s="445">
        <f>SUM(E21*J21)</f>
        <v>2096690.4000000001</v>
      </c>
      <c r="L21" s="446">
        <f>SUM(G21-K21)</f>
        <v>253069.91999999969</v>
      </c>
      <c r="M21" s="447">
        <v>0.74926000000000004</v>
      </c>
      <c r="N21" s="448">
        <f>SUM(L21*M21)</f>
        <v>189615.16825919977</v>
      </c>
      <c r="O21" s="351"/>
      <c r="P21" s="115"/>
    </row>
    <row r="22" spans="1:21" s="110" customFormat="1" ht="15" customHeight="1" x14ac:dyDescent="0.25">
      <c r="A22" s="461" t="s">
        <v>2640</v>
      </c>
      <c r="B22" s="955" t="s">
        <v>2641</v>
      </c>
      <c r="C22" s="439" t="s">
        <v>77</v>
      </c>
      <c r="D22" s="440">
        <v>42628</v>
      </c>
      <c r="E22" s="441">
        <v>59157</v>
      </c>
      <c r="F22" s="442">
        <v>2.8</v>
      </c>
      <c r="G22" s="443">
        <f>SUM(E22*F22)</f>
        <v>165639.59999999998</v>
      </c>
      <c r="H22" s="444"/>
      <c r="I22" s="434">
        <v>3.03</v>
      </c>
      <c r="J22" s="442">
        <v>2.92</v>
      </c>
      <c r="K22" s="445">
        <f>SUM(E22*J22)</f>
        <v>172738.44</v>
      </c>
      <c r="L22" s="446">
        <f>SUM(G22-K22)</f>
        <v>-7098.8400000000256</v>
      </c>
      <c r="M22" s="447">
        <v>0.74926000000000004</v>
      </c>
      <c r="N22" s="448">
        <f>SUM(L22*M22)</f>
        <v>-5318.876858400019</v>
      </c>
      <c r="O22" s="351"/>
      <c r="P22" s="115"/>
    </row>
    <row r="23" spans="1:21" s="110" customFormat="1" ht="15" customHeight="1" x14ac:dyDescent="0.25">
      <c r="A23" s="461" t="s">
        <v>2584</v>
      </c>
      <c r="B23" s="955" t="s">
        <v>2585</v>
      </c>
      <c r="C23" s="439" t="s">
        <v>77</v>
      </c>
      <c r="D23" s="440">
        <v>42591</v>
      </c>
      <c r="E23" s="441">
        <v>298481</v>
      </c>
      <c r="F23" s="442">
        <v>5.42</v>
      </c>
      <c r="G23" s="443">
        <f>SUM(E23*F23)</f>
        <v>1617767.02</v>
      </c>
      <c r="H23" s="444"/>
      <c r="I23" s="434">
        <v>4.9400000000000004</v>
      </c>
      <c r="J23" s="442">
        <v>4.8</v>
      </c>
      <c r="K23" s="445">
        <f>SUM(E23*J23)</f>
        <v>1432708.8</v>
      </c>
      <c r="L23" s="446">
        <f>SUM(G23-K23)</f>
        <v>185058.21999999997</v>
      </c>
      <c r="M23" s="447">
        <v>0.74926000000000004</v>
      </c>
      <c r="N23" s="448">
        <f>SUM(L23*M23)</f>
        <v>138656.72191719999</v>
      </c>
      <c r="O23" s="351"/>
      <c r="P23" s="115"/>
    </row>
    <row r="24" spans="1:21" s="110" customFormat="1" ht="15" customHeight="1" x14ac:dyDescent="0.25">
      <c r="A24" s="461" t="s">
        <v>2635</v>
      </c>
      <c r="B24" s="955" t="s">
        <v>2636</v>
      </c>
      <c r="C24" s="439" t="s">
        <v>77</v>
      </c>
      <c r="D24" s="440">
        <v>42626</v>
      </c>
      <c r="E24" s="441">
        <v>28670</v>
      </c>
      <c r="F24" s="442">
        <v>4.41</v>
      </c>
      <c r="G24" s="443">
        <f>SUM(E24*F24)</f>
        <v>126434.7</v>
      </c>
      <c r="H24" s="444"/>
      <c r="I24" s="434">
        <v>4.7300000000000004</v>
      </c>
      <c r="J24" s="442">
        <v>4.43</v>
      </c>
      <c r="K24" s="445">
        <f>SUM(E24*J24)</f>
        <v>127008.09999999999</v>
      </c>
      <c r="L24" s="446">
        <f>SUM(G24-K24)</f>
        <v>-573.39999999999418</v>
      </c>
      <c r="M24" s="447">
        <v>0.74926000000000004</v>
      </c>
      <c r="N24" s="448">
        <f>SUM(L24*M24)</f>
        <v>-429.62568399999566</v>
      </c>
      <c r="O24" s="351"/>
      <c r="P24" s="115"/>
    </row>
    <row r="25" spans="1:21" s="110" customFormat="1" ht="15" customHeight="1" x14ac:dyDescent="0.25">
      <c r="A25" s="461" t="s">
        <v>324</v>
      </c>
      <c r="B25" s="955" t="s">
        <v>325</v>
      </c>
      <c r="C25" s="439" t="s">
        <v>77</v>
      </c>
      <c r="D25" s="440">
        <v>42625</v>
      </c>
      <c r="E25" s="441">
        <v>210159</v>
      </c>
      <c r="F25" s="442">
        <v>5.0599999999999996</v>
      </c>
      <c r="G25" s="443">
        <f>SUM(E25*F25)</f>
        <v>1063404.5399999998</v>
      </c>
      <c r="H25" s="444"/>
      <c r="I25" s="434">
        <v>5.46</v>
      </c>
      <c r="J25" s="442">
        <v>5.2</v>
      </c>
      <c r="K25" s="445">
        <f>SUM(E25*J25)</f>
        <v>1092826.8</v>
      </c>
      <c r="L25" s="446">
        <f>SUM(G25-K25)</f>
        <v>-29422.260000000242</v>
      </c>
      <c r="M25" s="447">
        <v>0.74926000000000004</v>
      </c>
      <c r="N25" s="448">
        <f>SUM(L25*M25)</f>
        <v>-22044.922527600182</v>
      </c>
      <c r="O25" s="351"/>
      <c r="P25" s="115"/>
    </row>
    <row r="26" spans="1:21" s="110" customFormat="1" ht="15" customHeight="1" x14ac:dyDescent="0.25">
      <c r="A26" s="461" t="s">
        <v>1437</v>
      </c>
      <c r="B26" s="955" t="s">
        <v>1438</v>
      </c>
      <c r="C26" s="439" t="s">
        <v>77</v>
      </c>
      <c r="D26" s="440">
        <v>42600</v>
      </c>
      <c r="E26" s="441">
        <v>298453</v>
      </c>
      <c r="F26" s="442">
        <v>5.83</v>
      </c>
      <c r="G26" s="443">
        <f>SUM(E26*F26)</f>
        <v>1739980.99</v>
      </c>
      <c r="H26" s="444"/>
      <c r="I26" s="434">
        <v>5.39</v>
      </c>
      <c r="J26" s="442">
        <v>5.34</v>
      </c>
      <c r="K26" s="445">
        <f>SUM(E26*J26)</f>
        <v>1593739.02</v>
      </c>
      <c r="L26" s="446">
        <f>SUM(G26-K26)</f>
        <v>146241.96999999997</v>
      </c>
      <c r="M26" s="447">
        <v>0.74926000000000004</v>
      </c>
      <c r="N26" s="448">
        <f>SUM(L26*M26)</f>
        <v>109573.25844219998</v>
      </c>
      <c r="O26" s="351"/>
      <c r="P26" s="115"/>
    </row>
    <row r="27" spans="1:21" s="110" customFormat="1" ht="15" customHeight="1" x14ac:dyDescent="0.25">
      <c r="A27" s="461" t="s">
        <v>2106</v>
      </c>
      <c r="B27" s="955" t="s">
        <v>2107</v>
      </c>
      <c r="C27" s="439" t="s">
        <v>77</v>
      </c>
      <c r="D27" s="440">
        <v>42598</v>
      </c>
      <c r="E27" s="441">
        <v>93814</v>
      </c>
      <c r="F27" s="442">
        <v>1.1200000000000001</v>
      </c>
      <c r="G27" s="443">
        <f>SUM(E27*F27)</f>
        <v>105071.68000000001</v>
      </c>
      <c r="H27" s="444"/>
      <c r="I27" s="434">
        <v>0.93899999999999995</v>
      </c>
      <c r="J27" s="442">
        <v>0.83</v>
      </c>
      <c r="K27" s="445">
        <f>SUM(E27*J27)</f>
        <v>77865.62</v>
      </c>
      <c r="L27" s="446">
        <f>SUM(G27-K27)</f>
        <v>27206.060000000012</v>
      </c>
      <c r="M27" s="447">
        <v>0.74926000000000004</v>
      </c>
      <c r="N27" s="448">
        <f>SUM(L27*M27)</f>
        <v>20384.412515600012</v>
      </c>
      <c r="O27" s="447" t="s">
        <v>3</v>
      </c>
      <c r="P27" s="115"/>
    </row>
    <row r="28" spans="1:21" s="110" customFormat="1" ht="15" customHeight="1" x14ac:dyDescent="0.25">
      <c r="A28" s="461" t="s">
        <v>2637</v>
      </c>
      <c r="B28" s="955" t="s">
        <v>401</v>
      </c>
      <c r="C28" s="439" t="s">
        <v>77</v>
      </c>
      <c r="D28" s="440">
        <v>42437</v>
      </c>
      <c r="E28" s="441">
        <v>37827</v>
      </c>
      <c r="F28" s="442">
        <v>78.03</v>
      </c>
      <c r="G28" s="443">
        <f>SUM(E28*F28)</f>
        <v>2951640.81</v>
      </c>
      <c r="H28" s="444"/>
      <c r="I28" s="434">
        <v>82.77</v>
      </c>
      <c r="J28" s="442">
        <v>81.39</v>
      </c>
      <c r="K28" s="445">
        <f>SUM(E28*J28)</f>
        <v>3078739.53</v>
      </c>
      <c r="L28" s="446">
        <f>SUM(G28-K28)</f>
        <v>-127098.71999999974</v>
      </c>
      <c r="M28" s="447">
        <v>0.74926000000000004</v>
      </c>
      <c r="N28" s="448">
        <f>SUM(L28*M28)</f>
        <v>-95229.98694719981</v>
      </c>
      <c r="O28" s="351"/>
      <c r="P28" s="115"/>
    </row>
    <row r="29" spans="1:21" s="110" customFormat="1" ht="15" customHeight="1" x14ac:dyDescent="0.25">
      <c r="A29" s="461" t="s">
        <v>2616</v>
      </c>
      <c r="B29" s="955" t="s">
        <v>2617</v>
      </c>
      <c r="C29" s="439" t="s">
        <v>77</v>
      </c>
      <c r="D29" s="440">
        <v>42611</v>
      </c>
      <c r="E29" s="441">
        <v>35386</v>
      </c>
      <c r="F29" s="442">
        <v>2.2949999999999999</v>
      </c>
      <c r="G29" s="443">
        <f>SUM(E29*F29)</f>
        <v>81210.87</v>
      </c>
      <c r="H29" s="444"/>
      <c r="I29" s="434">
        <v>2.4300000000000002</v>
      </c>
      <c r="J29" s="442">
        <v>2.31</v>
      </c>
      <c r="K29" s="445">
        <f>SUM(E29*J29)</f>
        <v>81741.66</v>
      </c>
      <c r="L29" s="446">
        <f>SUM(G29-K29)</f>
        <v>-530.79000000000815</v>
      </c>
      <c r="M29" s="447">
        <v>0.74926000000000004</v>
      </c>
      <c r="N29" s="448">
        <f>SUM(L29*M29)</f>
        <v>-397.69971540000614</v>
      </c>
      <c r="O29" s="351"/>
      <c r="P29" s="115"/>
    </row>
    <row r="30" spans="1:21" s="110" customFormat="1" ht="15" customHeight="1" x14ac:dyDescent="0.25">
      <c r="A30" s="461" t="s">
        <v>2638</v>
      </c>
      <c r="B30" s="955" t="s">
        <v>770</v>
      </c>
      <c r="C30" s="439" t="s">
        <v>77</v>
      </c>
      <c r="D30" s="440">
        <v>42625</v>
      </c>
      <c r="E30" s="441">
        <v>50566</v>
      </c>
      <c r="F30" s="442">
        <v>3.99</v>
      </c>
      <c r="G30" s="443">
        <f>SUM(E30*F30)</f>
        <v>201758.34</v>
      </c>
      <c r="H30" s="444"/>
      <c r="I30" s="434">
        <v>4.34</v>
      </c>
      <c r="J30" s="442">
        <v>4.0999999999999996</v>
      </c>
      <c r="K30" s="445">
        <f>SUM(E30*J30)</f>
        <v>207320.59999999998</v>
      </c>
      <c r="L30" s="446">
        <f>SUM(G30-K30)</f>
        <v>-5562.2599999999802</v>
      </c>
      <c r="M30" s="447">
        <v>0.74926000000000004</v>
      </c>
      <c r="N30" s="448">
        <f>SUM(L30*M30)</f>
        <v>-4167.578927599985</v>
      </c>
      <c r="O30" s="351"/>
      <c r="P30" s="115"/>
    </row>
    <row r="31" spans="1:21" s="108" customFormat="1" ht="15" customHeight="1" x14ac:dyDescent="0.25">
      <c r="A31" s="407" t="s">
        <v>2642</v>
      </c>
      <c r="B31" s="987" t="s">
        <v>2471</v>
      </c>
      <c r="C31" s="475" t="s">
        <v>77</v>
      </c>
      <c r="D31" s="474">
        <v>42629</v>
      </c>
      <c r="E31" s="476">
        <v>36672</v>
      </c>
      <c r="F31" s="477">
        <v>4.8499999999999996</v>
      </c>
      <c r="G31" s="432">
        <f>SUM(E31*F31)</f>
        <v>177859.19999999998</v>
      </c>
      <c r="H31" s="433"/>
      <c r="I31" s="434">
        <v>4.33</v>
      </c>
      <c r="J31" s="477">
        <v>4.84</v>
      </c>
      <c r="K31" s="435">
        <f>SUM(E31*J31)</f>
        <v>177492.47999999998</v>
      </c>
      <c r="L31" s="436">
        <f>SUM(G31-K31)</f>
        <v>366.72000000000116</v>
      </c>
      <c r="M31" s="447">
        <v>0.74926000000000004</v>
      </c>
      <c r="N31" s="437">
        <f>SUM(L31*M31)</f>
        <v>274.76862720000088</v>
      </c>
      <c r="O31" s="352"/>
      <c r="P31" s="114"/>
    </row>
    <row r="32" spans="1:21" s="110" customFormat="1" ht="15" customHeight="1" x14ac:dyDescent="0.25">
      <c r="A32" s="461" t="s">
        <v>2594</v>
      </c>
      <c r="B32" s="955" t="s">
        <v>458</v>
      </c>
      <c r="C32" s="439" t="s">
        <v>77</v>
      </c>
      <c r="D32" s="440">
        <v>42592</v>
      </c>
      <c r="E32" s="441">
        <v>351283</v>
      </c>
      <c r="F32" s="442">
        <v>5.1100000000000003</v>
      </c>
      <c r="G32" s="443">
        <f>SUM(E32*F32)</f>
        <v>1795056.1300000001</v>
      </c>
      <c r="H32" s="444"/>
      <c r="I32" s="434">
        <v>4.79</v>
      </c>
      <c r="J32" s="442">
        <v>4.59</v>
      </c>
      <c r="K32" s="445">
        <f>SUM(E32*J32)</f>
        <v>1612388.97</v>
      </c>
      <c r="L32" s="446">
        <f>SUM(G32-K32)</f>
        <v>182667.16000000015</v>
      </c>
      <c r="M32" s="447">
        <v>0.74926000000000004</v>
      </c>
      <c r="N32" s="448">
        <f>SUM(L32*M32)</f>
        <v>136865.19630160011</v>
      </c>
      <c r="O32" s="351"/>
      <c r="P32" s="115"/>
    </row>
    <row r="33" spans="1:21" s="110" customFormat="1" ht="15" customHeight="1" x14ac:dyDescent="0.25">
      <c r="A33" s="461" t="s">
        <v>2575</v>
      </c>
      <c r="B33" s="955" t="s">
        <v>2576</v>
      </c>
      <c r="C33" s="439" t="s">
        <v>77</v>
      </c>
      <c r="D33" s="440">
        <v>42585</v>
      </c>
      <c r="E33" s="441">
        <v>114110</v>
      </c>
      <c r="F33" s="442">
        <v>2.33</v>
      </c>
      <c r="G33" s="443">
        <f>SUM(E33*F33)</f>
        <v>265876.3</v>
      </c>
      <c r="H33" s="444"/>
      <c r="I33" s="434">
        <v>2.19</v>
      </c>
      <c r="J33" s="442">
        <v>2.17</v>
      </c>
      <c r="K33" s="445">
        <f>SUM(E33*J33)</f>
        <v>247618.69999999998</v>
      </c>
      <c r="L33" s="446">
        <f>SUM(G33-K33)</f>
        <v>18257.600000000006</v>
      </c>
      <c r="M33" s="447">
        <v>0.74926000000000004</v>
      </c>
      <c r="N33" s="448">
        <f>SUM(L33*M33)</f>
        <v>13679.689376000006</v>
      </c>
      <c r="O33" s="351"/>
      <c r="P33" s="115"/>
    </row>
    <row r="34" spans="1:21" s="110" customFormat="1" ht="15" customHeight="1" x14ac:dyDescent="0.25">
      <c r="A34" s="461" t="s">
        <v>1642</v>
      </c>
      <c r="B34" s="955" t="s">
        <v>1643</v>
      </c>
      <c r="C34" s="439" t="s">
        <v>77</v>
      </c>
      <c r="D34" s="440">
        <v>42598</v>
      </c>
      <c r="E34" s="441">
        <v>149919</v>
      </c>
      <c r="F34" s="442">
        <v>11.84</v>
      </c>
      <c r="G34" s="443">
        <f>SUM(E34*F34)</f>
        <v>1775040.96</v>
      </c>
      <c r="H34" s="444"/>
      <c r="I34" s="434">
        <v>10.93</v>
      </c>
      <c r="J34" s="442">
        <v>10.85</v>
      </c>
      <c r="K34" s="445">
        <f>SUM(E34*J34)</f>
        <v>1626621.15</v>
      </c>
      <c r="L34" s="446">
        <f>SUM(G34-K34)</f>
        <v>148419.81000000006</v>
      </c>
      <c r="M34" s="447">
        <v>0.74926000000000004</v>
      </c>
      <c r="N34" s="448">
        <f>SUM(L34*M34)</f>
        <v>111205.02684060005</v>
      </c>
      <c r="O34" s="351"/>
      <c r="P34" s="115"/>
    </row>
    <row r="35" spans="1:21" s="110" customFormat="1" ht="15" customHeight="1" x14ac:dyDescent="0.25">
      <c r="A35" s="461" t="s">
        <v>2618</v>
      </c>
      <c r="B35" s="955" t="s">
        <v>2619</v>
      </c>
      <c r="C35" s="439" t="s">
        <v>77</v>
      </c>
      <c r="D35" s="440">
        <v>42611</v>
      </c>
      <c r="E35" s="441">
        <v>40350</v>
      </c>
      <c r="F35" s="442">
        <v>1.595</v>
      </c>
      <c r="G35" s="443">
        <f>SUM(E35*F35)</f>
        <v>64358.25</v>
      </c>
      <c r="H35" s="444"/>
      <c r="I35" s="434">
        <v>1.51</v>
      </c>
      <c r="J35" s="442">
        <v>1.47</v>
      </c>
      <c r="K35" s="445">
        <f>SUM(E35*J35)</f>
        <v>59314.5</v>
      </c>
      <c r="L35" s="446">
        <f>SUM(G35-K35)</f>
        <v>5043.75</v>
      </c>
      <c r="M35" s="447">
        <v>0.74926000000000004</v>
      </c>
      <c r="N35" s="448">
        <f>SUM(L35*M35)</f>
        <v>3779.0801250000004</v>
      </c>
      <c r="O35" s="351"/>
      <c r="P35" s="115"/>
    </row>
    <row r="36" spans="1:21" s="110" customFormat="1" ht="15" customHeight="1" x14ac:dyDescent="0.25">
      <c r="A36" s="461" t="s">
        <v>2573</v>
      </c>
      <c r="B36" s="955" t="s">
        <v>2574</v>
      </c>
      <c r="C36" s="439" t="s">
        <v>77</v>
      </c>
      <c r="D36" s="440">
        <v>42587</v>
      </c>
      <c r="E36" s="441">
        <v>420084</v>
      </c>
      <c r="F36" s="442">
        <v>3.36</v>
      </c>
      <c r="G36" s="443">
        <f>SUM(E36*F36)</f>
        <v>1411482.24</v>
      </c>
      <c r="H36" s="444"/>
      <c r="I36" s="434">
        <v>3.13</v>
      </c>
      <c r="J36" s="442">
        <v>3.11</v>
      </c>
      <c r="K36" s="445">
        <f>SUM(E36*J36)</f>
        <v>1306461.24</v>
      </c>
      <c r="L36" s="446">
        <f>SUM(G36-K36)</f>
        <v>105021</v>
      </c>
      <c r="M36" s="447">
        <v>0.74926000000000004</v>
      </c>
      <c r="N36" s="448">
        <f>SUM(L36*M36)</f>
        <v>78688.03446000001</v>
      </c>
      <c r="O36" s="351"/>
      <c r="P36" s="115"/>
    </row>
    <row r="37" spans="1:21" s="110" customFormat="1" ht="15" customHeight="1" x14ac:dyDescent="0.25">
      <c r="A37" s="461" t="s">
        <v>2639</v>
      </c>
      <c r="B37" s="955" t="s">
        <v>609</v>
      </c>
      <c r="C37" s="439" t="s">
        <v>77</v>
      </c>
      <c r="D37" s="440">
        <v>42627</v>
      </c>
      <c r="E37" s="441">
        <v>26352</v>
      </c>
      <c r="F37" s="442">
        <v>7.71</v>
      </c>
      <c r="G37" s="443">
        <f>SUM(E37*F37)</f>
        <v>203173.92</v>
      </c>
      <c r="H37" s="444"/>
      <c r="I37" s="434">
        <v>8.16</v>
      </c>
      <c r="J37" s="442">
        <v>7.79</v>
      </c>
      <c r="K37" s="445">
        <f>SUM(E37*J37)</f>
        <v>205282.08</v>
      </c>
      <c r="L37" s="446">
        <f>SUM(G37-K37)</f>
        <v>-2108.1599999999744</v>
      </c>
      <c r="M37" s="447">
        <v>0.74926000000000004</v>
      </c>
      <c r="N37" s="448">
        <f>SUM(L37*M37)</f>
        <v>-1579.5599615999809</v>
      </c>
      <c r="O37" s="351"/>
      <c r="P37" s="115"/>
    </row>
    <row r="38" spans="1:21" s="108" customFormat="1" ht="15" customHeight="1" x14ac:dyDescent="0.25">
      <c r="A38" s="461"/>
      <c r="B38" s="955"/>
      <c r="C38" s="439"/>
      <c r="D38" s="440"/>
      <c r="E38" s="441"/>
      <c r="F38" s="442"/>
      <c r="G38" s="443"/>
      <c r="H38" s="444"/>
      <c r="I38" s="434"/>
      <c r="J38" s="442"/>
      <c r="K38" s="445"/>
      <c r="L38" s="446"/>
      <c r="M38" s="447" t="s">
        <v>3</v>
      </c>
      <c r="N38" s="448"/>
      <c r="O38" s="351"/>
      <c r="P38" s="115"/>
      <c r="Q38" s="110"/>
      <c r="R38" s="110"/>
      <c r="S38" s="110"/>
      <c r="T38" s="110"/>
      <c r="U38" s="110"/>
    </row>
    <row r="39" spans="1:21" s="110" customFormat="1" ht="15" customHeight="1" x14ac:dyDescent="0.25">
      <c r="A39" s="461"/>
      <c r="B39" s="955"/>
      <c r="C39" s="439"/>
      <c r="D39" s="440"/>
      <c r="E39" s="441"/>
      <c r="F39" s="442"/>
      <c r="G39" s="443"/>
      <c r="H39" s="444"/>
      <c r="I39" s="434"/>
      <c r="J39" s="442"/>
      <c r="K39" s="445"/>
      <c r="L39" s="446"/>
      <c r="M39" s="447" t="s">
        <v>3</v>
      </c>
      <c r="N39" s="448"/>
      <c r="O39" s="351"/>
      <c r="P39" s="115"/>
    </row>
    <row r="40" spans="1:21" s="110" customFormat="1" ht="16.5" customHeight="1" x14ac:dyDescent="0.25">
      <c r="A40" s="407"/>
      <c r="B40" s="961"/>
      <c r="C40" s="428"/>
      <c r="D40" s="429"/>
      <c r="E40" s="430"/>
      <c r="F40" s="431"/>
      <c r="G40" s="432"/>
      <c r="H40" s="433"/>
      <c r="I40" s="434"/>
      <c r="J40" s="431"/>
      <c r="K40" s="435"/>
      <c r="L40" s="436"/>
      <c r="M40" s="411"/>
      <c r="N40" s="437"/>
      <c r="O40" s="352"/>
      <c r="P40" s="114"/>
      <c r="Q40" s="108"/>
      <c r="R40" s="108"/>
      <c r="S40" s="108"/>
      <c r="T40" s="108"/>
      <c r="U40" s="108"/>
    </row>
    <row r="41" spans="1:21" s="108" customFormat="1" ht="15" customHeight="1" x14ac:dyDescent="0.25">
      <c r="A41" s="14"/>
      <c r="B41" s="950"/>
      <c r="C41" s="428"/>
      <c r="D41" s="429"/>
      <c r="E41" s="430"/>
      <c r="F41" s="431"/>
      <c r="G41" s="432"/>
      <c r="H41" s="433"/>
      <c r="I41" s="857"/>
      <c r="J41" s="431"/>
      <c r="K41" s="435"/>
      <c r="L41" s="436"/>
      <c r="M41" s="411"/>
      <c r="N41" s="437"/>
      <c r="O41" s="352"/>
      <c r="P41" s="114"/>
    </row>
    <row r="42" spans="1:21" s="14" customFormat="1" ht="16.5" thickBot="1" x14ac:dyDescent="0.3">
      <c r="A42" s="34" t="s">
        <v>28</v>
      </c>
      <c r="B42" s="34"/>
      <c r="C42" s="34"/>
      <c r="D42" s="34"/>
      <c r="E42" s="34"/>
      <c r="F42" s="35"/>
      <c r="G42" s="35"/>
      <c r="H42" s="36"/>
      <c r="I42" s="37"/>
      <c r="J42" s="36"/>
      <c r="K42" s="35"/>
      <c r="L42" s="277"/>
      <c r="M42" s="239"/>
      <c r="N42" s="230">
        <f>SUM(N12:N41)</f>
        <v>897132.34269099974</v>
      </c>
      <c r="O42" s="401"/>
      <c r="P42" s="111"/>
    </row>
    <row r="43" spans="1:21" s="14" customFormat="1" ht="18.75" customHeight="1" thickTop="1" x14ac:dyDescent="0.25">
      <c r="A43" s="46"/>
      <c r="B43" s="46"/>
      <c r="C43" s="46"/>
      <c r="D43" s="46"/>
      <c r="E43" s="46"/>
      <c r="F43" s="47"/>
      <c r="G43" s="47"/>
      <c r="H43" s="48"/>
      <c r="I43" s="49"/>
      <c r="J43" s="48"/>
      <c r="K43" s="47"/>
      <c r="L43" s="278"/>
      <c r="M43" s="240"/>
      <c r="N43" s="283"/>
      <c r="O43" s="402"/>
      <c r="P43" s="111"/>
    </row>
    <row r="44" spans="1:21" ht="11.25" customHeight="1" x14ac:dyDescent="0.25">
      <c r="A44" s="453"/>
      <c r="B44" s="453"/>
      <c r="C44" s="453"/>
      <c r="D44" s="454"/>
      <c r="E44" s="455"/>
      <c r="F44" s="456"/>
      <c r="G44" s="456"/>
      <c r="H44" s="454"/>
      <c r="I44" s="457"/>
      <c r="J44" s="454"/>
      <c r="K44" s="456"/>
      <c r="L44" s="458"/>
      <c r="M44" s="459"/>
      <c r="N44" s="460"/>
      <c r="O44" s="403"/>
    </row>
    <row r="45" spans="1:21" ht="11.25" customHeight="1" x14ac:dyDescent="0.25">
      <c r="A45" s="453"/>
      <c r="B45" s="453"/>
      <c r="C45" s="453"/>
      <c r="D45" s="455"/>
      <c r="E45" s="455"/>
      <c r="F45" s="456"/>
      <c r="G45" s="456"/>
      <c r="H45" s="455"/>
      <c r="I45" s="457"/>
      <c r="J45" s="455"/>
      <c r="K45" s="456"/>
      <c r="L45" s="458"/>
      <c r="M45" s="459"/>
      <c r="N45" s="460"/>
      <c r="O45" s="404"/>
    </row>
    <row r="46" spans="1:21" ht="6.75" customHeight="1" x14ac:dyDescent="0.25">
      <c r="A46" s="438"/>
      <c r="B46" s="438"/>
      <c r="C46" s="438"/>
      <c r="D46" s="461"/>
      <c r="E46" s="461"/>
      <c r="F46" s="450"/>
      <c r="G46" s="450"/>
      <c r="H46" s="461"/>
      <c r="I46" s="462"/>
      <c r="J46" s="461"/>
      <c r="K46" s="450"/>
      <c r="L46" s="451"/>
      <c r="M46" s="447"/>
      <c r="N46" s="452"/>
      <c r="O46" s="106"/>
    </row>
    <row r="47" spans="1:21" s="22" customFormat="1" ht="18.75" x14ac:dyDescent="0.3">
      <c r="A47" s="463"/>
      <c r="B47" s="464"/>
      <c r="C47" s="464"/>
      <c r="D47" s="464"/>
      <c r="E47" s="464" t="s">
        <v>22</v>
      </c>
      <c r="F47" s="465"/>
      <c r="G47" s="214"/>
      <c r="H47" s="464"/>
      <c r="I47" s="466"/>
      <c r="J47" s="464"/>
      <c r="K47" s="224">
        <f>SUM(N490)</f>
        <v>-81691.308385995624</v>
      </c>
      <c r="L47" s="467"/>
      <c r="M47" s="468"/>
      <c r="N47" s="469"/>
      <c r="O47" s="405"/>
      <c r="P47" s="112"/>
    </row>
    <row r="48" spans="1:21" s="2" customFormat="1" ht="15.75" x14ac:dyDescent="0.25">
      <c r="A48" s="14"/>
      <c r="B48" s="14" t="s">
        <v>6</v>
      </c>
      <c r="C48" s="14" t="s">
        <v>180</v>
      </c>
      <c r="D48" s="14" t="s">
        <v>17</v>
      </c>
      <c r="E48" s="14" t="s">
        <v>26</v>
      </c>
      <c r="F48" s="287" t="s">
        <v>19</v>
      </c>
      <c r="G48" s="287" t="s">
        <v>668</v>
      </c>
      <c r="H48" s="14"/>
      <c r="I48" s="421" t="s">
        <v>29</v>
      </c>
      <c r="J48" s="14" t="s">
        <v>18</v>
      </c>
      <c r="K48" s="287" t="s">
        <v>670</v>
      </c>
      <c r="L48" s="422" t="s">
        <v>15</v>
      </c>
      <c r="M48" s="419" t="s">
        <v>10</v>
      </c>
      <c r="N48" s="420" t="s">
        <v>671</v>
      </c>
      <c r="O48" s="314"/>
      <c r="P48" s="111"/>
    </row>
    <row r="49" spans="1:17" s="2" customFormat="1" ht="15.75" x14ac:dyDescent="0.25">
      <c r="A49" s="14" t="s">
        <v>179</v>
      </c>
      <c r="B49" s="14" t="s">
        <v>0</v>
      </c>
      <c r="C49" s="14"/>
      <c r="D49" s="14" t="s">
        <v>25</v>
      </c>
      <c r="E49" s="14" t="s">
        <v>21</v>
      </c>
      <c r="F49" s="287" t="s">
        <v>20</v>
      </c>
      <c r="G49" s="287" t="s">
        <v>669</v>
      </c>
      <c r="H49" s="14"/>
      <c r="I49" s="421" t="s">
        <v>7</v>
      </c>
      <c r="J49" s="14" t="s">
        <v>20</v>
      </c>
      <c r="K49" s="287" t="s">
        <v>669</v>
      </c>
      <c r="L49" s="422" t="s">
        <v>669</v>
      </c>
      <c r="M49" s="419" t="s">
        <v>14</v>
      </c>
      <c r="N49" s="420"/>
      <c r="O49" s="314"/>
      <c r="P49" s="111"/>
    </row>
    <row r="50" spans="1:17" s="108" customFormat="1" ht="15" customHeight="1" x14ac:dyDescent="0.25">
      <c r="A50" s="423"/>
      <c r="B50" s="424"/>
      <c r="C50" s="424"/>
      <c r="D50" s="424"/>
      <c r="E50" s="424"/>
      <c r="F50" s="425"/>
      <c r="G50" s="426" t="s">
        <v>377</v>
      </c>
      <c r="H50" s="424"/>
      <c r="I50" s="470"/>
      <c r="J50" s="424"/>
      <c r="K50" s="425"/>
      <c r="L50" s="422" t="s">
        <v>377</v>
      </c>
      <c r="M50" s="419" t="s">
        <v>1284</v>
      </c>
      <c r="N50" s="420" t="s">
        <v>883</v>
      </c>
      <c r="P50" s="114"/>
    </row>
    <row r="51" spans="1:17" s="108" customFormat="1" ht="15" customHeight="1" x14ac:dyDescent="0.25">
      <c r="A51" s="438"/>
      <c r="B51" s="424"/>
      <c r="C51" s="424"/>
      <c r="D51" s="433"/>
      <c r="E51" s="433"/>
      <c r="F51" s="471"/>
      <c r="G51" s="432"/>
      <c r="H51" s="433"/>
      <c r="I51" s="470"/>
      <c r="J51" s="433"/>
      <c r="K51" s="471"/>
      <c r="L51" s="436"/>
      <c r="M51" s="472"/>
      <c r="N51" s="437"/>
      <c r="O51" s="352"/>
      <c r="P51" s="114"/>
    </row>
    <row r="52" spans="1:17" s="110" customFormat="1" ht="15" customHeight="1" x14ac:dyDescent="0.25">
      <c r="A52" s="439" t="s">
        <v>136</v>
      </c>
      <c r="B52" s="439" t="s">
        <v>181</v>
      </c>
      <c r="C52" s="439" t="s">
        <v>77</v>
      </c>
      <c r="D52" s="440">
        <v>40534</v>
      </c>
      <c r="E52" s="441">
        <v>4000</v>
      </c>
      <c r="F52" s="442">
        <v>2.2000000000000002</v>
      </c>
      <c r="G52" s="443">
        <f t="shared" ref="G52:G89" si="0">SUM(E52*F52)</f>
        <v>8800</v>
      </c>
      <c r="H52" s="444"/>
      <c r="I52" s="440">
        <v>40556</v>
      </c>
      <c r="J52" s="442">
        <v>2.1949999999999998</v>
      </c>
      <c r="K52" s="445">
        <f t="shared" ref="K52:K73" si="1">SUM(E52*J52)</f>
        <v>8780</v>
      </c>
      <c r="L52" s="436">
        <f>SUM(G52-K52)</f>
        <v>20</v>
      </c>
      <c r="M52" s="473">
        <v>0.99770000000000003</v>
      </c>
      <c r="N52" s="437">
        <f>SUM(L52*M52)</f>
        <v>19.954000000000001</v>
      </c>
      <c r="O52" s="351"/>
      <c r="P52" s="116"/>
      <c r="Q52" s="268"/>
    </row>
    <row r="53" spans="1:17" s="108" customFormat="1" ht="15" customHeight="1" x14ac:dyDescent="0.25">
      <c r="A53" s="428" t="s">
        <v>137</v>
      </c>
      <c r="B53" s="428" t="s">
        <v>182</v>
      </c>
      <c r="C53" s="428" t="s">
        <v>52</v>
      </c>
      <c r="D53" s="429">
        <v>40561</v>
      </c>
      <c r="E53" s="430">
        <v>1583</v>
      </c>
      <c r="F53" s="431">
        <v>7.0640000000000001</v>
      </c>
      <c r="G53" s="432">
        <f t="shared" si="0"/>
        <v>11182.312</v>
      </c>
      <c r="H53" s="433"/>
      <c r="I53" s="474">
        <v>40563</v>
      </c>
      <c r="J53" s="431">
        <v>6.7930000000000001</v>
      </c>
      <c r="K53" s="435">
        <f t="shared" si="1"/>
        <v>10753.319</v>
      </c>
      <c r="L53" s="436">
        <f>SUM(K53-G53)</f>
        <v>-428.99300000000039</v>
      </c>
      <c r="M53" s="472">
        <v>1.0004</v>
      </c>
      <c r="N53" s="437">
        <f t="shared" ref="N53:N116" si="2">SUM(L53*M53)</f>
        <v>-429.1645972000004</v>
      </c>
      <c r="O53" s="352"/>
      <c r="P53" s="117"/>
    </row>
    <row r="54" spans="1:17" s="108" customFormat="1" ht="15" customHeight="1" x14ac:dyDescent="0.25">
      <c r="A54" s="475" t="s">
        <v>140</v>
      </c>
      <c r="B54" s="475" t="s">
        <v>170</v>
      </c>
      <c r="C54" s="475" t="s">
        <v>52</v>
      </c>
      <c r="D54" s="474">
        <v>40562</v>
      </c>
      <c r="E54" s="476">
        <v>8064</v>
      </c>
      <c r="F54" s="477">
        <v>1.95</v>
      </c>
      <c r="G54" s="432">
        <f>SUM(E54*F54)</f>
        <v>15724.8</v>
      </c>
      <c r="H54" s="433"/>
      <c r="I54" s="474">
        <v>40567</v>
      </c>
      <c r="J54" s="477">
        <v>1.89</v>
      </c>
      <c r="K54" s="435">
        <f>SUM(E54*J54)</f>
        <v>15240.96</v>
      </c>
      <c r="L54" s="436">
        <f>SUM(K54-G54)</f>
        <v>-483.84000000000015</v>
      </c>
      <c r="M54" s="472">
        <v>0.9879</v>
      </c>
      <c r="N54" s="437">
        <f>SUM(L54*M54)</f>
        <v>-477.98553600000014</v>
      </c>
      <c r="O54" s="352"/>
      <c r="P54" s="117"/>
    </row>
    <row r="55" spans="1:17" s="110" customFormat="1" ht="15" customHeight="1" x14ac:dyDescent="0.25">
      <c r="A55" s="439" t="s">
        <v>139</v>
      </c>
      <c r="B55" s="439" t="s">
        <v>184</v>
      </c>
      <c r="C55" s="439" t="s">
        <v>77</v>
      </c>
      <c r="D55" s="440">
        <v>40568</v>
      </c>
      <c r="E55" s="441">
        <v>8000</v>
      </c>
      <c r="F55" s="442">
        <v>2.09</v>
      </c>
      <c r="G55" s="443">
        <f>SUM(E55*F55)</f>
        <v>16720</v>
      </c>
      <c r="H55" s="444"/>
      <c r="I55" s="440">
        <v>40568</v>
      </c>
      <c r="J55" s="442">
        <v>2.15</v>
      </c>
      <c r="K55" s="445">
        <f>SUM(E55*J55)</f>
        <v>17200</v>
      </c>
      <c r="L55" s="446">
        <f>SUM(G55-K55)</f>
        <v>-480</v>
      </c>
      <c r="M55" s="473">
        <v>0.99724000000000002</v>
      </c>
      <c r="N55" s="448">
        <f>SUM(L55*M55)</f>
        <v>-478.67520000000002</v>
      </c>
      <c r="O55" s="351"/>
      <c r="P55" s="116"/>
    </row>
    <row r="56" spans="1:17" s="108" customFormat="1" ht="15" customHeight="1" x14ac:dyDescent="0.25">
      <c r="A56" s="428" t="s">
        <v>138</v>
      </c>
      <c r="B56" s="428" t="s">
        <v>183</v>
      </c>
      <c r="C56" s="428" t="s">
        <v>52</v>
      </c>
      <c r="D56" s="429">
        <v>40560</v>
      </c>
      <c r="E56" s="430">
        <v>1560</v>
      </c>
      <c r="F56" s="431">
        <v>5.4</v>
      </c>
      <c r="G56" s="432">
        <f t="shared" si="0"/>
        <v>8424</v>
      </c>
      <c r="H56" s="433"/>
      <c r="I56" s="474">
        <v>40570</v>
      </c>
      <c r="J56" s="431">
        <v>4.92</v>
      </c>
      <c r="K56" s="435">
        <f t="shared" si="1"/>
        <v>7675.2</v>
      </c>
      <c r="L56" s="436">
        <f>SUM(K56-G56)</f>
        <v>-748.80000000000018</v>
      </c>
      <c r="M56" s="472">
        <v>0.99899000000000004</v>
      </c>
      <c r="N56" s="437">
        <f t="shared" si="2"/>
        <v>-748.04371200000026</v>
      </c>
      <c r="O56" s="352"/>
      <c r="P56" s="117"/>
    </row>
    <row r="57" spans="1:17" s="108" customFormat="1" ht="15" customHeight="1" x14ac:dyDescent="0.25">
      <c r="A57" s="475" t="s">
        <v>141</v>
      </c>
      <c r="B57" s="475" t="s">
        <v>142</v>
      </c>
      <c r="C57" s="475" t="s">
        <v>52</v>
      </c>
      <c r="D57" s="474">
        <v>40576</v>
      </c>
      <c r="E57" s="476">
        <v>5000</v>
      </c>
      <c r="F57" s="477">
        <v>6.2060000000000004</v>
      </c>
      <c r="G57" s="432">
        <f t="shared" si="0"/>
        <v>31030.000000000004</v>
      </c>
      <c r="H57" s="433"/>
      <c r="I57" s="474">
        <v>40578</v>
      </c>
      <c r="J57" s="477">
        <v>6.3140000000000001</v>
      </c>
      <c r="K57" s="435">
        <f t="shared" si="1"/>
        <v>31570</v>
      </c>
      <c r="L57" s="436">
        <f>SUM(K57-G57)</f>
        <v>539.99999999999636</v>
      </c>
      <c r="M57" s="472">
        <v>1.01508</v>
      </c>
      <c r="N57" s="437">
        <f t="shared" si="2"/>
        <v>548.14319999999634</v>
      </c>
      <c r="O57" s="352"/>
      <c r="P57" s="117"/>
    </row>
    <row r="58" spans="1:17" s="110" customFormat="1" ht="15" customHeight="1" x14ac:dyDescent="0.25">
      <c r="A58" s="439" t="s">
        <v>143</v>
      </c>
      <c r="B58" s="439" t="s">
        <v>185</v>
      </c>
      <c r="C58" s="439" t="s">
        <v>77</v>
      </c>
      <c r="D58" s="440">
        <v>40534</v>
      </c>
      <c r="E58" s="441">
        <v>1450</v>
      </c>
      <c r="F58" s="442">
        <v>5.83</v>
      </c>
      <c r="G58" s="443">
        <f t="shared" si="0"/>
        <v>8453.5</v>
      </c>
      <c r="H58" s="444"/>
      <c r="I58" s="440">
        <v>40581</v>
      </c>
      <c r="J58" s="442">
        <v>6.01</v>
      </c>
      <c r="K58" s="445">
        <f t="shared" si="1"/>
        <v>8714.5</v>
      </c>
      <c r="L58" s="446">
        <f>SUM(G58-K58)</f>
        <v>-261</v>
      </c>
      <c r="M58" s="473">
        <v>1.01305</v>
      </c>
      <c r="N58" s="448">
        <f t="shared" si="2"/>
        <v>-264.40604999999999</v>
      </c>
      <c r="O58" s="351"/>
      <c r="P58" s="116"/>
    </row>
    <row r="59" spans="1:17" s="110" customFormat="1" ht="15" customHeight="1" x14ac:dyDescent="0.25">
      <c r="A59" s="439" t="s">
        <v>144</v>
      </c>
      <c r="B59" s="439" t="s">
        <v>186</v>
      </c>
      <c r="C59" s="439" t="s">
        <v>77</v>
      </c>
      <c r="D59" s="440">
        <v>40567</v>
      </c>
      <c r="E59" s="441">
        <v>5000</v>
      </c>
      <c r="F59" s="442">
        <v>2.4620000000000002</v>
      </c>
      <c r="G59" s="443">
        <f t="shared" si="0"/>
        <v>12310.000000000002</v>
      </c>
      <c r="H59" s="444"/>
      <c r="I59" s="440">
        <v>40582</v>
      </c>
      <c r="J59" s="442">
        <v>2.6379999999999999</v>
      </c>
      <c r="K59" s="445">
        <f t="shared" si="1"/>
        <v>13190</v>
      </c>
      <c r="L59" s="446">
        <f>SUM(G59-K59)</f>
        <v>-879.99999999999818</v>
      </c>
      <c r="M59" s="473">
        <v>1.01329</v>
      </c>
      <c r="N59" s="448">
        <f t="shared" si="2"/>
        <v>-891.69519999999818</v>
      </c>
      <c r="O59" s="351"/>
      <c r="P59" s="116"/>
    </row>
    <row r="60" spans="1:17" s="110" customFormat="1" ht="15" customHeight="1" x14ac:dyDescent="0.25">
      <c r="A60" s="439" t="s">
        <v>145</v>
      </c>
      <c r="B60" s="439" t="s">
        <v>146</v>
      </c>
      <c r="C60" s="439" t="s">
        <v>77</v>
      </c>
      <c r="D60" s="440">
        <v>40583</v>
      </c>
      <c r="E60" s="441">
        <v>5000</v>
      </c>
      <c r="F60" s="442">
        <v>1.655</v>
      </c>
      <c r="G60" s="443">
        <f t="shared" si="0"/>
        <v>8275</v>
      </c>
      <c r="H60" s="444"/>
      <c r="I60" s="440">
        <v>40589</v>
      </c>
      <c r="J60" s="442">
        <v>1.7450000000000001</v>
      </c>
      <c r="K60" s="445">
        <f t="shared" si="1"/>
        <v>8725</v>
      </c>
      <c r="L60" s="446">
        <f>SUM(G60-K60)</f>
        <v>-450</v>
      </c>
      <c r="M60" s="473">
        <v>1.00268</v>
      </c>
      <c r="N60" s="448">
        <f t="shared" si="2"/>
        <v>-451.20600000000002</v>
      </c>
      <c r="O60" s="351"/>
      <c r="P60" s="116"/>
    </row>
    <row r="61" spans="1:17" s="110" customFormat="1" ht="15" customHeight="1" x14ac:dyDescent="0.25">
      <c r="A61" s="439" t="s">
        <v>147</v>
      </c>
      <c r="B61" s="439" t="s">
        <v>148</v>
      </c>
      <c r="C61" s="439" t="s">
        <v>77</v>
      </c>
      <c r="D61" s="440">
        <v>40590</v>
      </c>
      <c r="E61" s="441">
        <v>2500</v>
      </c>
      <c r="F61" s="442">
        <v>9.8800000000000008</v>
      </c>
      <c r="G61" s="443">
        <f t="shared" si="0"/>
        <v>24700.000000000004</v>
      </c>
      <c r="H61" s="444"/>
      <c r="I61" s="440">
        <v>40590</v>
      </c>
      <c r="J61" s="442">
        <v>9.93</v>
      </c>
      <c r="K61" s="445">
        <f t="shared" si="1"/>
        <v>24825</v>
      </c>
      <c r="L61" s="446">
        <f>SUM(G61-K61)</f>
        <v>-124.99999999999636</v>
      </c>
      <c r="M61" s="473">
        <v>0.99628000000000005</v>
      </c>
      <c r="N61" s="448">
        <f t="shared" si="2"/>
        <v>-124.53499999999639</v>
      </c>
      <c r="O61" s="351"/>
      <c r="P61" s="116"/>
    </row>
    <row r="62" spans="1:17" s="110" customFormat="1" ht="15" customHeight="1" x14ac:dyDescent="0.25">
      <c r="A62" s="439" t="s">
        <v>149</v>
      </c>
      <c r="B62" s="439" t="s">
        <v>150</v>
      </c>
      <c r="C62" s="439" t="s">
        <v>77</v>
      </c>
      <c r="D62" s="440">
        <v>40591</v>
      </c>
      <c r="E62" s="441">
        <v>200</v>
      </c>
      <c r="F62" s="442">
        <v>34.79</v>
      </c>
      <c r="G62" s="443">
        <f t="shared" si="0"/>
        <v>6958</v>
      </c>
      <c r="H62" s="444"/>
      <c r="I62" s="440">
        <v>40592</v>
      </c>
      <c r="J62" s="442">
        <v>33.880000000000003</v>
      </c>
      <c r="K62" s="445">
        <f t="shared" si="1"/>
        <v>6776.0000000000009</v>
      </c>
      <c r="L62" s="436">
        <f>SUM(G62-K62)</f>
        <v>181.99999999999909</v>
      </c>
      <c r="M62" s="473">
        <v>1.0117100000000001</v>
      </c>
      <c r="N62" s="437">
        <f t="shared" si="2"/>
        <v>184.1312199999991</v>
      </c>
      <c r="O62" s="351"/>
      <c r="P62" s="116"/>
    </row>
    <row r="63" spans="1:17" s="108" customFormat="1" ht="15" customHeight="1" x14ac:dyDescent="0.25">
      <c r="A63" s="428" t="s">
        <v>151</v>
      </c>
      <c r="B63" s="428" t="s">
        <v>152</v>
      </c>
      <c r="C63" s="428" t="s">
        <v>52</v>
      </c>
      <c r="D63" s="429">
        <v>40590</v>
      </c>
      <c r="E63" s="430">
        <v>1025</v>
      </c>
      <c r="F63" s="431">
        <v>5.04</v>
      </c>
      <c r="G63" s="432">
        <f t="shared" si="0"/>
        <v>5166</v>
      </c>
      <c r="H63" s="433"/>
      <c r="I63" s="474">
        <v>40595</v>
      </c>
      <c r="J63" s="431">
        <v>5.07</v>
      </c>
      <c r="K63" s="435">
        <f t="shared" si="1"/>
        <v>5196.75</v>
      </c>
      <c r="L63" s="436">
        <f>SUM(K63-G63)</f>
        <v>30.75</v>
      </c>
      <c r="M63" s="472">
        <v>1.01362</v>
      </c>
      <c r="N63" s="437">
        <f t="shared" si="2"/>
        <v>31.168814999999999</v>
      </c>
      <c r="O63" s="352"/>
      <c r="P63" s="117"/>
    </row>
    <row r="64" spans="1:17" s="108" customFormat="1" ht="15" customHeight="1" x14ac:dyDescent="0.25">
      <c r="A64" s="428" t="s">
        <v>153</v>
      </c>
      <c r="B64" s="428" t="s">
        <v>154</v>
      </c>
      <c r="C64" s="428" t="s">
        <v>52</v>
      </c>
      <c r="D64" s="429">
        <v>40590</v>
      </c>
      <c r="E64" s="430">
        <v>2000</v>
      </c>
      <c r="F64" s="431">
        <v>3.09</v>
      </c>
      <c r="G64" s="432">
        <f t="shared" si="0"/>
        <v>6180</v>
      </c>
      <c r="H64" s="433"/>
      <c r="I64" s="474">
        <v>40596</v>
      </c>
      <c r="J64" s="431">
        <v>3</v>
      </c>
      <c r="K64" s="435">
        <f t="shared" si="1"/>
        <v>6000</v>
      </c>
      <c r="L64" s="436">
        <f>SUM(K64-G64)</f>
        <v>-180</v>
      </c>
      <c r="M64" s="472">
        <v>1.00925</v>
      </c>
      <c r="N64" s="437">
        <f t="shared" si="2"/>
        <v>-181.66499999999999</v>
      </c>
      <c r="O64" s="352"/>
      <c r="P64" s="117"/>
    </row>
    <row r="65" spans="1:16" s="108" customFormat="1" ht="15" customHeight="1" x14ac:dyDescent="0.25">
      <c r="A65" s="428" t="s">
        <v>155</v>
      </c>
      <c r="B65" s="428" t="s">
        <v>156</v>
      </c>
      <c r="C65" s="428" t="s">
        <v>52</v>
      </c>
      <c r="D65" s="429">
        <v>40588</v>
      </c>
      <c r="E65" s="430">
        <v>8750</v>
      </c>
      <c r="F65" s="431">
        <v>1.24</v>
      </c>
      <c r="G65" s="432">
        <f t="shared" si="0"/>
        <v>10850</v>
      </c>
      <c r="H65" s="433"/>
      <c r="I65" s="474">
        <v>40596</v>
      </c>
      <c r="J65" s="431">
        <v>1.1499999999999999</v>
      </c>
      <c r="K65" s="435">
        <f t="shared" si="1"/>
        <v>10062.5</v>
      </c>
      <c r="L65" s="436">
        <f>SUM(K65-G65)</f>
        <v>-787.5</v>
      </c>
      <c r="M65" s="472">
        <v>1.00925</v>
      </c>
      <c r="N65" s="437">
        <f t="shared" si="2"/>
        <v>-794.78437499999995</v>
      </c>
      <c r="O65" s="352"/>
      <c r="P65" s="117"/>
    </row>
    <row r="66" spans="1:16" s="110" customFormat="1" ht="15" customHeight="1" x14ac:dyDescent="0.25">
      <c r="A66" s="439" t="s">
        <v>157</v>
      </c>
      <c r="B66" s="439" t="s">
        <v>187</v>
      </c>
      <c r="C66" s="439" t="s">
        <v>77</v>
      </c>
      <c r="D66" s="440">
        <v>40534</v>
      </c>
      <c r="E66" s="441">
        <v>500</v>
      </c>
      <c r="F66" s="442">
        <v>18.16</v>
      </c>
      <c r="G66" s="443">
        <f t="shared" si="0"/>
        <v>9080</v>
      </c>
      <c r="H66" s="444"/>
      <c r="I66" s="440">
        <v>40596</v>
      </c>
      <c r="J66" s="442">
        <v>17.21</v>
      </c>
      <c r="K66" s="445">
        <f t="shared" si="1"/>
        <v>8605</v>
      </c>
      <c r="L66" s="436">
        <f>SUM(G66-K66)</f>
        <v>475</v>
      </c>
      <c r="M66" s="472">
        <v>1.00925</v>
      </c>
      <c r="N66" s="437">
        <f t="shared" si="2"/>
        <v>479.39375000000001</v>
      </c>
      <c r="O66" s="351"/>
      <c r="P66" s="116"/>
    </row>
    <row r="67" spans="1:16" s="108" customFormat="1" ht="15" customHeight="1" x14ac:dyDescent="0.25">
      <c r="A67" s="475" t="s">
        <v>158</v>
      </c>
      <c r="B67" s="475" t="s">
        <v>159</v>
      </c>
      <c r="C67" s="475" t="s">
        <v>52</v>
      </c>
      <c r="D67" s="474">
        <v>40562</v>
      </c>
      <c r="E67" s="476">
        <v>864</v>
      </c>
      <c r="F67" s="477">
        <v>0.82</v>
      </c>
      <c r="G67" s="432">
        <f t="shared" si="0"/>
        <v>708.4799999999999</v>
      </c>
      <c r="H67" s="433"/>
      <c r="I67" s="474">
        <v>40596</v>
      </c>
      <c r="J67" s="477">
        <v>0.75800000000000001</v>
      </c>
      <c r="K67" s="435">
        <f t="shared" si="1"/>
        <v>654.91200000000003</v>
      </c>
      <c r="L67" s="436">
        <f t="shared" ref="L67:L85" si="3">SUM(K67-G67)</f>
        <v>-53.56799999999987</v>
      </c>
      <c r="M67" s="472">
        <v>1.00925</v>
      </c>
      <c r="N67" s="437">
        <f t="shared" si="2"/>
        <v>-54.063503999999867</v>
      </c>
      <c r="O67" s="352"/>
      <c r="P67" s="117"/>
    </row>
    <row r="68" spans="1:16" s="108" customFormat="1" ht="15" customHeight="1" x14ac:dyDescent="0.25">
      <c r="A68" s="428" t="s">
        <v>160</v>
      </c>
      <c r="B68" s="428" t="s">
        <v>161</v>
      </c>
      <c r="C68" s="428" t="s">
        <v>52</v>
      </c>
      <c r="D68" s="429">
        <v>40589</v>
      </c>
      <c r="E68" s="430">
        <v>1700</v>
      </c>
      <c r="F68" s="431">
        <v>3.15</v>
      </c>
      <c r="G68" s="432">
        <f t="shared" si="0"/>
        <v>5355</v>
      </c>
      <c r="H68" s="433"/>
      <c r="I68" s="474">
        <v>40596</v>
      </c>
      <c r="J68" s="431">
        <v>3.09</v>
      </c>
      <c r="K68" s="435">
        <f t="shared" si="1"/>
        <v>5253</v>
      </c>
      <c r="L68" s="436">
        <f t="shared" si="3"/>
        <v>-102</v>
      </c>
      <c r="M68" s="472">
        <v>1.00925</v>
      </c>
      <c r="N68" s="437">
        <f t="shared" si="2"/>
        <v>-102.9435</v>
      </c>
      <c r="O68" s="352"/>
      <c r="P68" s="117"/>
    </row>
    <row r="69" spans="1:16" s="108" customFormat="1" ht="15" customHeight="1" x14ac:dyDescent="0.25">
      <c r="A69" s="428" t="s">
        <v>162</v>
      </c>
      <c r="B69" s="428" t="s">
        <v>163</v>
      </c>
      <c r="C69" s="428" t="s">
        <v>52</v>
      </c>
      <c r="D69" s="429">
        <v>40588</v>
      </c>
      <c r="E69" s="478">
        <v>200</v>
      </c>
      <c r="F69" s="430">
        <v>26.58</v>
      </c>
      <c r="G69" s="432">
        <f t="shared" si="0"/>
        <v>5316</v>
      </c>
      <c r="H69" s="433"/>
      <c r="I69" s="474">
        <v>40596</v>
      </c>
      <c r="J69" s="431">
        <v>26.18</v>
      </c>
      <c r="K69" s="435">
        <f t="shared" si="1"/>
        <v>5236</v>
      </c>
      <c r="L69" s="436">
        <f t="shared" si="3"/>
        <v>-80</v>
      </c>
      <c r="M69" s="472">
        <v>1.00925</v>
      </c>
      <c r="N69" s="437">
        <f t="shared" si="2"/>
        <v>-80.739999999999995</v>
      </c>
      <c r="O69" s="352"/>
      <c r="P69" s="117"/>
    </row>
    <row r="70" spans="1:16" s="108" customFormat="1" ht="15" customHeight="1" x14ac:dyDescent="0.25">
      <c r="A70" s="428" t="s">
        <v>164</v>
      </c>
      <c r="B70" s="428" t="s">
        <v>165</v>
      </c>
      <c r="C70" s="475" t="s">
        <v>52</v>
      </c>
      <c r="D70" s="429">
        <v>40595</v>
      </c>
      <c r="E70" s="430">
        <v>1800</v>
      </c>
      <c r="F70" s="431">
        <v>3</v>
      </c>
      <c r="G70" s="432">
        <f t="shared" si="0"/>
        <v>5400</v>
      </c>
      <c r="H70" s="433"/>
      <c r="I70" s="474">
        <v>40596</v>
      </c>
      <c r="J70" s="431">
        <v>2.85</v>
      </c>
      <c r="K70" s="435">
        <f t="shared" si="1"/>
        <v>5130</v>
      </c>
      <c r="L70" s="436">
        <f t="shared" si="3"/>
        <v>-270</v>
      </c>
      <c r="M70" s="472">
        <v>1.00925</v>
      </c>
      <c r="N70" s="437">
        <f t="shared" si="2"/>
        <v>-272.4975</v>
      </c>
      <c r="O70" s="352"/>
      <c r="P70" s="117"/>
    </row>
    <row r="71" spans="1:16" s="108" customFormat="1" ht="15" customHeight="1" x14ac:dyDescent="0.25">
      <c r="A71" s="428" t="s">
        <v>166</v>
      </c>
      <c r="B71" s="428" t="s">
        <v>167</v>
      </c>
      <c r="C71" s="428" t="s">
        <v>52</v>
      </c>
      <c r="D71" s="429">
        <v>40583</v>
      </c>
      <c r="E71" s="430">
        <v>1103</v>
      </c>
      <c r="F71" s="431">
        <v>24.79</v>
      </c>
      <c r="G71" s="432">
        <f t="shared" si="0"/>
        <v>27343.37</v>
      </c>
      <c r="H71" s="433"/>
      <c r="I71" s="474">
        <v>40597</v>
      </c>
      <c r="J71" s="431">
        <v>24.21</v>
      </c>
      <c r="K71" s="435">
        <f t="shared" si="1"/>
        <v>26703.63</v>
      </c>
      <c r="L71" s="436">
        <f t="shared" si="3"/>
        <v>-639.73999999999796</v>
      </c>
      <c r="M71" s="472">
        <v>0.99858000000000002</v>
      </c>
      <c r="N71" s="437">
        <f t="shared" si="2"/>
        <v>-638.83156919999794</v>
      </c>
      <c r="O71" s="352"/>
      <c r="P71" s="117"/>
    </row>
    <row r="72" spans="1:16" s="108" customFormat="1" ht="15" customHeight="1" x14ac:dyDescent="0.25">
      <c r="A72" s="428" t="s">
        <v>168</v>
      </c>
      <c r="B72" s="428" t="s">
        <v>169</v>
      </c>
      <c r="C72" s="428" t="s">
        <v>52</v>
      </c>
      <c r="D72" s="429">
        <v>40568</v>
      </c>
      <c r="E72" s="430">
        <v>954</v>
      </c>
      <c r="F72" s="431">
        <v>9.41</v>
      </c>
      <c r="G72" s="432">
        <f t="shared" si="0"/>
        <v>8977.14</v>
      </c>
      <c r="H72" s="433"/>
      <c r="I72" s="474">
        <v>40597</v>
      </c>
      <c r="J72" s="431">
        <v>8.6820000000000004</v>
      </c>
      <c r="K72" s="435">
        <f t="shared" si="1"/>
        <v>8282.6280000000006</v>
      </c>
      <c r="L72" s="436">
        <f t="shared" si="3"/>
        <v>-694.51199999999881</v>
      </c>
      <c r="M72" s="472">
        <v>0.99858000000000002</v>
      </c>
      <c r="N72" s="437">
        <f t="shared" si="2"/>
        <v>-693.52579295999885</v>
      </c>
      <c r="O72" s="352"/>
      <c r="P72" s="117"/>
    </row>
    <row r="73" spans="1:16" s="108" customFormat="1" ht="15" customHeight="1" x14ac:dyDescent="0.25">
      <c r="A73" s="428" t="s">
        <v>140</v>
      </c>
      <c r="B73" s="428" t="s">
        <v>170</v>
      </c>
      <c r="C73" s="428" t="s">
        <v>52</v>
      </c>
      <c r="D73" s="429">
        <v>40589</v>
      </c>
      <c r="E73" s="430">
        <v>2650</v>
      </c>
      <c r="F73" s="431">
        <v>1.9948999999999999</v>
      </c>
      <c r="G73" s="432">
        <f t="shared" si="0"/>
        <v>5286.4849999999997</v>
      </c>
      <c r="H73" s="433"/>
      <c r="I73" s="474">
        <v>40597</v>
      </c>
      <c r="J73" s="431">
        <v>1.845</v>
      </c>
      <c r="K73" s="435">
        <f t="shared" si="1"/>
        <v>4889.25</v>
      </c>
      <c r="L73" s="436">
        <f t="shared" si="3"/>
        <v>-397.23499999999967</v>
      </c>
      <c r="M73" s="472">
        <v>0.99858000000000002</v>
      </c>
      <c r="N73" s="437">
        <f t="shared" si="2"/>
        <v>-396.67092629999968</v>
      </c>
      <c r="O73" s="352"/>
      <c r="P73" s="117"/>
    </row>
    <row r="74" spans="1:16" s="8" customFormat="1" ht="15" customHeight="1" x14ac:dyDescent="0.25">
      <c r="A74" s="428" t="s">
        <v>171</v>
      </c>
      <c r="B74" s="428" t="s">
        <v>172</v>
      </c>
      <c r="C74" s="428" t="s">
        <v>52</v>
      </c>
      <c r="D74" s="429">
        <v>40595</v>
      </c>
      <c r="E74" s="430">
        <v>8000</v>
      </c>
      <c r="F74" s="431">
        <v>0.68</v>
      </c>
      <c r="G74" s="432">
        <f t="shared" si="0"/>
        <v>5440</v>
      </c>
      <c r="H74" s="479"/>
      <c r="I74" s="474">
        <v>40597</v>
      </c>
      <c r="J74" s="431">
        <v>0.62</v>
      </c>
      <c r="K74" s="435">
        <f t="shared" ref="K74:K87" si="4">SUM(E74*J74)</f>
        <v>4960</v>
      </c>
      <c r="L74" s="436">
        <f t="shared" si="3"/>
        <v>-480</v>
      </c>
      <c r="M74" s="472">
        <v>0.99858000000000002</v>
      </c>
      <c r="N74" s="437">
        <f t="shared" si="2"/>
        <v>-479.3184</v>
      </c>
      <c r="O74" s="348"/>
      <c r="P74" s="117"/>
    </row>
    <row r="75" spans="1:16" s="8" customFormat="1" ht="15" customHeight="1" x14ac:dyDescent="0.25">
      <c r="A75" s="428" t="s">
        <v>173</v>
      </c>
      <c r="B75" s="428" t="s">
        <v>174</v>
      </c>
      <c r="C75" s="428" t="s">
        <v>52</v>
      </c>
      <c r="D75" s="429">
        <v>40590</v>
      </c>
      <c r="E75" s="430">
        <v>6000</v>
      </c>
      <c r="F75" s="431">
        <v>0.89</v>
      </c>
      <c r="G75" s="432">
        <f t="shared" si="0"/>
        <v>5340</v>
      </c>
      <c r="H75" s="480"/>
      <c r="I75" s="474">
        <v>40597</v>
      </c>
      <c r="J75" s="431">
        <v>0.86</v>
      </c>
      <c r="K75" s="435">
        <f t="shared" si="4"/>
        <v>5160</v>
      </c>
      <c r="L75" s="436">
        <f t="shared" si="3"/>
        <v>-180</v>
      </c>
      <c r="M75" s="472">
        <v>0.99858000000000002</v>
      </c>
      <c r="N75" s="437">
        <f t="shared" si="2"/>
        <v>-179.74440000000001</v>
      </c>
      <c r="O75" s="348"/>
      <c r="P75" s="117"/>
    </row>
    <row r="76" spans="1:16" s="8" customFormat="1" ht="15" customHeight="1" x14ac:dyDescent="0.25">
      <c r="A76" s="428" t="s">
        <v>175</v>
      </c>
      <c r="B76" s="428" t="s">
        <v>176</v>
      </c>
      <c r="C76" s="428" t="s">
        <v>52</v>
      </c>
      <c r="D76" s="429">
        <v>40588</v>
      </c>
      <c r="E76" s="430">
        <v>750</v>
      </c>
      <c r="F76" s="431">
        <v>6.76</v>
      </c>
      <c r="G76" s="432">
        <f t="shared" si="0"/>
        <v>5070</v>
      </c>
      <c r="H76" s="480"/>
      <c r="I76" s="474">
        <v>40611</v>
      </c>
      <c r="J76" s="431">
        <v>6.14</v>
      </c>
      <c r="K76" s="435">
        <f t="shared" si="4"/>
        <v>4605</v>
      </c>
      <c r="L76" s="436">
        <f t="shared" si="3"/>
        <v>-465</v>
      </c>
      <c r="M76" s="472">
        <v>1.00966</v>
      </c>
      <c r="N76" s="437">
        <f t="shared" si="2"/>
        <v>-469.49189999999999</v>
      </c>
      <c r="O76" s="348"/>
      <c r="P76" s="117"/>
    </row>
    <row r="77" spans="1:16" s="8" customFormat="1" ht="15" customHeight="1" x14ac:dyDescent="0.25">
      <c r="A77" s="428" t="s">
        <v>177</v>
      </c>
      <c r="B77" s="428" t="s">
        <v>178</v>
      </c>
      <c r="C77" s="428" t="s">
        <v>52</v>
      </c>
      <c r="D77" s="429">
        <v>40588</v>
      </c>
      <c r="E77" s="430">
        <v>2383</v>
      </c>
      <c r="F77" s="431">
        <v>5.34</v>
      </c>
      <c r="G77" s="432">
        <f t="shared" si="0"/>
        <v>12725.22</v>
      </c>
      <c r="H77" s="480"/>
      <c r="I77" s="474">
        <v>40612</v>
      </c>
      <c r="J77" s="431">
        <v>5.149</v>
      </c>
      <c r="K77" s="435">
        <f t="shared" si="4"/>
        <v>12270.067000000001</v>
      </c>
      <c r="L77" s="436">
        <f t="shared" si="3"/>
        <v>-455.15299999999843</v>
      </c>
      <c r="M77" s="472">
        <v>1.0105900000000001</v>
      </c>
      <c r="N77" s="437">
        <f t="shared" si="2"/>
        <v>-459.97307026999846</v>
      </c>
      <c r="O77" s="348"/>
      <c r="P77" s="117"/>
    </row>
    <row r="78" spans="1:16" s="8" customFormat="1" ht="15" customHeight="1" x14ac:dyDescent="0.25">
      <c r="A78" s="428" t="s">
        <v>188</v>
      </c>
      <c r="B78" s="428" t="s">
        <v>189</v>
      </c>
      <c r="C78" s="428" t="s">
        <v>52</v>
      </c>
      <c r="D78" s="429">
        <v>40595</v>
      </c>
      <c r="E78" s="430">
        <v>790</v>
      </c>
      <c r="F78" s="431">
        <v>6.95</v>
      </c>
      <c r="G78" s="432">
        <f t="shared" si="0"/>
        <v>5490.5</v>
      </c>
      <c r="H78" s="481"/>
      <c r="I78" s="429">
        <v>40612</v>
      </c>
      <c r="J78" s="477">
        <v>6.33</v>
      </c>
      <c r="K78" s="435">
        <f t="shared" si="4"/>
        <v>5000.7</v>
      </c>
      <c r="L78" s="436">
        <f t="shared" si="3"/>
        <v>-489.80000000000018</v>
      </c>
      <c r="M78" s="472">
        <v>1.0105900000000001</v>
      </c>
      <c r="N78" s="437">
        <f t="shared" si="2"/>
        <v>-494.98698200000024</v>
      </c>
      <c r="O78" s="348"/>
      <c r="P78" s="117"/>
    </row>
    <row r="79" spans="1:16" s="8" customFormat="1" ht="15" customHeight="1" x14ac:dyDescent="0.25">
      <c r="A79" s="428" t="s">
        <v>190</v>
      </c>
      <c r="B79" s="428" t="s">
        <v>191</v>
      </c>
      <c r="C79" s="428" t="s">
        <v>52</v>
      </c>
      <c r="D79" s="429">
        <v>40603</v>
      </c>
      <c r="E79" s="430">
        <v>350</v>
      </c>
      <c r="F79" s="431">
        <v>15.61</v>
      </c>
      <c r="G79" s="432">
        <f t="shared" si="0"/>
        <v>5463.5</v>
      </c>
      <c r="H79" s="481"/>
      <c r="I79" s="429">
        <v>40613</v>
      </c>
      <c r="J79" s="477">
        <v>14.37</v>
      </c>
      <c r="K79" s="435">
        <f t="shared" si="4"/>
        <v>5029.5</v>
      </c>
      <c r="L79" s="436">
        <f t="shared" si="3"/>
        <v>-434</v>
      </c>
      <c r="M79" s="472">
        <v>1.0005900000000001</v>
      </c>
      <c r="N79" s="437">
        <f t="shared" si="2"/>
        <v>-434.25606000000005</v>
      </c>
      <c r="O79" s="348"/>
      <c r="P79" s="112"/>
    </row>
    <row r="80" spans="1:16" s="8" customFormat="1" ht="15" customHeight="1" x14ac:dyDescent="0.25">
      <c r="A80" s="428" t="s">
        <v>192</v>
      </c>
      <c r="B80" s="428" t="s">
        <v>193</v>
      </c>
      <c r="C80" s="428" t="s">
        <v>52</v>
      </c>
      <c r="D80" s="429">
        <v>40595</v>
      </c>
      <c r="E80" s="430">
        <v>340</v>
      </c>
      <c r="F80" s="431">
        <v>15.79</v>
      </c>
      <c r="G80" s="432">
        <f t="shared" si="0"/>
        <v>5368.5999999999995</v>
      </c>
      <c r="H80" s="481"/>
      <c r="I80" s="429">
        <v>40613</v>
      </c>
      <c r="J80" s="477">
        <v>15.19</v>
      </c>
      <c r="K80" s="435">
        <f t="shared" si="4"/>
        <v>5164.5999999999995</v>
      </c>
      <c r="L80" s="436">
        <f t="shared" si="3"/>
        <v>-204</v>
      </c>
      <c r="M80" s="472">
        <v>1.0005900000000001</v>
      </c>
      <c r="N80" s="437">
        <f t="shared" si="2"/>
        <v>-204.12036000000001</v>
      </c>
      <c r="O80" s="348"/>
      <c r="P80" s="112"/>
    </row>
    <row r="81" spans="1:16" s="8" customFormat="1" ht="15" customHeight="1" x14ac:dyDescent="0.25">
      <c r="A81" s="428" t="s">
        <v>194</v>
      </c>
      <c r="B81" s="428" t="s">
        <v>195</v>
      </c>
      <c r="C81" s="428" t="s">
        <v>52</v>
      </c>
      <c r="D81" s="429">
        <v>40609</v>
      </c>
      <c r="E81" s="430">
        <v>238</v>
      </c>
      <c r="F81" s="431">
        <v>31.61</v>
      </c>
      <c r="G81" s="432">
        <f t="shared" si="0"/>
        <v>7523.18</v>
      </c>
      <c r="H81" s="481"/>
      <c r="I81" s="429">
        <v>40613</v>
      </c>
      <c r="J81" s="477">
        <v>30.06</v>
      </c>
      <c r="K81" s="435">
        <f t="shared" si="4"/>
        <v>7154.28</v>
      </c>
      <c r="L81" s="436">
        <f t="shared" si="3"/>
        <v>-368.90000000000055</v>
      </c>
      <c r="M81" s="472">
        <v>1.0005900000000001</v>
      </c>
      <c r="N81" s="437">
        <f t="shared" si="2"/>
        <v>-369.11765100000059</v>
      </c>
      <c r="O81" s="348"/>
      <c r="P81" s="112"/>
    </row>
    <row r="82" spans="1:16" s="8" customFormat="1" ht="15" customHeight="1" x14ac:dyDescent="0.25">
      <c r="A82" s="428" t="s">
        <v>196</v>
      </c>
      <c r="B82" s="428" t="s">
        <v>269</v>
      </c>
      <c r="C82" s="428" t="s">
        <v>52</v>
      </c>
      <c r="D82" s="429">
        <v>40567</v>
      </c>
      <c r="E82" s="430">
        <v>11700</v>
      </c>
      <c r="F82" s="431">
        <v>0.57999999999999996</v>
      </c>
      <c r="G82" s="432">
        <f t="shared" si="0"/>
        <v>6785.9999999999991</v>
      </c>
      <c r="H82" s="481"/>
      <c r="I82" s="429">
        <v>40616</v>
      </c>
      <c r="J82" s="477">
        <v>0.54930000000000001</v>
      </c>
      <c r="K82" s="435">
        <f t="shared" si="4"/>
        <v>6426.81</v>
      </c>
      <c r="L82" s="436">
        <f t="shared" si="3"/>
        <v>-359.18999999999869</v>
      </c>
      <c r="M82" s="472">
        <v>1.01441</v>
      </c>
      <c r="N82" s="437">
        <f t="shared" si="2"/>
        <v>-364.36592789999867</v>
      </c>
      <c r="O82" s="348"/>
      <c r="P82" s="112"/>
    </row>
    <row r="83" spans="1:16" s="8" customFormat="1" ht="15" customHeight="1" x14ac:dyDescent="0.25">
      <c r="A83" s="428" t="s">
        <v>197</v>
      </c>
      <c r="B83" s="428" t="s">
        <v>154</v>
      </c>
      <c r="C83" s="428" t="s">
        <v>52</v>
      </c>
      <c r="D83" s="429">
        <v>40608</v>
      </c>
      <c r="E83" s="430">
        <v>2445</v>
      </c>
      <c r="F83" s="431">
        <v>3.15</v>
      </c>
      <c r="G83" s="432">
        <f t="shared" si="0"/>
        <v>7701.75</v>
      </c>
      <c r="H83" s="481"/>
      <c r="I83" s="429">
        <v>40616</v>
      </c>
      <c r="J83" s="477">
        <v>3.04</v>
      </c>
      <c r="K83" s="435">
        <f t="shared" si="4"/>
        <v>7432.8</v>
      </c>
      <c r="L83" s="436">
        <f t="shared" si="3"/>
        <v>-268.94999999999982</v>
      </c>
      <c r="M83" s="472">
        <v>1.01441</v>
      </c>
      <c r="N83" s="437">
        <f t="shared" si="2"/>
        <v>-272.8255694999998</v>
      </c>
      <c r="O83" s="348"/>
      <c r="P83" s="112"/>
    </row>
    <row r="84" spans="1:16" s="8" customFormat="1" ht="15" customHeight="1" x14ac:dyDescent="0.25">
      <c r="A84" s="428" t="s">
        <v>198</v>
      </c>
      <c r="B84" s="428" t="s">
        <v>199</v>
      </c>
      <c r="C84" s="428" t="s">
        <v>52</v>
      </c>
      <c r="D84" s="429">
        <v>40581</v>
      </c>
      <c r="E84" s="430">
        <v>5000</v>
      </c>
      <c r="F84" s="431">
        <v>1.595</v>
      </c>
      <c r="G84" s="432">
        <f t="shared" si="0"/>
        <v>7975</v>
      </c>
      <c r="H84" s="481"/>
      <c r="I84" s="429">
        <v>40618</v>
      </c>
      <c r="J84" s="477">
        <v>1.704</v>
      </c>
      <c r="K84" s="435">
        <f t="shared" si="4"/>
        <v>8520</v>
      </c>
      <c r="L84" s="436">
        <f t="shared" si="3"/>
        <v>545</v>
      </c>
      <c r="M84" s="472">
        <v>0.99051999999999996</v>
      </c>
      <c r="N84" s="437">
        <f t="shared" si="2"/>
        <v>539.83339999999998</v>
      </c>
      <c r="O84" s="348"/>
      <c r="P84" s="112"/>
    </row>
    <row r="85" spans="1:16" s="8" customFormat="1" ht="15" customHeight="1" x14ac:dyDescent="0.25">
      <c r="A85" s="428" t="s">
        <v>200</v>
      </c>
      <c r="B85" s="428" t="s">
        <v>201</v>
      </c>
      <c r="C85" s="428" t="s">
        <v>52</v>
      </c>
      <c r="D85" s="429">
        <v>40604</v>
      </c>
      <c r="E85" s="430">
        <v>5160</v>
      </c>
      <c r="F85" s="431">
        <v>1.0649999999999999</v>
      </c>
      <c r="G85" s="432">
        <f t="shared" si="0"/>
        <v>5495.4</v>
      </c>
      <c r="H85" s="481"/>
      <c r="I85" s="429">
        <v>40618</v>
      </c>
      <c r="J85" s="477">
        <v>1.02</v>
      </c>
      <c r="K85" s="435">
        <f t="shared" si="4"/>
        <v>5263.2</v>
      </c>
      <c r="L85" s="436">
        <f t="shared" si="3"/>
        <v>-232.19999999999982</v>
      </c>
      <c r="M85" s="472">
        <v>0.99051999999999996</v>
      </c>
      <c r="N85" s="437">
        <f t="shared" si="2"/>
        <v>-229.99874399999982</v>
      </c>
      <c r="O85" s="348"/>
      <c r="P85" s="112"/>
    </row>
    <row r="86" spans="1:16" s="18" customFormat="1" ht="15" customHeight="1" x14ac:dyDescent="0.25">
      <c r="A86" s="439" t="s">
        <v>136</v>
      </c>
      <c r="B86" s="439" t="s">
        <v>202</v>
      </c>
      <c r="C86" s="439" t="s">
        <v>77</v>
      </c>
      <c r="D86" s="440">
        <v>40617</v>
      </c>
      <c r="E86" s="441">
        <v>2750</v>
      </c>
      <c r="F86" s="442">
        <v>2</v>
      </c>
      <c r="G86" s="443">
        <f t="shared" si="0"/>
        <v>5500</v>
      </c>
      <c r="H86" s="449"/>
      <c r="I86" s="440">
        <v>40618</v>
      </c>
      <c r="J86" s="442">
        <v>2.1</v>
      </c>
      <c r="K86" s="445">
        <f>SUM(E86*J86)</f>
        <v>5775</v>
      </c>
      <c r="L86" s="446">
        <f>SUM(G86-K86)</f>
        <v>-275</v>
      </c>
      <c r="M86" s="472">
        <v>0.99051999999999996</v>
      </c>
      <c r="N86" s="448">
        <f t="shared" si="2"/>
        <v>-272.39299999999997</v>
      </c>
      <c r="O86" s="355"/>
      <c r="P86" s="113"/>
    </row>
    <row r="87" spans="1:16" s="8" customFormat="1" ht="15" customHeight="1" x14ac:dyDescent="0.25">
      <c r="A87" s="428" t="s">
        <v>203</v>
      </c>
      <c r="B87" s="428" t="s">
        <v>204</v>
      </c>
      <c r="C87" s="428" t="s">
        <v>52</v>
      </c>
      <c r="D87" s="429">
        <v>40608</v>
      </c>
      <c r="E87" s="430">
        <v>2500</v>
      </c>
      <c r="F87" s="431">
        <v>0.72499999999999998</v>
      </c>
      <c r="G87" s="432">
        <f t="shared" si="0"/>
        <v>1812.5</v>
      </c>
      <c r="H87" s="481"/>
      <c r="I87" s="429">
        <v>40624</v>
      </c>
      <c r="J87" s="477">
        <v>0.57999999999999996</v>
      </c>
      <c r="K87" s="435">
        <f t="shared" si="4"/>
        <v>1450</v>
      </c>
      <c r="L87" s="436">
        <f>SUM(K87-G87)</f>
        <v>-362.5</v>
      </c>
      <c r="M87" s="472">
        <v>1.0061800000000001</v>
      </c>
      <c r="N87" s="437">
        <f t="shared" si="2"/>
        <v>-364.74025</v>
      </c>
      <c r="O87" s="348"/>
      <c r="P87" s="112"/>
    </row>
    <row r="88" spans="1:16" s="18" customFormat="1" ht="15" customHeight="1" x14ac:dyDescent="0.25">
      <c r="A88" s="439" t="s">
        <v>205</v>
      </c>
      <c r="B88" s="439" t="s">
        <v>206</v>
      </c>
      <c r="C88" s="439" t="s">
        <v>77</v>
      </c>
      <c r="D88" s="440">
        <v>40603</v>
      </c>
      <c r="E88" s="441">
        <v>4505</v>
      </c>
      <c r="F88" s="442">
        <v>1.2</v>
      </c>
      <c r="G88" s="443">
        <f t="shared" si="0"/>
        <v>5406</v>
      </c>
      <c r="H88" s="449"/>
      <c r="I88" s="440">
        <v>40624</v>
      </c>
      <c r="J88" s="442">
        <v>1.2110000000000001</v>
      </c>
      <c r="K88" s="445">
        <f t="shared" ref="K88:K95" si="5">SUM(E88*J88)</f>
        <v>5455.5550000000003</v>
      </c>
      <c r="L88" s="446">
        <f t="shared" ref="L88:L95" si="6">SUM(G88-K88)</f>
        <v>-49.555000000000291</v>
      </c>
      <c r="M88" s="473">
        <v>1.0061800000000001</v>
      </c>
      <c r="N88" s="448">
        <f t="shared" si="2"/>
        <v>-49.861249900000296</v>
      </c>
      <c r="O88" s="355"/>
      <c r="P88" s="113"/>
    </row>
    <row r="89" spans="1:16" s="18" customFormat="1" ht="15" customHeight="1" x14ac:dyDescent="0.25">
      <c r="A89" s="439" t="s">
        <v>207</v>
      </c>
      <c r="B89" s="439" t="s">
        <v>208</v>
      </c>
      <c r="C89" s="439" t="s">
        <v>77</v>
      </c>
      <c r="D89" s="440">
        <v>40617</v>
      </c>
      <c r="E89" s="441">
        <v>1675</v>
      </c>
      <c r="F89" s="442">
        <v>4.4450000000000003</v>
      </c>
      <c r="G89" s="443">
        <f t="shared" si="0"/>
        <v>7445.3750000000009</v>
      </c>
      <c r="H89" s="449"/>
      <c r="I89" s="440">
        <v>40626</v>
      </c>
      <c r="J89" s="442">
        <v>4.63</v>
      </c>
      <c r="K89" s="445">
        <f t="shared" si="5"/>
        <v>7755.25</v>
      </c>
      <c r="L89" s="446">
        <f t="shared" si="6"/>
        <v>-309.87499999999909</v>
      </c>
      <c r="M89" s="473">
        <v>1.01292</v>
      </c>
      <c r="N89" s="448">
        <f t="shared" si="2"/>
        <v>-313.87858499999908</v>
      </c>
      <c r="O89" s="355"/>
      <c r="P89" s="113"/>
    </row>
    <row r="90" spans="1:16" s="18" customFormat="1" ht="15" customHeight="1" x14ac:dyDescent="0.25">
      <c r="A90" s="439" t="s">
        <v>209</v>
      </c>
      <c r="B90" s="439" t="s">
        <v>210</v>
      </c>
      <c r="C90" s="439" t="s">
        <v>77</v>
      </c>
      <c r="D90" s="440">
        <v>40613</v>
      </c>
      <c r="E90" s="441">
        <v>5620</v>
      </c>
      <c r="F90" s="442">
        <v>1.3046</v>
      </c>
      <c r="G90" s="443">
        <f>SUM(E90*F90)</f>
        <v>7331.8519999999999</v>
      </c>
      <c r="H90" s="449"/>
      <c r="I90" s="440">
        <v>40626</v>
      </c>
      <c r="J90" s="442">
        <v>1.415</v>
      </c>
      <c r="K90" s="445">
        <f t="shared" si="5"/>
        <v>7952.3</v>
      </c>
      <c r="L90" s="446">
        <f t="shared" si="6"/>
        <v>-620.44800000000032</v>
      </c>
      <c r="M90" s="473">
        <v>1.01292</v>
      </c>
      <c r="N90" s="448">
        <f t="shared" si="2"/>
        <v>-628.46418816000039</v>
      </c>
      <c r="O90" s="355"/>
      <c r="P90" s="113"/>
    </row>
    <row r="91" spans="1:16" s="18" customFormat="1" ht="15" customHeight="1" x14ac:dyDescent="0.25">
      <c r="A91" s="439" t="s">
        <v>211</v>
      </c>
      <c r="B91" s="439" t="s">
        <v>212</v>
      </c>
      <c r="C91" s="439" t="s">
        <v>77</v>
      </c>
      <c r="D91" s="440">
        <v>40595</v>
      </c>
      <c r="E91" s="441">
        <v>1850</v>
      </c>
      <c r="F91" s="442">
        <v>2.93</v>
      </c>
      <c r="G91" s="443">
        <f>SUM(E91*F91)</f>
        <v>5420.5</v>
      </c>
      <c r="H91" s="449"/>
      <c r="I91" s="440">
        <v>40631</v>
      </c>
      <c r="J91" s="442">
        <v>3.0630000000000002</v>
      </c>
      <c r="K91" s="445">
        <f t="shared" si="5"/>
        <v>5666.55</v>
      </c>
      <c r="L91" s="446">
        <f t="shared" si="6"/>
        <v>-246.05000000000018</v>
      </c>
      <c r="M91" s="473">
        <v>1.0242500000000001</v>
      </c>
      <c r="N91" s="448">
        <f t="shared" si="2"/>
        <v>-252.01671250000021</v>
      </c>
      <c r="O91" s="355"/>
      <c r="P91" s="113"/>
    </row>
    <row r="92" spans="1:16" s="18" customFormat="1" ht="15" customHeight="1" x14ac:dyDescent="0.25">
      <c r="A92" s="439" t="s">
        <v>213</v>
      </c>
      <c r="B92" s="439" t="s">
        <v>214</v>
      </c>
      <c r="C92" s="439" t="s">
        <v>77</v>
      </c>
      <c r="D92" s="440">
        <v>40610</v>
      </c>
      <c r="E92" s="441">
        <v>5980</v>
      </c>
      <c r="F92" s="442">
        <v>1.2549999999999999</v>
      </c>
      <c r="G92" s="443">
        <f t="shared" ref="G92:G123" si="7">SUM(E92*F92)</f>
        <v>7504.9</v>
      </c>
      <c r="H92" s="449"/>
      <c r="I92" s="440">
        <v>40631</v>
      </c>
      <c r="J92" s="442">
        <v>1.2629999999999999</v>
      </c>
      <c r="K92" s="445">
        <f t="shared" si="5"/>
        <v>7552.74</v>
      </c>
      <c r="L92" s="446">
        <f t="shared" si="6"/>
        <v>-47.840000000000146</v>
      </c>
      <c r="M92" s="473">
        <v>1.0242500000000001</v>
      </c>
      <c r="N92" s="448">
        <f t="shared" si="2"/>
        <v>-49.000120000000152</v>
      </c>
      <c r="O92" s="355"/>
      <c r="P92" s="113"/>
    </row>
    <row r="93" spans="1:16" s="18" customFormat="1" ht="15" customHeight="1" x14ac:dyDescent="0.25">
      <c r="A93" s="439" t="s">
        <v>215</v>
      </c>
      <c r="B93" s="439" t="s">
        <v>148</v>
      </c>
      <c r="C93" s="439" t="s">
        <v>77</v>
      </c>
      <c r="D93" s="440">
        <v>40616</v>
      </c>
      <c r="E93" s="441">
        <v>792</v>
      </c>
      <c r="F93" s="442">
        <v>9.3670000000000009</v>
      </c>
      <c r="G93" s="443">
        <f t="shared" si="7"/>
        <v>7418.6640000000007</v>
      </c>
      <c r="H93" s="449"/>
      <c r="I93" s="440">
        <v>40631</v>
      </c>
      <c r="J93" s="442">
        <v>9.8800000000000008</v>
      </c>
      <c r="K93" s="445">
        <f t="shared" si="5"/>
        <v>7824.9600000000009</v>
      </c>
      <c r="L93" s="446">
        <f t="shared" si="6"/>
        <v>-406.29600000000028</v>
      </c>
      <c r="M93" s="473">
        <v>1.0242500000000001</v>
      </c>
      <c r="N93" s="448">
        <f t="shared" si="2"/>
        <v>-416.1486780000003</v>
      </c>
      <c r="O93" s="355"/>
      <c r="P93" s="113"/>
    </row>
    <row r="94" spans="1:16" s="18" customFormat="1" ht="15" customHeight="1" x14ac:dyDescent="0.25">
      <c r="A94" s="439" t="s">
        <v>216</v>
      </c>
      <c r="B94" s="439" t="s">
        <v>217</v>
      </c>
      <c r="C94" s="439" t="s">
        <v>77</v>
      </c>
      <c r="D94" s="440">
        <v>40617</v>
      </c>
      <c r="E94" s="441">
        <v>1220</v>
      </c>
      <c r="F94" s="442">
        <v>6.1109999999999998</v>
      </c>
      <c r="G94" s="443">
        <f t="shared" si="7"/>
        <v>7455.42</v>
      </c>
      <c r="H94" s="449"/>
      <c r="I94" s="440">
        <v>40631</v>
      </c>
      <c r="J94" s="442">
        <v>6.62</v>
      </c>
      <c r="K94" s="445">
        <f t="shared" si="5"/>
        <v>8076.4000000000005</v>
      </c>
      <c r="L94" s="446">
        <f t="shared" si="6"/>
        <v>-620.98000000000047</v>
      </c>
      <c r="M94" s="473">
        <v>1.0242500000000001</v>
      </c>
      <c r="N94" s="448">
        <f t="shared" si="2"/>
        <v>-636.03876500000058</v>
      </c>
      <c r="O94" s="355"/>
      <c r="P94" s="113"/>
    </row>
    <row r="95" spans="1:16" s="18" customFormat="1" ht="15" customHeight="1" x14ac:dyDescent="0.25">
      <c r="A95" s="439" t="s">
        <v>218</v>
      </c>
      <c r="B95" s="439" t="s">
        <v>218</v>
      </c>
      <c r="C95" s="439" t="s">
        <v>77</v>
      </c>
      <c r="D95" s="440">
        <v>40617</v>
      </c>
      <c r="E95" s="441">
        <v>1700</v>
      </c>
      <c r="F95" s="442">
        <v>3.22</v>
      </c>
      <c r="G95" s="443">
        <f t="shared" si="7"/>
        <v>5474</v>
      </c>
      <c r="H95" s="449"/>
      <c r="I95" s="440">
        <v>40637</v>
      </c>
      <c r="J95" s="442">
        <v>3.38</v>
      </c>
      <c r="K95" s="445">
        <f t="shared" si="5"/>
        <v>5746</v>
      </c>
      <c r="L95" s="446">
        <f t="shared" si="6"/>
        <v>-272</v>
      </c>
      <c r="M95" s="473">
        <v>1.0396799999999999</v>
      </c>
      <c r="N95" s="448">
        <f t="shared" si="2"/>
        <v>-282.79295999999999</v>
      </c>
      <c r="O95" s="355"/>
      <c r="P95" s="113"/>
    </row>
    <row r="96" spans="1:16" s="8" customFormat="1" ht="15" customHeight="1" x14ac:dyDescent="0.25">
      <c r="A96" s="428" t="s">
        <v>153</v>
      </c>
      <c r="B96" s="428" t="s">
        <v>154</v>
      </c>
      <c r="C96" s="428" t="s">
        <v>52</v>
      </c>
      <c r="D96" s="429">
        <v>40637</v>
      </c>
      <c r="E96" s="430">
        <v>1775</v>
      </c>
      <c r="F96" s="431">
        <v>3.12</v>
      </c>
      <c r="G96" s="432">
        <f t="shared" si="7"/>
        <v>5538</v>
      </c>
      <c r="H96" s="481"/>
      <c r="I96" s="429">
        <v>40646</v>
      </c>
      <c r="J96" s="477">
        <v>2.96</v>
      </c>
      <c r="K96" s="435">
        <f>SUM(E96*J96)</f>
        <v>5254</v>
      </c>
      <c r="L96" s="436">
        <f>SUM(K96-G96)</f>
        <v>-284</v>
      </c>
      <c r="M96" s="472">
        <v>1.04348</v>
      </c>
      <c r="N96" s="437">
        <f t="shared" si="2"/>
        <v>-296.34832</v>
      </c>
      <c r="O96" s="348"/>
      <c r="P96" s="112"/>
    </row>
    <row r="97" spans="1:16" s="8" customFormat="1" ht="15" customHeight="1" x14ac:dyDescent="0.25">
      <c r="A97" s="428" t="s">
        <v>219</v>
      </c>
      <c r="B97" s="428" t="s">
        <v>220</v>
      </c>
      <c r="C97" s="428" t="s">
        <v>52</v>
      </c>
      <c r="D97" s="429">
        <v>40632</v>
      </c>
      <c r="E97" s="430">
        <v>1428</v>
      </c>
      <c r="F97" s="431">
        <v>4.2</v>
      </c>
      <c r="G97" s="432">
        <f t="shared" si="7"/>
        <v>5997.6</v>
      </c>
      <c r="H97" s="481"/>
      <c r="I97" s="429">
        <v>40646</v>
      </c>
      <c r="J97" s="477">
        <v>4.09</v>
      </c>
      <c r="K97" s="435">
        <f>SUM(E97*J97)</f>
        <v>5840.5199999999995</v>
      </c>
      <c r="L97" s="436">
        <f>SUM(K97-G97)</f>
        <v>-157.08000000000084</v>
      </c>
      <c r="M97" s="472">
        <v>1.04348</v>
      </c>
      <c r="N97" s="437">
        <f t="shared" si="2"/>
        <v>-163.90983840000087</v>
      </c>
      <c r="O97" s="348"/>
      <c r="P97" s="112"/>
    </row>
    <row r="98" spans="1:16" s="18" customFormat="1" ht="15" customHeight="1" x14ac:dyDescent="0.25">
      <c r="A98" s="439" t="s">
        <v>12</v>
      </c>
      <c r="B98" s="439" t="s">
        <v>13</v>
      </c>
      <c r="C98" s="439" t="s">
        <v>77</v>
      </c>
      <c r="D98" s="440">
        <v>40602</v>
      </c>
      <c r="E98" s="441">
        <v>5250</v>
      </c>
      <c r="F98" s="442">
        <v>1.05</v>
      </c>
      <c r="G98" s="443">
        <f t="shared" si="7"/>
        <v>5512.5</v>
      </c>
      <c r="H98" s="449"/>
      <c r="I98" s="440">
        <v>40646</v>
      </c>
      <c r="J98" s="442">
        <v>1.1200000000000001</v>
      </c>
      <c r="K98" s="445">
        <f>SUM(E98*J98)</f>
        <v>5880.0000000000009</v>
      </c>
      <c r="L98" s="446">
        <f>SUM(G98-K98)</f>
        <v>-367.50000000000091</v>
      </c>
      <c r="M98" s="472">
        <v>1.04348</v>
      </c>
      <c r="N98" s="448">
        <f t="shared" si="2"/>
        <v>-383.47890000000092</v>
      </c>
      <c r="O98" s="355"/>
      <c r="P98" s="113"/>
    </row>
    <row r="99" spans="1:16" s="8" customFormat="1" ht="15" customHeight="1" x14ac:dyDescent="0.25">
      <c r="A99" s="428" t="s">
        <v>221</v>
      </c>
      <c r="B99" s="428" t="s">
        <v>222</v>
      </c>
      <c r="C99" s="428" t="s">
        <v>52</v>
      </c>
      <c r="D99" s="429">
        <v>40634</v>
      </c>
      <c r="E99" s="430">
        <v>587</v>
      </c>
      <c r="F99" s="431">
        <v>9.4600000000000009</v>
      </c>
      <c r="G99" s="432">
        <f t="shared" si="7"/>
        <v>5553.02</v>
      </c>
      <c r="H99" s="481"/>
      <c r="I99" s="429">
        <v>40646</v>
      </c>
      <c r="J99" s="477">
        <v>9.14</v>
      </c>
      <c r="K99" s="435">
        <f t="shared" ref="K99:K104" si="8">SUM(E99*J99)</f>
        <v>5365.18</v>
      </c>
      <c r="L99" s="436">
        <f t="shared" ref="L99:L105" si="9">SUM(K99-G99)</f>
        <v>-187.84000000000015</v>
      </c>
      <c r="M99" s="472">
        <v>1.04348</v>
      </c>
      <c r="N99" s="437">
        <f t="shared" si="2"/>
        <v>-196.00728320000013</v>
      </c>
      <c r="O99" s="348"/>
      <c r="P99" s="112"/>
    </row>
    <row r="100" spans="1:16" s="8" customFormat="1" ht="15" customHeight="1" x14ac:dyDescent="0.25">
      <c r="A100" s="428" t="s">
        <v>223</v>
      </c>
      <c r="B100" s="428" t="s">
        <v>224</v>
      </c>
      <c r="C100" s="428" t="s">
        <v>52</v>
      </c>
      <c r="D100" s="429">
        <v>40639</v>
      </c>
      <c r="E100" s="430">
        <v>1575</v>
      </c>
      <c r="F100" s="431">
        <v>3.52</v>
      </c>
      <c r="G100" s="432">
        <f t="shared" si="7"/>
        <v>5544</v>
      </c>
      <c r="H100" s="481"/>
      <c r="I100" s="429">
        <v>40646</v>
      </c>
      <c r="J100" s="477">
        <v>3.39</v>
      </c>
      <c r="K100" s="435">
        <f t="shared" si="8"/>
        <v>5339.25</v>
      </c>
      <c r="L100" s="436">
        <f t="shared" si="9"/>
        <v>-204.75</v>
      </c>
      <c r="M100" s="472">
        <v>1.04348</v>
      </c>
      <c r="N100" s="437">
        <f t="shared" si="2"/>
        <v>-213.65252999999998</v>
      </c>
      <c r="O100" s="348"/>
      <c r="P100" s="112"/>
    </row>
    <row r="101" spans="1:16" s="8" customFormat="1" ht="15" customHeight="1" x14ac:dyDescent="0.25">
      <c r="A101" s="428" t="s">
        <v>225</v>
      </c>
      <c r="B101" s="428" t="s">
        <v>226</v>
      </c>
      <c r="C101" s="428" t="s">
        <v>52</v>
      </c>
      <c r="D101" s="429">
        <v>40644</v>
      </c>
      <c r="E101" s="430">
        <v>948</v>
      </c>
      <c r="F101" s="431">
        <v>5.81</v>
      </c>
      <c r="G101" s="432">
        <f t="shared" si="7"/>
        <v>5507.8799999999992</v>
      </c>
      <c r="H101" s="481"/>
      <c r="I101" s="429">
        <v>40646</v>
      </c>
      <c r="J101" s="477">
        <v>5.59</v>
      </c>
      <c r="K101" s="435">
        <f t="shared" si="8"/>
        <v>5299.32</v>
      </c>
      <c r="L101" s="436">
        <f t="shared" si="9"/>
        <v>-208.55999999999949</v>
      </c>
      <c r="M101" s="472">
        <v>1.04348</v>
      </c>
      <c r="N101" s="437">
        <f t="shared" si="2"/>
        <v>-217.62818879999946</v>
      </c>
      <c r="O101" s="348"/>
      <c r="P101" s="112"/>
    </row>
    <row r="102" spans="1:16" s="8" customFormat="1" ht="15" customHeight="1" x14ac:dyDescent="0.25">
      <c r="A102" s="428" t="s">
        <v>227</v>
      </c>
      <c r="B102" s="428" t="s">
        <v>228</v>
      </c>
      <c r="C102" s="428" t="s">
        <v>52</v>
      </c>
      <c r="D102" s="429">
        <v>40644</v>
      </c>
      <c r="E102" s="430">
        <v>1220</v>
      </c>
      <c r="F102" s="431">
        <v>4.95</v>
      </c>
      <c r="G102" s="432">
        <f t="shared" si="7"/>
        <v>6039</v>
      </c>
      <c r="H102" s="481"/>
      <c r="I102" s="429">
        <v>40646</v>
      </c>
      <c r="J102" s="477">
        <v>4.7750000000000004</v>
      </c>
      <c r="K102" s="435">
        <f t="shared" si="8"/>
        <v>5825.5</v>
      </c>
      <c r="L102" s="436">
        <f t="shared" si="9"/>
        <v>-213.5</v>
      </c>
      <c r="M102" s="472">
        <v>1.04348</v>
      </c>
      <c r="N102" s="437">
        <f t="shared" si="2"/>
        <v>-222.78297999999998</v>
      </c>
      <c r="O102" s="348"/>
      <c r="P102" s="112"/>
    </row>
    <row r="103" spans="1:16" s="8" customFormat="1" ht="15" customHeight="1" x14ac:dyDescent="0.25">
      <c r="A103" s="428" t="s">
        <v>234</v>
      </c>
      <c r="B103" s="428" t="s">
        <v>235</v>
      </c>
      <c r="C103" s="428" t="s">
        <v>52</v>
      </c>
      <c r="D103" s="429">
        <v>40644</v>
      </c>
      <c r="E103" s="430">
        <v>2238</v>
      </c>
      <c r="F103" s="431">
        <v>2.7</v>
      </c>
      <c r="G103" s="432">
        <f>SUM(E103*F103)</f>
        <v>6042.6</v>
      </c>
      <c r="H103" s="481"/>
      <c r="I103" s="429">
        <v>40651</v>
      </c>
      <c r="J103" s="431">
        <v>2.35</v>
      </c>
      <c r="K103" s="435">
        <f>SUM(E103*J103)</f>
        <v>5259.3</v>
      </c>
      <c r="L103" s="436">
        <f t="shared" si="9"/>
        <v>-783.30000000000018</v>
      </c>
      <c r="M103" s="472">
        <v>1.05609</v>
      </c>
      <c r="N103" s="437">
        <f>SUM(L103*M103)</f>
        <v>-827.23529700000017</v>
      </c>
      <c r="O103" s="348"/>
      <c r="P103" s="112"/>
    </row>
    <row r="104" spans="1:16" s="8" customFormat="1" ht="15" customHeight="1" x14ac:dyDescent="0.25">
      <c r="A104" s="475" t="s">
        <v>229</v>
      </c>
      <c r="B104" s="428" t="s">
        <v>230</v>
      </c>
      <c r="C104" s="14" t="s">
        <v>52</v>
      </c>
      <c r="D104" s="429">
        <v>40581</v>
      </c>
      <c r="E104" s="430">
        <v>4000</v>
      </c>
      <c r="F104" s="431">
        <v>1.625</v>
      </c>
      <c r="G104" s="432">
        <f t="shared" si="7"/>
        <v>6500</v>
      </c>
      <c r="H104" s="481"/>
      <c r="I104" s="429">
        <v>40652</v>
      </c>
      <c r="J104" s="477">
        <v>1.847</v>
      </c>
      <c r="K104" s="435">
        <f t="shared" si="8"/>
        <v>7388</v>
      </c>
      <c r="L104" s="436">
        <f t="shared" si="9"/>
        <v>888</v>
      </c>
      <c r="M104" s="472">
        <v>1.0509500000000001</v>
      </c>
      <c r="N104" s="437">
        <f t="shared" si="2"/>
        <v>933.24360000000001</v>
      </c>
      <c r="O104" s="348"/>
      <c r="P104" s="112"/>
    </row>
    <row r="105" spans="1:16" s="8" customFormat="1" ht="15" customHeight="1" x14ac:dyDescent="0.25">
      <c r="A105" s="428" t="s">
        <v>233</v>
      </c>
      <c r="B105" s="428" t="s">
        <v>193</v>
      </c>
      <c r="C105" s="428" t="s">
        <v>52</v>
      </c>
      <c r="D105" s="429">
        <v>40637</v>
      </c>
      <c r="E105" s="430">
        <v>382</v>
      </c>
      <c r="F105" s="431">
        <v>16.25</v>
      </c>
      <c r="G105" s="432">
        <f>SUM(E105*F105)</f>
        <v>6207.5</v>
      </c>
      <c r="H105" s="481"/>
      <c r="I105" s="429">
        <v>40652</v>
      </c>
      <c r="J105" s="431">
        <v>15.55</v>
      </c>
      <c r="K105" s="435">
        <f>SUM(E105*J105)</f>
        <v>5940.1</v>
      </c>
      <c r="L105" s="436">
        <f t="shared" si="9"/>
        <v>-267.39999999999964</v>
      </c>
      <c r="M105" s="472">
        <v>1.0509500000000001</v>
      </c>
      <c r="N105" s="437">
        <f>SUM(L105*M105)</f>
        <v>-281.02402999999964</v>
      </c>
      <c r="O105" s="348"/>
      <c r="P105" s="112"/>
    </row>
    <row r="106" spans="1:16" s="18" customFormat="1" ht="17.25" customHeight="1" x14ac:dyDescent="0.25">
      <c r="A106" s="439" t="s">
        <v>231</v>
      </c>
      <c r="B106" s="439" t="s">
        <v>232</v>
      </c>
      <c r="C106" s="439" t="s">
        <v>77</v>
      </c>
      <c r="D106" s="440">
        <v>40617</v>
      </c>
      <c r="E106" s="441">
        <v>2465</v>
      </c>
      <c r="F106" s="442">
        <v>3.04</v>
      </c>
      <c r="G106" s="443">
        <f t="shared" si="7"/>
        <v>7493.6</v>
      </c>
      <c r="H106" s="449"/>
      <c r="I106" s="440">
        <v>40653</v>
      </c>
      <c r="J106" s="442">
        <v>3.13</v>
      </c>
      <c r="K106" s="445">
        <f>SUM(E106*J106)</f>
        <v>7715.45</v>
      </c>
      <c r="L106" s="446">
        <f>SUM(G106-K106)</f>
        <v>-221.84999999999945</v>
      </c>
      <c r="M106" s="473">
        <v>1.0523</v>
      </c>
      <c r="N106" s="448">
        <f t="shared" si="2"/>
        <v>-233.45275499999943</v>
      </c>
      <c r="O106" s="355"/>
      <c r="P106" s="113"/>
    </row>
    <row r="107" spans="1:16" s="18" customFormat="1" ht="15" customHeight="1" x14ac:dyDescent="0.25">
      <c r="A107" s="439" t="s">
        <v>236</v>
      </c>
      <c r="B107" s="439" t="s">
        <v>237</v>
      </c>
      <c r="C107" s="439" t="s">
        <v>77</v>
      </c>
      <c r="D107" s="440">
        <v>40646</v>
      </c>
      <c r="E107" s="441">
        <v>4243</v>
      </c>
      <c r="F107" s="442">
        <v>1.2649999999999999</v>
      </c>
      <c r="G107" s="443">
        <f t="shared" si="7"/>
        <v>5367.3949999999995</v>
      </c>
      <c r="H107" s="449"/>
      <c r="I107" s="440">
        <v>40653</v>
      </c>
      <c r="J107" s="442">
        <v>1.365</v>
      </c>
      <c r="K107" s="445">
        <f>SUM(E107*J107)</f>
        <v>5791.6949999999997</v>
      </c>
      <c r="L107" s="446">
        <f>SUM(G107-K107)</f>
        <v>-424.30000000000018</v>
      </c>
      <c r="M107" s="473">
        <v>1.0523</v>
      </c>
      <c r="N107" s="448">
        <f t="shared" si="2"/>
        <v>-446.49089000000021</v>
      </c>
      <c r="O107" s="355"/>
      <c r="P107" s="113"/>
    </row>
    <row r="108" spans="1:16" s="8" customFormat="1" ht="15" customHeight="1" x14ac:dyDescent="0.25">
      <c r="A108" s="475" t="s">
        <v>238</v>
      </c>
      <c r="B108" s="428" t="s">
        <v>239</v>
      </c>
      <c r="C108" s="428" t="s">
        <v>52</v>
      </c>
      <c r="D108" s="429">
        <v>40590</v>
      </c>
      <c r="E108" s="430">
        <v>10000</v>
      </c>
      <c r="F108" s="431">
        <v>1.25</v>
      </c>
      <c r="G108" s="432">
        <f t="shared" si="7"/>
        <v>12500</v>
      </c>
      <c r="H108" s="481"/>
      <c r="I108" s="429">
        <v>40661</v>
      </c>
      <c r="J108" s="431">
        <v>1.3939999999999999</v>
      </c>
      <c r="K108" s="435">
        <f t="shared" ref="K108:K137" si="10">SUM(E108*J108)</f>
        <v>13939.999999999998</v>
      </c>
      <c r="L108" s="436">
        <f t="shared" ref="L108:L117" si="11">SUM(K108-G108)</f>
        <v>1439.9999999999982</v>
      </c>
      <c r="M108" s="472">
        <v>1.0869800000000001</v>
      </c>
      <c r="N108" s="437">
        <f t="shared" si="2"/>
        <v>1565.2511999999981</v>
      </c>
      <c r="O108" s="348"/>
      <c r="P108" s="112"/>
    </row>
    <row r="109" spans="1:16" s="8" customFormat="1" ht="15" customHeight="1" x14ac:dyDescent="0.25">
      <c r="A109" s="475" t="s">
        <v>240</v>
      </c>
      <c r="B109" s="428" t="s">
        <v>241</v>
      </c>
      <c r="C109" s="428" t="s">
        <v>52</v>
      </c>
      <c r="D109" s="429">
        <v>40595</v>
      </c>
      <c r="E109" s="430">
        <v>10300</v>
      </c>
      <c r="F109" s="431">
        <v>1.0649999999999999</v>
      </c>
      <c r="G109" s="432">
        <f t="shared" si="7"/>
        <v>10969.5</v>
      </c>
      <c r="H109" s="481"/>
      <c r="I109" s="429">
        <v>40661</v>
      </c>
      <c r="J109" s="431">
        <v>1.1970000000000001</v>
      </c>
      <c r="K109" s="435">
        <f t="shared" si="10"/>
        <v>12329.1</v>
      </c>
      <c r="L109" s="436">
        <f t="shared" si="11"/>
        <v>1359.6000000000004</v>
      </c>
      <c r="M109" s="472">
        <v>1.0869800000000001</v>
      </c>
      <c r="N109" s="437">
        <f t="shared" si="2"/>
        <v>1477.8580080000004</v>
      </c>
      <c r="O109" s="348"/>
      <c r="P109" s="112"/>
    </row>
    <row r="110" spans="1:16" s="8" customFormat="1" ht="15" customHeight="1" x14ac:dyDescent="0.25">
      <c r="A110" s="428" t="s">
        <v>162</v>
      </c>
      <c r="B110" s="428" t="s">
        <v>163</v>
      </c>
      <c r="C110" s="428" t="s">
        <v>52</v>
      </c>
      <c r="D110" s="429">
        <v>40641</v>
      </c>
      <c r="E110" s="430">
        <v>201</v>
      </c>
      <c r="F110" s="431">
        <v>27.38</v>
      </c>
      <c r="G110" s="432">
        <f t="shared" si="7"/>
        <v>5503.38</v>
      </c>
      <c r="H110" s="481"/>
      <c r="I110" s="429">
        <v>40662</v>
      </c>
      <c r="J110" s="431">
        <v>26.5</v>
      </c>
      <c r="K110" s="435">
        <f t="shared" si="10"/>
        <v>5326.5</v>
      </c>
      <c r="L110" s="436">
        <f t="shared" si="11"/>
        <v>-176.88000000000011</v>
      </c>
      <c r="M110" s="472">
        <v>1.09263</v>
      </c>
      <c r="N110" s="437">
        <f t="shared" si="2"/>
        <v>-193.26439440000013</v>
      </c>
      <c r="O110" s="348"/>
      <c r="P110" s="112"/>
    </row>
    <row r="111" spans="1:16" s="8" customFormat="1" ht="15" customHeight="1" x14ac:dyDescent="0.25">
      <c r="A111" s="428" t="s">
        <v>242</v>
      </c>
      <c r="B111" s="428" t="s">
        <v>242</v>
      </c>
      <c r="C111" s="428" t="s">
        <v>52</v>
      </c>
      <c r="D111" s="429">
        <v>40644</v>
      </c>
      <c r="E111" s="430">
        <v>153</v>
      </c>
      <c r="F111" s="431">
        <v>49.03</v>
      </c>
      <c r="G111" s="432">
        <f t="shared" si="7"/>
        <v>7501.59</v>
      </c>
      <c r="H111" s="481"/>
      <c r="I111" s="429">
        <v>40662</v>
      </c>
      <c r="J111" s="431">
        <v>46.37</v>
      </c>
      <c r="K111" s="435">
        <f t="shared" si="10"/>
        <v>7094.61</v>
      </c>
      <c r="L111" s="436">
        <f t="shared" si="11"/>
        <v>-406.98000000000047</v>
      </c>
      <c r="M111" s="472">
        <v>1.09263</v>
      </c>
      <c r="N111" s="437">
        <f t="shared" si="2"/>
        <v>-444.6785574000005</v>
      </c>
      <c r="O111" s="348"/>
      <c r="P111" s="112"/>
    </row>
    <row r="112" spans="1:16" s="8" customFormat="1" ht="15" customHeight="1" x14ac:dyDescent="0.25">
      <c r="A112" s="428" t="s">
        <v>243</v>
      </c>
      <c r="B112" s="428" t="s">
        <v>244</v>
      </c>
      <c r="C112" s="428" t="s">
        <v>52</v>
      </c>
      <c r="D112" s="429">
        <v>40623</v>
      </c>
      <c r="E112" s="430">
        <v>255</v>
      </c>
      <c r="F112" s="431">
        <v>45.22</v>
      </c>
      <c r="G112" s="432">
        <f t="shared" si="7"/>
        <v>11531.1</v>
      </c>
      <c r="H112" s="481"/>
      <c r="I112" s="429">
        <v>40666</v>
      </c>
      <c r="J112" s="431">
        <v>45.35</v>
      </c>
      <c r="K112" s="435">
        <f t="shared" si="10"/>
        <v>11564.25</v>
      </c>
      <c r="L112" s="436">
        <f t="shared" si="11"/>
        <v>33.149999999999636</v>
      </c>
      <c r="M112" s="472">
        <v>1.0943000000000001</v>
      </c>
      <c r="N112" s="437">
        <f t="shared" si="2"/>
        <v>36.276044999999606</v>
      </c>
      <c r="O112" s="348"/>
      <c r="P112" s="112"/>
    </row>
    <row r="113" spans="1:16" s="8" customFormat="1" ht="15" customHeight="1" x14ac:dyDescent="0.25">
      <c r="A113" s="428" t="s">
        <v>245</v>
      </c>
      <c r="B113" s="428" t="s">
        <v>246</v>
      </c>
      <c r="C113" s="428" t="s">
        <v>52</v>
      </c>
      <c r="D113" s="429">
        <v>40634</v>
      </c>
      <c r="E113" s="430">
        <v>481</v>
      </c>
      <c r="F113" s="431">
        <v>1.54</v>
      </c>
      <c r="G113" s="432">
        <f t="shared" si="7"/>
        <v>740.74</v>
      </c>
      <c r="H113" s="481"/>
      <c r="I113" s="429">
        <v>40666</v>
      </c>
      <c r="J113" s="431">
        <v>1.5209999999999999</v>
      </c>
      <c r="K113" s="435">
        <f t="shared" si="10"/>
        <v>731.601</v>
      </c>
      <c r="L113" s="436">
        <f t="shared" si="11"/>
        <v>-9.13900000000001</v>
      </c>
      <c r="M113" s="472">
        <v>1.0943000000000001</v>
      </c>
      <c r="N113" s="437">
        <f t="shared" si="2"/>
        <v>-10.000807700000012</v>
      </c>
      <c r="O113" s="348"/>
      <c r="P113" s="112"/>
    </row>
    <row r="114" spans="1:16" s="8" customFormat="1" ht="15" customHeight="1" x14ac:dyDescent="0.25">
      <c r="A114" s="475" t="s">
        <v>247</v>
      </c>
      <c r="B114" s="428" t="s">
        <v>248</v>
      </c>
      <c r="C114" s="428" t="s">
        <v>52</v>
      </c>
      <c r="D114" s="429">
        <v>40632</v>
      </c>
      <c r="E114" s="430">
        <v>6122</v>
      </c>
      <c r="F114" s="431">
        <v>0.98</v>
      </c>
      <c r="G114" s="432">
        <f t="shared" si="7"/>
        <v>5999.5599999999995</v>
      </c>
      <c r="H114" s="481"/>
      <c r="I114" s="429">
        <v>40666</v>
      </c>
      <c r="J114" s="431">
        <v>0.93230000000000002</v>
      </c>
      <c r="K114" s="435">
        <f t="shared" si="10"/>
        <v>5707.5406000000003</v>
      </c>
      <c r="L114" s="436">
        <f t="shared" si="11"/>
        <v>-292.01939999999922</v>
      </c>
      <c r="M114" s="472">
        <v>1.0943000000000001</v>
      </c>
      <c r="N114" s="437">
        <f t="shared" si="2"/>
        <v>-319.55682941999919</v>
      </c>
      <c r="O114" s="348"/>
      <c r="P114" s="112"/>
    </row>
    <row r="115" spans="1:16" s="8" customFormat="1" ht="15" customHeight="1" x14ac:dyDescent="0.25">
      <c r="A115" s="428" t="s">
        <v>173</v>
      </c>
      <c r="B115" s="428" t="s">
        <v>174</v>
      </c>
      <c r="C115" s="428" t="s">
        <v>52</v>
      </c>
      <c r="D115" s="429">
        <v>40660</v>
      </c>
      <c r="E115" s="430">
        <v>8287</v>
      </c>
      <c r="F115" s="431">
        <v>0.90500000000000003</v>
      </c>
      <c r="G115" s="432">
        <f t="shared" si="7"/>
        <v>7499.7350000000006</v>
      </c>
      <c r="H115" s="481"/>
      <c r="I115" s="429">
        <v>40667</v>
      </c>
      <c r="J115" s="431">
        <v>0.85250000000000004</v>
      </c>
      <c r="K115" s="435">
        <f t="shared" si="10"/>
        <v>7064.6675000000005</v>
      </c>
      <c r="L115" s="436">
        <f t="shared" si="11"/>
        <v>-435.06750000000011</v>
      </c>
      <c r="M115" s="472">
        <v>1.0843799999999999</v>
      </c>
      <c r="N115" s="437">
        <f t="shared" si="2"/>
        <v>-471.77849565000008</v>
      </c>
      <c r="O115" s="348"/>
      <c r="P115" s="112"/>
    </row>
    <row r="116" spans="1:16" s="8" customFormat="1" ht="15" customHeight="1" x14ac:dyDescent="0.25">
      <c r="A116" s="428" t="s">
        <v>188</v>
      </c>
      <c r="B116" s="428" t="s">
        <v>189</v>
      </c>
      <c r="C116" s="428" t="s">
        <v>52</v>
      </c>
      <c r="D116" s="429">
        <v>40641</v>
      </c>
      <c r="E116" s="430">
        <v>915</v>
      </c>
      <c r="F116" s="431">
        <v>6.97</v>
      </c>
      <c r="G116" s="432">
        <f t="shared" si="7"/>
        <v>6377.55</v>
      </c>
      <c r="H116" s="481"/>
      <c r="I116" s="429">
        <v>40668</v>
      </c>
      <c r="J116" s="431">
        <v>6.4779999999999998</v>
      </c>
      <c r="K116" s="435">
        <f t="shared" si="10"/>
        <v>5927.37</v>
      </c>
      <c r="L116" s="436">
        <f t="shared" si="11"/>
        <v>-450.18000000000029</v>
      </c>
      <c r="M116" s="472">
        <v>1.0744</v>
      </c>
      <c r="N116" s="437">
        <f t="shared" si="2"/>
        <v>-483.67339200000032</v>
      </c>
      <c r="O116" s="348"/>
      <c r="P116" s="112"/>
    </row>
    <row r="117" spans="1:16" s="8" customFormat="1" ht="15" customHeight="1" x14ac:dyDescent="0.25">
      <c r="A117" s="475" t="s">
        <v>194</v>
      </c>
      <c r="B117" s="428" t="s">
        <v>195</v>
      </c>
      <c r="C117" s="428" t="s">
        <v>52</v>
      </c>
      <c r="D117" s="429">
        <v>40632</v>
      </c>
      <c r="E117" s="430">
        <v>176</v>
      </c>
      <c r="F117" s="431">
        <v>31.56</v>
      </c>
      <c r="G117" s="432">
        <f t="shared" si="7"/>
        <v>5554.5599999999995</v>
      </c>
      <c r="H117" s="481"/>
      <c r="I117" s="429">
        <v>40669</v>
      </c>
      <c r="J117" s="431">
        <v>30.02</v>
      </c>
      <c r="K117" s="435">
        <f t="shared" si="10"/>
        <v>5283.5199999999995</v>
      </c>
      <c r="L117" s="436">
        <f t="shared" si="11"/>
        <v>-271.03999999999996</v>
      </c>
      <c r="M117" s="472">
        <v>1.0578099999999999</v>
      </c>
      <c r="N117" s="437">
        <f t="shared" ref="N117:N180" si="12">SUM(L117*M117)</f>
        <v>-286.70882239999992</v>
      </c>
      <c r="O117" s="348"/>
      <c r="P117" s="112"/>
    </row>
    <row r="118" spans="1:16" s="18" customFormat="1" ht="15" customHeight="1" x14ac:dyDescent="0.25">
      <c r="A118" s="439" t="s">
        <v>175</v>
      </c>
      <c r="B118" s="439" t="s">
        <v>176</v>
      </c>
      <c r="C118" s="439" t="s">
        <v>77</v>
      </c>
      <c r="D118" s="482">
        <v>40665</v>
      </c>
      <c r="E118" s="441">
        <v>1546</v>
      </c>
      <c r="F118" s="442">
        <v>4.8499999999999996</v>
      </c>
      <c r="G118" s="443">
        <f t="shared" si="7"/>
        <v>7498.0999999999995</v>
      </c>
      <c r="H118" s="449"/>
      <c r="I118" s="440">
        <v>40669</v>
      </c>
      <c r="J118" s="442">
        <v>5.53</v>
      </c>
      <c r="K118" s="445">
        <f>SUM(E118*J118)</f>
        <v>8549.380000000001</v>
      </c>
      <c r="L118" s="446">
        <f>SUM(G118-K118)</f>
        <v>-1051.2800000000016</v>
      </c>
      <c r="M118" s="473">
        <v>1.0578099999999999</v>
      </c>
      <c r="N118" s="448">
        <f t="shared" si="12"/>
        <v>-1112.0544968000015</v>
      </c>
      <c r="O118" s="355"/>
      <c r="P118" s="113"/>
    </row>
    <row r="119" spans="1:16" s="348" customFormat="1" ht="15" customHeight="1" x14ac:dyDescent="0.25">
      <c r="A119" s="14" t="s">
        <v>249</v>
      </c>
      <c r="B119" s="483" t="s">
        <v>250</v>
      </c>
      <c r="C119" s="483" t="s">
        <v>52</v>
      </c>
      <c r="D119" s="484">
        <v>40631</v>
      </c>
      <c r="E119" s="485">
        <v>465</v>
      </c>
      <c r="F119" s="486">
        <v>13.01</v>
      </c>
      <c r="G119" s="432">
        <f t="shared" si="7"/>
        <v>6049.65</v>
      </c>
      <c r="H119" s="481"/>
      <c r="I119" s="484">
        <v>40672</v>
      </c>
      <c r="J119" s="486">
        <v>13.16</v>
      </c>
      <c r="K119" s="435">
        <f t="shared" si="10"/>
        <v>6119.4</v>
      </c>
      <c r="L119" s="436">
        <f>SUM(K119-G119)</f>
        <v>69.75</v>
      </c>
      <c r="M119" s="472">
        <v>1.07155</v>
      </c>
      <c r="N119" s="437">
        <f t="shared" si="12"/>
        <v>74.740612499999997</v>
      </c>
      <c r="P119" s="112"/>
    </row>
    <row r="120" spans="1:16" s="348" customFormat="1" ht="15" customHeight="1" x14ac:dyDescent="0.25">
      <c r="A120" s="483" t="s">
        <v>251</v>
      </c>
      <c r="B120" s="483" t="s">
        <v>252</v>
      </c>
      <c r="C120" s="483" t="s">
        <v>52</v>
      </c>
      <c r="D120" s="484">
        <v>40665</v>
      </c>
      <c r="E120" s="485">
        <v>286</v>
      </c>
      <c r="F120" s="486">
        <v>19.48</v>
      </c>
      <c r="G120" s="432">
        <f t="shared" si="7"/>
        <v>5571.28</v>
      </c>
      <c r="H120" s="481"/>
      <c r="I120" s="484">
        <v>40673</v>
      </c>
      <c r="J120" s="486">
        <v>17.920000000000002</v>
      </c>
      <c r="K120" s="435">
        <f t="shared" si="10"/>
        <v>5125.1200000000008</v>
      </c>
      <c r="L120" s="436">
        <f>SUM(K120-G120)</f>
        <v>-446.15999999999894</v>
      </c>
      <c r="M120" s="472">
        <v>1.0805400000000001</v>
      </c>
      <c r="N120" s="437">
        <f t="shared" si="12"/>
        <v>-482.0937263999989</v>
      </c>
      <c r="P120" s="112"/>
    </row>
    <row r="121" spans="1:16" s="18" customFormat="1" ht="15" customHeight="1" x14ac:dyDescent="0.25">
      <c r="A121" s="439" t="s">
        <v>255</v>
      </c>
      <c r="B121" s="439" t="s">
        <v>256</v>
      </c>
      <c r="C121" s="439" t="s">
        <v>77</v>
      </c>
      <c r="D121" s="440">
        <v>40666</v>
      </c>
      <c r="E121" s="441">
        <v>1073</v>
      </c>
      <c r="F121" s="442">
        <v>6.99</v>
      </c>
      <c r="G121" s="443">
        <f>SUM(E121*F121)</f>
        <v>7500.27</v>
      </c>
      <c r="H121" s="449"/>
      <c r="I121" s="440">
        <v>40673</v>
      </c>
      <c r="J121" s="442">
        <v>7.91</v>
      </c>
      <c r="K121" s="445">
        <f>SUM(E121*J121)</f>
        <v>8487.43</v>
      </c>
      <c r="L121" s="446">
        <f>SUM(G121-K121)</f>
        <v>-987.15999999999985</v>
      </c>
      <c r="M121" s="473">
        <v>1.0805400000000001</v>
      </c>
      <c r="N121" s="448">
        <f>SUM(L121*M121)</f>
        <v>-1066.6658663999999</v>
      </c>
      <c r="O121" s="355"/>
      <c r="P121" s="113"/>
    </row>
    <row r="122" spans="1:16" s="8" customFormat="1" ht="15" customHeight="1" x14ac:dyDescent="0.25">
      <c r="A122" s="428" t="s">
        <v>253</v>
      </c>
      <c r="B122" s="428" t="s">
        <v>254</v>
      </c>
      <c r="C122" s="428" t="s">
        <v>52</v>
      </c>
      <c r="D122" s="429">
        <v>40644</v>
      </c>
      <c r="E122" s="430">
        <v>3965</v>
      </c>
      <c r="F122" s="431">
        <v>1.52</v>
      </c>
      <c r="G122" s="432">
        <f t="shared" si="7"/>
        <v>6026.8</v>
      </c>
      <c r="H122" s="481"/>
      <c r="I122" s="429">
        <v>40675</v>
      </c>
      <c r="J122" s="431">
        <v>1.42</v>
      </c>
      <c r="K122" s="435">
        <f t="shared" si="10"/>
        <v>5630.2999999999993</v>
      </c>
      <c r="L122" s="436">
        <f>SUM(K122-G122)</f>
        <v>-396.50000000000091</v>
      </c>
      <c r="M122" s="472">
        <v>1.06952</v>
      </c>
      <c r="N122" s="437">
        <f t="shared" si="12"/>
        <v>-424.06468000000098</v>
      </c>
      <c r="O122" s="348"/>
      <c r="P122" s="112"/>
    </row>
    <row r="123" spans="1:16" s="8" customFormat="1" ht="15" customHeight="1" x14ac:dyDescent="0.25">
      <c r="A123" s="428" t="s">
        <v>253</v>
      </c>
      <c r="B123" s="428" t="s">
        <v>254</v>
      </c>
      <c r="C123" s="428" t="s">
        <v>52</v>
      </c>
      <c r="D123" s="429">
        <v>40672</v>
      </c>
      <c r="E123" s="430">
        <v>1587</v>
      </c>
      <c r="F123" s="431">
        <v>1.575</v>
      </c>
      <c r="G123" s="432">
        <f t="shared" si="7"/>
        <v>2499.5250000000001</v>
      </c>
      <c r="H123" s="481"/>
      <c r="I123" s="429">
        <v>40675</v>
      </c>
      <c r="J123" s="431">
        <v>1.42</v>
      </c>
      <c r="K123" s="435">
        <f t="shared" si="10"/>
        <v>2253.54</v>
      </c>
      <c r="L123" s="436">
        <f>SUM(K123-G123)</f>
        <v>-245.98500000000013</v>
      </c>
      <c r="M123" s="472">
        <v>1.06952</v>
      </c>
      <c r="N123" s="437">
        <f t="shared" si="12"/>
        <v>-263.08587720000014</v>
      </c>
      <c r="O123" s="348"/>
      <c r="P123" s="112"/>
    </row>
    <row r="124" spans="1:16" s="8" customFormat="1" ht="15" customHeight="1" x14ac:dyDescent="0.25">
      <c r="A124" s="428" t="s">
        <v>257</v>
      </c>
      <c r="B124" s="428" t="s">
        <v>258</v>
      </c>
      <c r="C124" s="428" t="s">
        <v>52</v>
      </c>
      <c r="D124" s="429">
        <v>40634</v>
      </c>
      <c r="E124" s="430">
        <v>1046</v>
      </c>
      <c r="F124" s="431">
        <v>6.85</v>
      </c>
      <c r="G124" s="432">
        <f t="shared" ref="G124:G155" si="13">SUM(E124*F124)</f>
        <v>7165.0999999999995</v>
      </c>
      <c r="H124" s="481"/>
      <c r="I124" s="429">
        <v>40676</v>
      </c>
      <c r="J124" s="431">
        <v>6.8449999999999998</v>
      </c>
      <c r="K124" s="435">
        <f t="shared" si="10"/>
        <v>7159.87</v>
      </c>
      <c r="L124" s="436">
        <f t="shared" ref="L124:L130" si="14">SUM(K124-G124)</f>
        <v>-5.2299999999995634</v>
      </c>
      <c r="M124" s="472">
        <v>1.0673999999999999</v>
      </c>
      <c r="N124" s="437">
        <f t="shared" si="12"/>
        <v>-5.5825019999995336</v>
      </c>
      <c r="O124" s="348"/>
      <c r="P124" s="112"/>
    </row>
    <row r="125" spans="1:16" s="8" customFormat="1" ht="15" customHeight="1" x14ac:dyDescent="0.25">
      <c r="A125" s="428" t="s">
        <v>259</v>
      </c>
      <c r="B125" s="428" t="s">
        <v>260</v>
      </c>
      <c r="C125" s="428" t="s">
        <v>52</v>
      </c>
      <c r="D125" s="429">
        <v>40639</v>
      </c>
      <c r="E125" s="430">
        <v>393</v>
      </c>
      <c r="F125" s="431">
        <v>13.96</v>
      </c>
      <c r="G125" s="432">
        <f t="shared" si="13"/>
        <v>5486.2800000000007</v>
      </c>
      <c r="H125" s="481"/>
      <c r="I125" s="429">
        <v>40679</v>
      </c>
      <c r="J125" s="431">
        <v>13.285</v>
      </c>
      <c r="K125" s="435">
        <f t="shared" si="10"/>
        <v>5221.0050000000001</v>
      </c>
      <c r="L125" s="436">
        <f t="shared" si="14"/>
        <v>-265.27500000000055</v>
      </c>
      <c r="M125" s="472">
        <v>1.05749</v>
      </c>
      <c r="N125" s="437">
        <f t="shared" si="12"/>
        <v>-280.52565975000061</v>
      </c>
      <c r="O125" s="348"/>
      <c r="P125" s="112"/>
    </row>
    <row r="126" spans="1:16" s="8" customFormat="1" ht="15" customHeight="1" x14ac:dyDescent="0.25">
      <c r="A126" s="428" t="s">
        <v>261</v>
      </c>
      <c r="B126" s="428" t="s">
        <v>262</v>
      </c>
      <c r="C126" s="428" t="s">
        <v>52</v>
      </c>
      <c r="D126" s="429">
        <v>40654</v>
      </c>
      <c r="E126" s="430">
        <v>18072</v>
      </c>
      <c r="F126" s="431">
        <v>0.42</v>
      </c>
      <c r="G126" s="432">
        <f t="shared" si="13"/>
        <v>7590.24</v>
      </c>
      <c r="H126" s="481"/>
      <c r="I126" s="429">
        <v>40679</v>
      </c>
      <c r="J126" s="431">
        <v>0.36380000000000001</v>
      </c>
      <c r="K126" s="435">
        <f t="shared" si="10"/>
        <v>6574.5936000000002</v>
      </c>
      <c r="L126" s="436">
        <f t="shared" si="14"/>
        <v>-1015.6463999999996</v>
      </c>
      <c r="M126" s="472">
        <v>1.05749</v>
      </c>
      <c r="N126" s="437">
        <f t="shared" si="12"/>
        <v>-1074.0359115359997</v>
      </c>
      <c r="O126" s="348"/>
      <c r="P126" s="112"/>
    </row>
    <row r="127" spans="1:16" s="8" customFormat="1" ht="15" customHeight="1" x14ac:dyDescent="0.25">
      <c r="A127" s="428" t="s">
        <v>263</v>
      </c>
      <c r="B127" s="428" t="s">
        <v>264</v>
      </c>
      <c r="C127" s="428" t="s">
        <v>52</v>
      </c>
      <c r="D127" s="429">
        <v>40660</v>
      </c>
      <c r="E127" s="430">
        <v>278</v>
      </c>
      <c r="F127" s="431">
        <v>26.9</v>
      </c>
      <c r="G127" s="432">
        <f t="shared" si="13"/>
        <v>7478.2</v>
      </c>
      <c r="H127" s="481"/>
      <c r="I127" s="429">
        <v>40687</v>
      </c>
      <c r="J127" s="431">
        <v>26.15</v>
      </c>
      <c r="K127" s="435">
        <f t="shared" si="10"/>
        <v>7269.7</v>
      </c>
      <c r="L127" s="436">
        <f t="shared" si="14"/>
        <v>-208.5</v>
      </c>
      <c r="M127" s="472">
        <v>1.0505</v>
      </c>
      <c r="N127" s="437">
        <f t="shared" si="12"/>
        <v>-219.02924999999999</v>
      </c>
      <c r="O127" s="348"/>
      <c r="P127" s="112"/>
    </row>
    <row r="128" spans="1:16" s="8" customFormat="1" ht="15" customHeight="1" x14ac:dyDescent="0.25">
      <c r="A128" s="428" t="s">
        <v>265</v>
      </c>
      <c r="B128" s="428" t="s">
        <v>266</v>
      </c>
      <c r="C128" s="428" t="s">
        <v>52</v>
      </c>
      <c r="D128" s="429">
        <v>40673</v>
      </c>
      <c r="E128" s="430">
        <v>1336</v>
      </c>
      <c r="F128" s="431">
        <v>3.74</v>
      </c>
      <c r="G128" s="432">
        <f t="shared" si="13"/>
        <v>4996.6400000000003</v>
      </c>
      <c r="H128" s="481"/>
      <c r="I128" s="429">
        <v>40688</v>
      </c>
      <c r="J128" s="431">
        <v>3.552</v>
      </c>
      <c r="K128" s="435">
        <f t="shared" si="10"/>
        <v>4745.4719999999998</v>
      </c>
      <c r="L128" s="436">
        <f t="shared" si="14"/>
        <v>-251.16800000000057</v>
      </c>
      <c r="M128" s="472">
        <v>1.05579</v>
      </c>
      <c r="N128" s="437">
        <f t="shared" si="12"/>
        <v>-265.18066272000061</v>
      </c>
      <c r="O128" s="348"/>
      <c r="P128" s="112"/>
    </row>
    <row r="129" spans="1:16" s="8" customFormat="1" ht="15" customHeight="1" x14ac:dyDescent="0.25">
      <c r="A129" s="428" t="s">
        <v>267</v>
      </c>
      <c r="B129" s="428" t="s">
        <v>268</v>
      </c>
      <c r="C129" s="428" t="s">
        <v>52</v>
      </c>
      <c r="D129" s="429">
        <v>40638</v>
      </c>
      <c r="E129" s="430">
        <v>7250</v>
      </c>
      <c r="F129" s="431">
        <v>2.08</v>
      </c>
      <c r="G129" s="432">
        <f t="shared" si="13"/>
        <v>15080</v>
      </c>
      <c r="H129" s="481"/>
      <c r="I129" s="429">
        <v>40689</v>
      </c>
      <c r="J129" s="431">
        <v>2.1680000000000001</v>
      </c>
      <c r="K129" s="435">
        <f t="shared" si="10"/>
        <v>15718.000000000002</v>
      </c>
      <c r="L129" s="436">
        <f t="shared" si="14"/>
        <v>638.00000000000182</v>
      </c>
      <c r="M129" s="472">
        <v>1.0530299999999999</v>
      </c>
      <c r="N129" s="437">
        <f t="shared" si="12"/>
        <v>671.83314000000189</v>
      </c>
      <c r="O129" s="348"/>
      <c r="P129" s="112"/>
    </row>
    <row r="130" spans="1:16" s="8" customFormat="1" ht="15" customHeight="1" x14ac:dyDescent="0.25">
      <c r="A130" s="428" t="s">
        <v>196</v>
      </c>
      <c r="B130" s="428" t="s">
        <v>269</v>
      </c>
      <c r="C130" s="428" t="s">
        <v>52</v>
      </c>
      <c r="D130" s="429">
        <v>40660</v>
      </c>
      <c r="E130" s="430">
        <v>9230</v>
      </c>
      <c r="F130" s="431">
        <v>0.65</v>
      </c>
      <c r="G130" s="432">
        <f t="shared" si="13"/>
        <v>5999.5</v>
      </c>
      <c r="H130" s="481"/>
      <c r="I130" s="429">
        <v>40689</v>
      </c>
      <c r="J130" s="431">
        <v>0.60709999999999997</v>
      </c>
      <c r="K130" s="435">
        <f t="shared" si="10"/>
        <v>5603.5329999999994</v>
      </c>
      <c r="L130" s="436">
        <f t="shared" si="14"/>
        <v>-395.96700000000055</v>
      </c>
      <c r="M130" s="472">
        <v>1.0530299999999999</v>
      </c>
      <c r="N130" s="437">
        <f t="shared" si="12"/>
        <v>-416.96513001000056</v>
      </c>
      <c r="O130" s="348"/>
      <c r="P130" s="112"/>
    </row>
    <row r="131" spans="1:16" s="18" customFormat="1" ht="15" customHeight="1" x14ac:dyDescent="0.25">
      <c r="A131" s="439" t="s">
        <v>270</v>
      </c>
      <c r="B131" s="439" t="s">
        <v>271</v>
      </c>
      <c r="C131" s="439" t="s">
        <v>77</v>
      </c>
      <c r="D131" s="440">
        <v>40675</v>
      </c>
      <c r="E131" s="441">
        <v>2174</v>
      </c>
      <c r="F131" s="442">
        <v>2.2999999999999998</v>
      </c>
      <c r="G131" s="443">
        <f t="shared" si="13"/>
        <v>5000.2</v>
      </c>
      <c r="H131" s="449"/>
      <c r="I131" s="440">
        <v>40689</v>
      </c>
      <c r="J131" s="442">
        <v>2.4750000000000001</v>
      </c>
      <c r="K131" s="445">
        <f>SUM(E131*J131)</f>
        <v>5380.6500000000005</v>
      </c>
      <c r="L131" s="446">
        <f>SUM(G131-K131)</f>
        <v>-380.45000000000073</v>
      </c>
      <c r="M131" s="473">
        <v>1.0530299999999999</v>
      </c>
      <c r="N131" s="448">
        <f t="shared" si="12"/>
        <v>-400.62526350000076</v>
      </c>
      <c r="O131" s="355"/>
      <c r="P131" s="113"/>
    </row>
    <row r="132" spans="1:16" s="8" customFormat="1" ht="15" customHeight="1" x14ac:dyDescent="0.25">
      <c r="A132" s="428" t="s">
        <v>272</v>
      </c>
      <c r="B132" s="428" t="s">
        <v>6</v>
      </c>
      <c r="C132" s="428" t="s">
        <v>52</v>
      </c>
      <c r="D132" s="429">
        <v>40667</v>
      </c>
      <c r="E132" s="430">
        <v>471</v>
      </c>
      <c r="F132" s="431">
        <v>31.85</v>
      </c>
      <c r="G132" s="432">
        <f t="shared" si="13"/>
        <v>15001.35</v>
      </c>
      <c r="H132" s="481"/>
      <c r="I132" s="486"/>
      <c r="J132" s="431">
        <v>32.549999999999997</v>
      </c>
      <c r="K132" s="435">
        <f t="shared" si="10"/>
        <v>15331.05</v>
      </c>
      <c r="L132" s="436">
        <f>SUM(K132-G132)</f>
        <v>329.69999999999891</v>
      </c>
      <c r="M132" s="473">
        <v>1.0530299999999999</v>
      </c>
      <c r="N132" s="437">
        <f t="shared" si="12"/>
        <v>347.1839909999988</v>
      </c>
      <c r="O132" s="348"/>
      <c r="P132" s="112"/>
    </row>
    <row r="133" spans="1:16" s="18" customFormat="1" ht="15" customHeight="1" x14ac:dyDescent="0.25">
      <c r="A133" s="439" t="s">
        <v>234</v>
      </c>
      <c r="B133" s="439" t="s">
        <v>273</v>
      </c>
      <c r="C133" s="439" t="s">
        <v>77</v>
      </c>
      <c r="D133" s="440">
        <v>40676</v>
      </c>
      <c r="E133" s="441">
        <v>7067</v>
      </c>
      <c r="F133" s="442">
        <v>1.415</v>
      </c>
      <c r="G133" s="443">
        <f t="shared" si="13"/>
        <v>9999.8050000000003</v>
      </c>
      <c r="H133" s="449"/>
      <c r="I133" s="832"/>
      <c r="J133" s="442">
        <v>1.4790000000000001</v>
      </c>
      <c r="K133" s="445">
        <f>SUM(E133*J133)</f>
        <v>10452.093000000001</v>
      </c>
      <c r="L133" s="446">
        <f>SUM(G133-K133)</f>
        <v>-452.28800000000047</v>
      </c>
      <c r="M133" s="473">
        <v>1.0530299999999999</v>
      </c>
      <c r="N133" s="448">
        <f t="shared" si="12"/>
        <v>-476.27283264000044</v>
      </c>
      <c r="O133" s="106"/>
      <c r="P133" s="113"/>
    </row>
    <row r="134" spans="1:16" s="8" customFormat="1" ht="15" customHeight="1" x14ac:dyDescent="0.25">
      <c r="A134" s="428" t="s">
        <v>168</v>
      </c>
      <c r="B134" s="428" t="s">
        <v>222</v>
      </c>
      <c r="C134" s="14" t="s">
        <v>52</v>
      </c>
      <c r="D134" s="429">
        <v>40694</v>
      </c>
      <c r="E134" s="430">
        <v>1033</v>
      </c>
      <c r="F134" s="431">
        <v>9.68</v>
      </c>
      <c r="G134" s="432">
        <f t="shared" si="13"/>
        <v>9999.44</v>
      </c>
      <c r="H134" s="481"/>
      <c r="I134" s="486"/>
      <c r="J134" s="431">
        <v>9.0500000000000007</v>
      </c>
      <c r="K134" s="435">
        <f t="shared" si="10"/>
        <v>9348.6500000000015</v>
      </c>
      <c r="L134" s="436">
        <f>SUM(K134-G134)</f>
        <v>-650.78999999999905</v>
      </c>
      <c r="M134" s="473">
        <v>1.0530299999999999</v>
      </c>
      <c r="N134" s="437">
        <f t="shared" si="12"/>
        <v>-685.30139369999893</v>
      </c>
      <c r="O134" s="106"/>
      <c r="P134" s="112"/>
    </row>
    <row r="135" spans="1:16" s="8" customFormat="1" ht="15" customHeight="1" x14ac:dyDescent="0.25">
      <c r="A135" s="428" t="s">
        <v>274</v>
      </c>
      <c r="B135" s="428" t="s">
        <v>275</v>
      </c>
      <c r="C135" s="428" t="s">
        <v>52</v>
      </c>
      <c r="D135" s="429">
        <v>40640</v>
      </c>
      <c r="E135" s="430">
        <v>30950</v>
      </c>
      <c r="F135" s="431">
        <v>0.48499999999999999</v>
      </c>
      <c r="G135" s="432">
        <f t="shared" si="13"/>
        <v>15010.75</v>
      </c>
      <c r="H135" s="481"/>
      <c r="I135" s="486"/>
      <c r="J135" s="431">
        <v>0.45</v>
      </c>
      <c r="K135" s="435">
        <f t="shared" si="10"/>
        <v>13927.5</v>
      </c>
      <c r="L135" s="436">
        <f>SUM(K135-G135)</f>
        <v>-1083.25</v>
      </c>
      <c r="M135" s="473">
        <v>1.0530299999999999</v>
      </c>
      <c r="N135" s="437">
        <f t="shared" si="12"/>
        <v>-1140.6947474999999</v>
      </c>
      <c r="O135" s="106"/>
      <c r="P135" s="112"/>
    </row>
    <row r="136" spans="1:16" s="8" customFormat="1" ht="15" customHeight="1" x14ac:dyDescent="0.25">
      <c r="A136" s="428" t="s">
        <v>274</v>
      </c>
      <c r="B136" s="428" t="s">
        <v>275</v>
      </c>
      <c r="C136" s="428" t="s">
        <v>52</v>
      </c>
      <c r="D136" s="429">
        <v>40681</v>
      </c>
      <c r="E136" s="430">
        <v>20618</v>
      </c>
      <c r="F136" s="431">
        <v>0.48499999999999999</v>
      </c>
      <c r="G136" s="432">
        <f t="shared" si="13"/>
        <v>9999.73</v>
      </c>
      <c r="H136" s="481"/>
      <c r="I136" s="486"/>
      <c r="J136" s="431">
        <v>0.45</v>
      </c>
      <c r="K136" s="435">
        <f t="shared" si="10"/>
        <v>9278.1</v>
      </c>
      <c r="L136" s="436">
        <f>SUM(K136-G136)</f>
        <v>-721.6299999999992</v>
      </c>
      <c r="M136" s="473">
        <v>1.0530299999999999</v>
      </c>
      <c r="N136" s="437">
        <f t="shared" si="12"/>
        <v>-759.89803889999905</v>
      </c>
      <c r="O136" s="106"/>
      <c r="P136" s="112"/>
    </row>
    <row r="137" spans="1:16" s="8" customFormat="1" ht="15" customHeight="1" x14ac:dyDescent="0.25">
      <c r="A137" s="428" t="s">
        <v>276</v>
      </c>
      <c r="B137" s="428" t="s">
        <v>224</v>
      </c>
      <c r="C137" s="428" t="s">
        <v>52</v>
      </c>
      <c r="D137" s="429">
        <v>40682</v>
      </c>
      <c r="E137" s="430">
        <v>2747</v>
      </c>
      <c r="F137" s="431">
        <v>3.64</v>
      </c>
      <c r="G137" s="432">
        <f t="shared" si="13"/>
        <v>9999.08</v>
      </c>
      <c r="H137" s="481"/>
      <c r="I137" s="486"/>
      <c r="J137" s="431">
        <v>3.59</v>
      </c>
      <c r="K137" s="435">
        <f t="shared" si="10"/>
        <v>9861.73</v>
      </c>
      <c r="L137" s="436">
        <f>SUM(K137-G137)</f>
        <v>-137.35000000000036</v>
      </c>
      <c r="M137" s="473">
        <v>1.0530299999999999</v>
      </c>
      <c r="N137" s="437">
        <f t="shared" si="12"/>
        <v>-144.63367050000036</v>
      </c>
      <c r="O137" s="106"/>
      <c r="P137" s="112"/>
    </row>
    <row r="138" spans="1:16" s="18" customFormat="1" ht="15" customHeight="1" x14ac:dyDescent="0.25">
      <c r="A138" s="439" t="s">
        <v>277</v>
      </c>
      <c r="B138" s="439" t="s">
        <v>278</v>
      </c>
      <c r="C138" s="439" t="s">
        <v>77</v>
      </c>
      <c r="D138" s="440">
        <v>40679</v>
      </c>
      <c r="E138" s="441">
        <v>7042</v>
      </c>
      <c r="F138" s="442">
        <v>1.42</v>
      </c>
      <c r="G138" s="443">
        <f t="shared" si="13"/>
        <v>9999.64</v>
      </c>
      <c r="H138" s="449"/>
      <c r="I138" s="832"/>
      <c r="J138" s="442">
        <v>1.4850000000000001</v>
      </c>
      <c r="K138" s="445">
        <f t="shared" ref="K138:K144" si="15">SUM(E138*J138)</f>
        <v>10457.370000000001</v>
      </c>
      <c r="L138" s="446">
        <f>SUM(G138-K138)</f>
        <v>-457.73000000000138</v>
      </c>
      <c r="M138" s="473">
        <v>1.0530299999999999</v>
      </c>
      <c r="N138" s="448">
        <f t="shared" si="12"/>
        <v>-482.0034219000014</v>
      </c>
      <c r="O138" s="106"/>
      <c r="P138" s="113"/>
    </row>
    <row r="139" spans="1:16" s="18" customFormat="1" ht="15" customHeight="1" x14ac:dyDescent="0.25">
      <c r="A139" s="439" t="s">
        <v>12</v>
      </c>
      <c r="B139" s="439" t="s">
        <v>13</v>
      </c>
      <c r="C139" s="439" t="s">
        <v>77</v>
      </c>
      <c r="D139" s="440">
        <v>40687</v>
      </c>
      <c r="E139" s="441">
        <v>10362</v>
      </c>
      <c r="F139" s="442">
        <v>0.96499999999999997</v>
      </c>
      <c r="G139" s="443">
        <f t="shared" si="13"/>
        <v>9999.33</v>
      </c>
      <c r="H139" s="449"/>
      <c r="I139" s="832"/>
      <c r="J139" s="442">
        <v>1.05</v>
      </c>
      <c r="K139" s="445">
        <f t="shared" si="15"/>
        <v>10880.1</v>
      </c>
      <c r="L139" s="446">
        <f>SUM(G139-K139)</f>
        <v>-880.77000000000044</v>
      </c>
      <c r="M139" s="473">
        <v>1.0530299999999999</v>
      </c>
      <c r="N139" s="448">
        <f t="shared" si="12"/>
        <v>-927.47723310000038</v>
      </c>
      <c r="O139" s="106"/>
      <c r="P139" s="113"/>
    </row>
    <row r="140" spans="1:16" s="8" customFormat="1" ht="15" customHeight="1" x14ac:dyDescent="0.25">
      <c r="A140" s="428" t="s">
        <v>279</v>
      </c>
      <c r="B140" s="428" t="s">
        <v>11</v>
      </c>
      <c r="C140" s="428" t="s">
        <v>52</v>
      </c>
      <c r="D140" s="429">
        <v>40653</v>
      </c>
      <c r="E140" s="430">
        <v>1558</v>
      </c>
      <c r="F140" s="431">
        <v>7.7</v>
      </c>
      <c r="G140" s="432">
        <f t="shared" si="13"/>
        <v>11996.6</v>
      </c>
      <c r="H140" s="481"/>
      <c r="I140" s="486"/>
      <c r="J140" s="431">
        <v>3.63</v>
      </c>
      <c r="K140" s="435">
        <f t="shared" si="15"/>
        <v>5655.54</v>
      </c>
      <c r="L140" s="436">
        <f>SUM(K140-G140)</f>
        <v>-6341.06</v>
      </c>
      <c r="M140" s="473">
        <v>1.0530299999999999</v>
      </c>
      <c r="N140" s="437">
        <f t="shared" si="12"/>
        <v>-6677.3264117999997</v>
      </c>
      <c r="O140" s="106"/>
      <c r="P140" s="112"/>
    </row>
    <row r="141" spans="1:16" s="8" customFormat="1" ht="15" customHeight="1" x14ac:dyDescent="0.25">
      <c r="A141" s="428" t="s">
        <v>280</v>
      </c>
      <c r="B141" s="428" t="s">
        <v>281</v>
      </c>
      <c r="C141" s="428"/>
      <c r="D141" s="429">
        <v>40653</v>
      </c>
      <c r="E141" s="430">
        <v>1558</v>
      </c>
      <c r="F141" s="431">
        <v>0</v>
      </c>
      <c r="G141" s="432">
        <f t="shared" si="13"/>
        <v>0</v>
      </c>
      <c r="H141" s="481"/>
      <c r="I141" s="429">
        <v>40717</v>
      </c>
      <c r="J141" s="431">
        <v>4.2</v>
      </c>
      <c r="K141" s="435">
        <f t="shared" si="15"/>
        <v>6543.6</v>
      </c>
      <c r="L141" s="436">
        <f>SUM(K141-G141)</f>
        <v>6543.6</v>
      </c>
      <c r="M141" s="472">
        <v>1.0567800000000001</v>
      </c>
      <c r="N141" s="437">
        <f t="shared" si="12"/>
        <v>6915.1456080000007</v>
      </c>
      <c r="O141" s="106"/>
      <c r="P141" s="112"/>
    </row>
    <row r="142" spans="1:16" s="18" customFormat="1" ht="15" customHeight="1" x14ac:dyDescent="0.25">
      <c r="A142" s="439" t="s">
        <v>282</v>
      </c>
      <c r="B142" s="439" t="s">
        <v>283</v>
      </c>
      <c r="C142" s="439" t="s">
        <v>77</v>
      </c>
      <c r="D142" s="440">
        <v>40701</v>
      </c>
      <c r="E142" s="441">
        <v>4184</v>
      </c>
      <c r="F142" s="442">
        <v>2.39</v>
      </c>
      <c r="G142" s="443">
        <f t="shared" si="13"/>
        <v>9999.76</v>
      </c>
      <c r="H142" s="449"/>
      <c r="I142" s="440">
        <v>40723</v>
      </c>
      <c r="J142" s="442">
        <v>2.7349999999999999</v>
      </c>
      <c r="K142" s="445">
        <f t="shared" si="15"/>
        <v>11443.24</v>
      </c>
      <c r="L142" s="446">
        <f>SUM(G142-K142)</f>
        <v>-1443.4799999999996</v>
      </c>
      <c r="M142" s="473">
        <v>1.05402</v>
      </c>
      <c r="N142" s="448">
        <f t="shared" si="12"/>
        <v>-1521.4567895999994</v>
      </c>
      <c r="O142" s="106"/>
      <c r="P142" s="113"/>
    </row>
    <row r="143" spans="1:16" s="18" customFormat="1" ht="15" customHeight="1" x14ac:dyDescent="0.25">
      <c r="A143" s="439" t="s">
        <v>284</v>
      </c>
      <c r="B143" s="439" t="s">
        <v>285</v>
      </c>
      <c r="C143" s="439" t="s">
        <v>77</v>
      </c>
      <c r="D143" s="440">
        <v>40714</v>
      </c>
      <c r="E143" s="441">
        <v>998</v>
      </c>
      <c r="F143" s="442">
        <v>10.02</v>
      </c>
      <c r="G143" s="443">
        <f t="shared" si="13"/>
        <v>9999.9599999999991</v>
      </c>
      <c r="H143" s="449"/>
      <c r="I143" s="440">
        <v>40725</v>
      </c>
      <c r="J143" s="442">
        <v>11.07</v>
      </c>
      <c r="K143" s="445">
        <f t="shared" si="15"/>
        <v>11047.86</v>
      </c>
      <c r="L143" s="446">
        <f>SUM(G143-K143)</f>
        <v>-1047.9000000000015</v>
      </c>
      <c r="M143" s="473">
        <v>1.07223</v>
      </c>
      <c r="N143" s="448">
        <f t="shared" si="12"/>
        <v>-1123.5898170000016</v>
      </c>
      <c r="O143" s="106"/>
      <c r="P143" s="113"/>
    </row>
    <row r="144" spans="1:16" s="8" customFormat="1" ht="15" customHeight="1" x14ac:dyDescent="0.25">
      <c r="A144" s="428" t="s">
        <v>286</v>
      </c>
      <c r="B144" s="428" t="s">
        <v>287</v>
      </c>
      <c r="C144" s="428" t="s">
        <v>52</v>
      </c>
      <c r="D144" s="429">
        <v>40623</v>
      </c>
      <c r="E144" s="430">
        <v>15900</v>
      </c>
      <c r="F144" s="431">
        <v>0.71</v>
      </c>
      <c r="G144" s="432">
        <f t="shared" si="13"/>
        <v>11289</v>
      </c>
      <c r="H144" s="481"/>
      <c r="I144" s="429">
        <v>40725</v>
      </c>
      <c r="J144" s="431">
        <v>0.69210000000000005</v>
      </c>
      <c r="K144" s="435">
        <f t="shared" si="15"/>
        <v>11004.390000000001</v>
      </c>
      <c r="L144" s="436">
        <f>SUM(K144-G144)</f>
        <v>-284.60999999999876</v>
      </c>
      <c r="M144" s="472">
        <v>1.07223</v>
      </c>
      <c r="N144" s="437">
        <f t="shared" si="12"/>
        <v>-305.16738029999868</v>
      </c>
      <c r="O144" s="106"/>
      <c r="P144" s="112"/>
    </row>
    <row r="145" spans="1:16" s="18" customFormat="1" ht="15" customHeight="1" x14ac:dyDescent="0.25">
      <c r="A145" s="439" t="s">
        <v>288</v>
      </c>
      <c r="B145" s="439" t="s">
        <v>289</v>
      </c>
      <c r="C145" s="439" t="s">
        <v>77</v>
      </c>
      <c r="D145" s="440">
        <v>40714</v>
      </c>
      <c r="E145" s="441">
        <v>514</v>
      </c>
      <c r="F145" s="442">
        <v>19.43</v>
      </c>
      <c r="G145" s="443">
        <f t="shared" si="13"/>
        <v>9987.02</v>
      </c>
      <c r="H145" s="449"/>
      <c r="I145" s="440">
        <v>40725</v>
      </c>
      <c r="J145" s="442">
        <v>22.01</v>
      </c>
      <c r="K145" s="445">
        <f t="shared" ref="K145:K151" si="16">SUM(E145*J145)</f>
        <v>11313.140000000001</v>
      </c>
      <c r="L145" s="446">
        <f t="shared" ref="L145:L151" si="17">SUM(G145-K145)</f>
        <v>-1326.1200000000008</v>
      </c>
      <c r="M145" s="473">
        <v>1.07223</v>
      </c>
      <c r="N145" s="448">
        <f t="shared" si="12"/>
        <v>-1421.905647600001</v>
      </c>
      <c r="O145" s="106"/>
      <c r="P145" s="113"/>
    </row>
    <row r="146" spans="1:16" s="18" customFormat="1" ht="15" customHeight="1" x14ac:dyDescent="0.25">
      <c r="A146" s="439" t="s">
        <v>218</v>
      </c>
      <c r="B146" s="439" t="s">
        <v>218</v>
      </c>
      <c r="C146" s="439" t="s">
        <v>77</v>
      </c>
      <c r="D146" s="440">
        <v>40644</v>
      </c>
      <c r="E146" s="441">
        <v>4559</v>
      </c>
      <c r="F146" s="442">
        <v>3.22</v>
      </c>
      <c r="G146" s="443">
        <f t="shared" si="13"/>
        <v>14679.980000000001</v>
      </c>
      <c r="H146" s="449"/>
      <c r="I146" s="440">
        <v>40728</v>
      </c>
      <c r="J146" s="442">
        <v>2.931</v>
      </c>
      <c r="K146" s="445">
        <f t="shared" si="16"/>
        <v>13362.429</v>
      </c>
      <c r="L146" s="436">
        <f t="shared" si="17"/>
        <v>1317.5510000000013</v>
      </c>
      <c r="M146" s="473">
        <v>1.07761</v>
      </c>
      <c r="N146" s="437">
        <f t="shared" si="12"/>
        <v>1419.8061331100014</v>
      </c>
      <c r="O146" s="106"/>
      <c r="P146" s="113"/>
    </row>
    <row r="147" spans="1:16" s="18" customFormat="1" ht="15" customHeight="1" x14ac:dyDescent="0.25">
      <c r="A147" s="439" t="s">
        <v>290</v>
      </c>
      <c r="B147" s="439" t="s">
        <v>208</v>
      </c>
      <c r="C147" s="439" t="s">
        <v>77</v>
      </c>
      <c r="D147" s="440">
        <v>40667</v>
      </c>
      <c r="E147" s="441">
        <v>3456</v>
      </c>
      <c r="F147" s="442">
        <v>4.34</v>
      </c>
      <c r="G147" s="443">
        <f t="shared" si="13"/>
        <v>14999.039999999999</v>
      </c>
      <c r="H147" s="449"/>
      <c r="I147" s="440">
        <v>40728</v>
      </c>
      <c r="J147" s="442">
        <v>4.2249999999999996</v>
      </c>
      <c r="K147" s="445">
        <f t="shared" si="16"/>
        <v>14601.599999999999</v>
      </c>
      <c r="L147" s="436">
        <f t="shared" si="17"/>
        <v>397.44000000000051</v>
      </c>
      <c r="M147" s="473">
        <v>1.07761</v>
      </c>
      <c r="N147" s="437">
        <f t="shared" si="12"/>
        <v>428.28531840000051</v>
      </c>
      <c r="O147" s="106"/>
      <c r="P147" s="113"/>
    </row>
    <row r="148" spans="1:16" s="18" customFormat="1" ht="15" customHeight="1" x14ac:dyDescent="0.25">
      <c r="A148" s="439" t="s">
        <v>291</v>
      </c>
      <c r="B148" s="439" t="s">
        <v>148</v>
      </c>
      <c r="C148" s="439" t="s">
        <v>77</v>
      </c>
      <c r="D148" s="440">
        <v>40671</v>
      </c>
      <c r="E148" s="441">
        <v>1085</v>
      </c>
      <c r="F148" s="442">
        <v>9.2100000000000009</v>
      </c>
      <c r="G148" s="443">
        <f t="shared" si="13"/>
        <v>9992.85</v>
      </c>
      <c r="H148" s="449"/>
      <c r="I148" s="440">
        <v>40730</v>
      </c>
      <c r="J148" s="442">
        <v>8.3279999999999994</v>
      </c>
      <c r="K148" s="445">
        <f t="shared" si="16"/>
        <v>9035.8799999999992</v>
      </c>
      <c r="L148" s="436">
        <f t="shared" si="17"/>
        <v>956.97000000000116</v>
      </c>
      <c r="M148" s="473">
        <v>1.06917</v>
      </c>
      <c r="N148" s="437">
        <f t="shared" si="12"/>
        <v>1023.1636149000012</v>
      </c>
      <c r="O148" s="106"/>
      <c r="P148" s="113"/>
    </row>
    <row r="149" spans="1:16" s="18" customFormat="1" ht="15" customHeight="1" x14ac:dyDescent="0.25">
      <c r="A149" s="439" t="s">
        <v>292</v>
      </c>
      <c r="B149" s="439" t="s">
        <v>293</v>
      </c>
      <c r="C149" s="439" t="s">
        <v>77</v>
      </c>
      <c r="D149" s="440">
        <v>40665</v>
      </c>
      <c r="E149" s="441">
        <v>9009</v>
      </c>
      <c r="F149" s="442">
        <v>1.665</v>
      </c>
      <c r="G149" s="443">
        <f t="shared" si="13"/>
        <v>14999.985000000001</v>
      </c>
      <c r="H149" s="449"/>
      <c r="I149" s="440">
        <v>40731</v>
      </c>
      <c r="J149" s="442">
        <v>1.3440000000000001</v>
      </c>
      <c r="K149" s="445">
        <f t="shared" si="16"/>
        <v>12108.096000000001</v>
      </c>
      <c r="L149" s="436">
        <f t="shared" si="17"/>
        <v>2891.8889999999992</v>
      </c>
      <c r="M149" s="473">
        <v>1.0697300000000001</v>
      </c>
      <c r="N149" s="437">
        <f t="shared" si="12"/>
        <v>3093.5404199699992</v>
      </c>
      <c r="O149" s="106"/>
      <c r="P149" s="113"/>
    </row>
    <row r="150" spans="1:16" s="18" customFormat="1" ht="15" customHeight="1" x14ac:dyDescent="0.25">
      <c r="A150" s="439" t="s">
        <v>294</v>
      </c>
      <c r="B150" s="439" t="s">
        <v>295</v>
      </c>
      <c r="C150" s="439" t="s">
        <v>77</v>
      </c>
      <c r="D150" s="440">
        <v>40714</v>
      </c>
      <c r="E150" s="441">
        <v>681</v>
      </c>
      <c r="F150" s="442">
        <v>14.67</v>
      </c>
      <c r="G150" s="443">
        <f t="shared" si="13"/>
        <v>9990.27</v>
      </c>
      <c r="H150" s="449"/>
      <c r="I150" s="440">
        <v>40732</v>
      </c>
      <c r="J150" s="442">
        <v>16.57</v>
      </c>
      <c r="K150" s="445">
        <f t="shared" si="16"/>
        <v>11284.17</v>
      </c>
      <c r="L150" s="446">
        <f t="shared" si="17"/>
        <v>-1293.8999999999996</v>
      </c>
      <c r="M150" s="473">
        <v>1.07751</v>
      </c>
      <c r="N150" s="448">
        <f t="shared" si="12"/>
        <v>-1394.1901889999995</v>
      </c>
      <c r="O150" s="106"/>
      <c r="P150" s="113"/>
    </row>
    <row r="151" spans="1:16" s="18" customFormat="1" ht="15" customHeight="1" x14ac:dyDescent="0.25">
      <c r="A151" s="439" t="s">
        <v>296</v>
      </c>
      <c r="B151" s="439" t="s">
        <v>297</v>
      </c>
      <c r="C151" s="439" t="s">
        <v>77</v>
      </c>
      <c r="D151" s="440">
        <v>40679</v>
      </c>
      <c r="E151" s="441">
        <v>1524</v>
      </c>
      <c r="F151" s="442">
        <v>6.56</v>
      </c>
      <c r="G151" s="443">
        <f t="shared" si="13"/>
        <v>9997.4399999999987</v>
      </c>
      <c r="H151" s="449"/>
      <c r="I151" s="440">
        <v>40737</v>
      </c>
      <c r="J151" s="442">
        <v>6.835</v>
      </c>
      <c r="K151" s="445">
        <f t="shared" si="16"/>
        <v>10416.539999999999</v>
      </c>
      <c r="L151" s="446">
        <f t="shared" si="17"/>
        <v>-419.10000000000036</v>
      </c>
      <c r="M151" s="473">
        <v>1.05942</v>
      </c>
      <c r="N151" s="448">
        <f t="shared" si="12"/>
        <v>-444.00292200000041</v>
      </c>
      <c r="O151" s="106"/>
      <c r="P151" s="113"/>
    </row>
    <row r="152" spans="1:16" s="8" customFormat="1" ht="15" customHeight="1" x14ac:dyDescent="0.25">
      <c r="A152" s="428" t="s">
        <v>298</v>
      </c>
      <c r="B152" s="428" t="s">
        <v>299</v>
      </c>
      <c r="C152" s="428" t="s">
        <v>52</v>
      </c>
      <c r="D152" s="429">
        <v>40661</v>
      </c>
      <c r="E152" s="430">
        <v>1470</v>
      </c>
      <c r="F152" s="431">
        <v>8.17</v>
      </c>
      <c r="G152" s="432">
        <f t="shared" si="13"/>
        <v>12009.9</v>
      </c>
      <c r="H152" s="481"/>
      <c r="I152" s="429">
        <v>40737</v>
      </c>
      <c r="J152" s="431">
        <v>7.8390000000000004</v>
      </c>
      <c r="K152" s="435">
        <f t="shared" ref="K152:K159" si="18">SUM(E152*J152)</f>
        <v>11523.33</v>
      </c>
      <c r="L152" s="436">
        <f>SUM(K152-G152)</f>
        <v>-486.56999999999971</v>
      </c>
      <c r="M152" s="472">
        <v>1.05942</v>
      </c>
      <c r="N152" s="437">
        <f t="shared" si="12"/>
        <v>-515.48198939999975</v>
      </c>
      <c r="O152" s="106"/>
      <c r="P152" s="112"/>
    </row>
    <row r="153" spans="1:16" s="8" customFormat="1" ht="15" customHeight="1" x14ac:dyDescent="0.25">
      <c r="A153" s="428" t="s">
        <v>298</v>
      </c>
      <c r="B153" s="428" t="s">
        <v>299</v>
      </c>
      <c r="C153" s="428" t="s">
        <v>52</v>
      </c>
      <c r="D153" s="429">
        <v>40682</v>
      </c>
      <c r="E153" s="430">
        <v>1150</v>
      </c>
      <c r="F153" s="431">
        <v>8.39</v>
      </c>
      <c r="G153" s="432">
        <f t="shared" si="13"/>
        <v>9648.5</v>
      </c>
      <c r="H153" s="481"/>
      <c r="I153" s="429">
        <v>40739</v>
      </c>
      <c r="J153" s="431">
        <v>7.8390000000000004</v>
      </c>
      <c r="K153" s="435">
        <f t="shared" si="18"/>
        <v>9014.85</v>
      </c>
      <c r="L153" s="436">
        <f>SUM(K153-G153)</f>
        <v>-633.64999999999964</v>
      </c>
      <c r="M153" s="472">
        <v>1.07216</v>
      </c>
      <c r="N153" s="437">
        <f t="shared" si="12"/>
        <v>-679.37418399999956</v>
      </c>
      <c r="O153" s="106"/>
      <c r="P153" s="112"/>
    </row>
    <row r="154" spans="1:16" s="18" customFormat="1" ht="15" customHeight="1" x14ac:dyDescent="0.25">
      <c r="A154" s="439" t="s">
        <v>300</v>
      </c>
      <c r="B154" s="439" t="s">
        <v>301</v>
      </c>
      <c r="C154" s="439" t="s">
        <v>77</v>
      </c>
      <c r="D154" s="440">
        <v>40714</v>
      </c>
      <c r="E154" s="441">
        <v>429</v>
      </c>
      <c r="F154" s="442">
        <v>23.28</v>
      </c>
      <c r="G154" s="443">
        <f t="shared" si="13"/>
        <v>9987.1200000000008</v>
      </c>
      <c r="H154" s="449"/>
      <c r="I154" s="440">
        <v>40743</v>
      </c>
      <c r="J154" s="442">
        <v>25.67</v>
      </c>
      <c r="K154" s="445">
        <f t="shared" si="18"/>
        <v>11012.43</v>
      </c>
      <c r="L154" s="446">
        <f>SUM(G154-K154)</f>
        <v>-1025.3099999999995</v>
      </c>
      <c r="M154" s="473">
        <v>1.0605899999999999</v>
      </c>
      <c r="N154" s="448">
        <f t="shared" si="12"/>
        <v>-1087.4335328999994</v>
      </c>
      <c r="O154" s="106"/>
      <c r="P154" s="113"/>
    </row>
    <row r="155" spans="1:16" s="8" customFormat="1" ht="15" customHeight="1" x14ac:dyDescent="0.25">
      <c r="A155" s="428" t="s">
        <v>302</v>
      </c>
      <c r="B155" s="428" t="s">
        <v>303</v>
      </c>
      <c r="C155" s="428" t="s">
        <v>52</v>
      </c>
      <c r="D155" s="429">
        <v>40676</v>
      </c>
      <c r="E155" s="430">
        <v>10869</v>
      </c>
      <c r="F155" s="431">
        <v>0.92</v>
      </c>
      <c r="G155" s="432">
        <f t="shared" si="13"/>
        <v>9999.48</v>
      </c>
      <c r="H155" s="481"/>
      <c r="I155" s="429">
        <v>40744</v>
      </c>
      <c r="J155" s="431">
        <v>0.91320000000000001</v>
      </c>
      <c r="K155" s="435">
        <f t="shared" si="18"/>
        <v>9925.5707999999995</v>
      </c>
      <c r="L155" s="436">
        <f>SUM(K155-G155)</f>
        <v>-73.909200000000055</v>
      </c>
      <c r="M155" s="472">
        <v>1.073</v>
      </c>
      <c r="N155" s="437">
        <f t="shared" si="12"/>
        <v>-79.30457160000006</v>
      </c>
      <c r="O155" s="106"/>
      <c r="P155" s="112"/>
    </row>
    <row r="156" spans="1:16" s="18" customFormat="1" ht="15" customHeight="1" x14ac:dyDescent="0.25">
      <c r="A156" s="490" t="s">
        <v>304</v>
      </c>
      <c r="B156" s="490" t="s">
        <v>305</v>
      </c>
      <c r="C156" s="490" t="s">
        <v>77</v>
      </c>
      <c r="D156" s="491">
        <v>40616</v>
      </c>
      <c r="E156" s="492">
        <v>1590</v>
      </c>
      <c r="F156" s="488">
        <v>9.3930000000000007</v>
      </c>
      <c r="G156" s="493">
        <f t="shared" ref="G156:G187" si="19">SUM(E156*F156)</f>
        <v>14934.87</v>
      </c>
      <c r="H156" s="494"/>
      <c r="I156" s="491">
        <v>40930</v>
      </c>
      <c r="J156" s="488">
        <v>4.383</v>
      </c>
      <c r="K156" s="495">
        <f t="shared" si="18"/>
        <v>6968.97</v>
      </c>
      <c r="L156" s="496">
        <f>SUM(G156-K156)</f>
        <v>7965.9000000000005</v>
      </c>
      <c r="M156" s="489">
        <v>1</v>
      </c>
      <c r="N156" s="497">
        <f t="shared" si="12"/>
        <v>7965.9000000000005</v>
      </c>
      <c r="O156" s="106"/>
      <c r="P156" s="113"/>
    </row>
    <row r="157" spans="1:16" s="18" customFormat="1" ht="15" customHeight="1" x14ac:dyDescent="0.25">
      <c r="A157" s="439" t="s">
        <v>306</v>
      </c>
      <c r="B157" s="439" t="s">
        <v>307</v>
      </c>
      <c r="C157" s="439" t="s">
        <v>77</v>
      </c>
      <c r="D157" s="440">
        <v>40647</v>
      </c>
      <c r="E157" s="441">
        <v>1547</v>
      </c>
      <c r="F157" s="442">
        <v>24.2</v>
      </c>
      <c r="G157" s="443">
        <f t="shared" si="19"/>
        <v>37437.4</v>
      </c>
      <c r="H157" s="449"/>
      <c r="I157" s="440">
        <v>40750</v>
      </c>
      <c r="J157" s="442">
        <v>21.93</v>
      </c>
      <c r="K157" s="445">
        <f t="shared" si="18"/>
        <v>33925.71</v>
      </c>
      <c r="L157" s="436">
        <f>SUM(G157-K157)</f>
        <v>3511.6900000000023</v>
      </c>
      <c r="M157" s="473">
        <v>1.0841700000000001</v>
      </c>
      <c r="N157" s="437">
        <f t="shared" si="12"/>
        <v>3807.2689473000028</v>
      </c>
      <c r="O157" s="106"/>
      <c r="P157" s="113"/>
    </row>
    <row r="158" spans="1:16" s="18" customFormat="1" ht="15" customHeight="1" x14ac:dyDescent="0.25">
      <c r="A158" s="439" t="s">
        <v>136</v>
      </c>
      <c r="B158" s="439" t="s">
        <v>202</v>
      </c>
      <c r="C158" s="439" t="s">
        <v>77</v>
      </c>
      <c r="D158" s="440">
        <v>40700</v>
      </c>
      <c r="E158" s="441">
        <v>5000</v>
      </c>
      <c r="F158" s="442">
        <v>2</v>
      </c>
      <c r="G158" s="443">
        <f t="shared" si="19"/>
        <v>10000</v>
      </c>
      <c r="H158" s="449"/>
      <c r="I158" s="440">
        <v>40750</v>
      </c>
      <c r="J158" s="442">
        <v>2.1219999999999999</v>
      </c>
      <c r="K158" s="445">
        <f t="shared" si="18"/>
        <v>10610</v>
      </c>
      <c r="L158" s="446">
        <f>SUM(G158-K158)</f>
        <v>-610</v>
      </c>
      <c r="M158" s="473">
        <v>1.0841700000000001</v>
      </c>
      <c r="N158" s="448">
        <f t="shared" si="12"/>
        <v>-661.34370000000001</v>
      </c>
      <c r="O158" s="106"/>
      <c r="P158" s="113"/>
    </row>
    <row r="159" spans="1:16" s="8" customFormat="1" ht="15" customHeight="1" x14ac:dyDescent="0.25">
      <c r="A159" s="428" t="s">
        <v>144</v>
      </c>
      <c r="B159" s="428" t="s">
        <v>308</v>
      </c>
      <c r="C159" s="428" t="s">
        <v>52</v>
      </c>
      <c r="D159" s="429">
        <v>40694</v>
      </c>
      <c r="E159" s="430">
        <v>3215</v>
      </c>
      <c r="F159" s="431">
        <v>3.11</v>
      </c>
      <c r="G159" s="432">
        <f t="shared" si="19"/>
        <v>9998.65</v>
      </c>
      <c r="H159" s="481"/>
      <c r="I159" s="429">
        <v>40780</v>
      </c>
      <c r="J159" s="431">
        <v>2.7839999999999998</v>
      </c>
      <c r="K159" s="435">
        <f t="shared" si="18"/>
        <v>8950.56</v>
      </c>
      <c r="L159" s="436">
        <f>SUM(K159-G159)</f>
        <v>-1048.0900000000001</v>
      </c>
      <c r="M159" s="472">
        <v>1.0472999999999999</v>
      </c>
      <c r="N159" s="437">
        <f t="shared" si="12"/>
        <v>-1097.664657</v>
      </c>
      <c r="O159" s="106"/>
      <c r="P159" s="112"/>
    </row>
    <row r="160" spans="1:16" s="18" customFormat="1" ht="15" customHeight="1" x14ac:dyDescent="0.25">
      <c r="A160" s="439" t="s">
        <v>225</v>
      </c>
      <c r="B160" s="439" t="s">
        <v>225</v>
      </c>
      <c r="C160" s="439" t="s">
        <v>77</v>
      </c>
      <c r="D160" s="440">
        <v>40714</v>
      </c>
      <c r="E160" s="441">
        <v>2105</v>
      </c>
      <c r="F160" s="442">
        <v>4.75</v>
      </c>
      <c r="G160" s="443">
        <f t="shared" si="19"/>
        <v>9998.75</v>
      </c>
      <c r="H160" s="449"/>
      <c r="I160" s="440">
        <v>40786</v>
      </c>
      <c r="J160" s="442">
        <v>4.32</v>
      </c>
      <c r="K160" s="445">
        <f t="shared" ref="K160:K165" si="20">SUM(E160*J160)</f>
        <v>9093.6</v>
      </c>
      <c r="L160" s="436">
        <f t="shared" ref="L160:L165" si="21">SUM(G160-K160)</f>
        <v>905.14999999999964</v>
      </c>
      <c r="M160" s="473">
        <v>1.06806</v>
      </c>
      <c r="N160" s="437">
        <f t="shared" si="12"/>
        <v>966.75450899999964</v>
      </c>
      <c r="O160" s="106"/>
      <c r="P160" s="113"/>
    </row>
    <row r="161" spans="1:16" s="18" customFormat="1" ht="15" customHeight="1" x14ac:dyDescent="0.25">
      <c r="A161" s="439" t="s">
        <v>143</v>
      </c>
      <c r="B161" s="439" t="s">
        <v>309</v>
      </c>
      <c r="C161" s="439" t="s">
        <v>77</v>
      </c>
      <c r="D161" s="440">
        <v>40686</v>
      </c>
      <c r="E161" s="441">
        <v>1916</v>
      </c>
      <c r="F161" s="442">
        <v>5.22</v>
      </c>
      <c r="G161" s="443">
        <f t="shared" si="19"/>
        <v>10001.519999999999</v>
      </c>
      <c r="H161" s="449"/>
      <c r="I161" s="440">
        <v>40787</v>
      </c>
      <c r="J161" s="442">
        <v>4.7539999999999996</v>
      </c>
      <c r="K161" s="445">
        <f t="shared" si="20"/>
        <v>9108.6639999999989</v>
      </c>
      <c r="L161" s="436">
        <f t="shared" si="21"/>
        <v>892.85599999999977</v>
      </c>
      <c r="M161" s="473">
        <v>1.0705199999999999</v>
      </c>
      <c r="N161" s="437">
        <f t="shared" si="12"/>
        <v>955.82020511999963</v>
      </c>
      <c r="O161" s="106"/>
      <c r="P161" s="113"/>
    </row>
    <row r="162" spans="1:16" s="18" customFormat="1" ht="15" customHeight="1" x14ac:dyDescent="0.25">
      <c r="A162" s="439" t="s">
        <v>310</v>
      </c>
      <c r="B162" s="439" t="s">
        <v>311</v>
      </c>
      <c r="C162" s="439" t="s">
        <v>77</v>
      </c>
      <c r="D162" s="440">
        <v>40701</v>
      </c>
      <c r="E162" s="441">
        <v>2512</v>
      </c>
      <c r="F162" s="442">
        <v>3.98</v>
      </c>
      <c r="G162" s="443">
        <f t="shared" si="19"/>
        <v>9997.76</v>
      </c>
      <c r="H162" s="449"/>
      <c r="I162" s="440">
        <v>40801</v>
      </c>
      <c r="J162" s="442">
        <v>3.0569999999999999</v>
      </c>
      <c r="K162" s="445">
        <f t="shared" si="20"/>
        <v>7679.1840000000002</v>
      </c>
      <c r="L162" s="436">
        <f t="shared" si="21"/>
        <v>2318.576</v>
      </c>
      <c r="M162" s="473">
        <v>1.0276799999999999</v>
      </c>
      <c r="N162" s="437">
        <f t="shared" si="12"/>
        <v>2382.7541836799996</v>
      </c>
      <c r="O162" s="106"/>
      <c r="P162" s="113"/>
    </row>
    <row r="163" spans="1:16" s="18" customFormat="1" ht="15" customHeight="1" x14ac:dyDescent="0.25">
      <c r="A163" s="439" t="s">
        <v>312</v>
      </c>
      <c r="B163" s="439" t="s">
        <v>313</v>
      </c>
      <c r="C163" s="439" t="s">
        <v>77</v>
      </c>
      <c r="D163" s="440">
        <v>40798</v>
      </c>
      <c r="E163" s="441">
        <v>5000</v>
      </c>
      <c r="F163" s="442">
        <v>2.44</v>
      </c>
      <c r="G163" s="443">
        <f t="shared" si="19"/>
        <v>12200</v>
      </c>
      <c r="H163" s="449"/>
      <c r="I163" s="440">
        <v>40827</v>
      </c>
      <c r="J163" s="442">
        <v>2.65</v>
      </c>
      <c r="K163" s="445">
        <f t="shared" si="20"/>
        <v>13250</v>
      </c>
      <c r="L163" s="446">
        <f t="shared" si="21"/>
        <v>-1050</v>
      </c>
      <c r="M163" s="473">
        <v>0.99858999999999998</v>
      </c>
      <c r="N163" s="448">
        <f t="shared" si="12"/>
        <v>-1048.5194999999999</v>
      </c>
      <c r="O163" s="106"/>
      <c r="P163" s="113"/>
    </row>
    <row r="164" spans="1:16" s="18" customFormat="1" ht="15" customHeight="1" x14ac:dyDescent="0.25">
      <c r="A164" s="439" t="s">
        <v>314</v>
      </c>
      <c r="B164" s="439" t="s">
        <v>315</v>
      </c>
      <c r="C164" s="439" t="s">
        <v>77</v>
      </c>
      <c r="D164" s="440">
        <v>40671</v>
      </c>
      <c r="E164" s="441">
        <v>9134</v>
      </c>
      <c r="F164" s="442">
        <v>1.095</v>
      </c>
      <c r="G164" s="443">
        <f t="shared" si="19"/>
        <v>10001.73</v>
      </c>
      <c r="H164" s="449"/>
      <c r="I164" s="440">
        <v>40835</v>
      </c>
      <c r="J164" s="442">
        <v>0.95499999999999996</v>
      </c>
      <c r="K164" s="445">
        <f t="shared" si="20"/>
        <v>8722.9699999999993</v>
      </c>
      <c r="L164" s="436">
        <f t="shared" si="21"/>
        <v>1278.7600000000002</v>
      </c>
      <c r="M164" s="473">
        <v>1.0261400000000001</v>
      </c>
      <c r="N164" s="437">
        <f t="shared" si="12"/>
        <v>1312.1867864000003</v>
      </c>
      <c r="O164" s="106"/>
      <c r="P164" s="113"/>
    </row>
    <row r="165" spans="1:16" s="18" customFormat="1" ht="15" customHeight="1" x14ac:dyDescent="0.25">
      <c r="A165" s="439" t="s">
        <v>316</v>
      </c>
      <c r="B165" s="439" t="s">
        <v>317</v>
      </c>
      <c r="C165" s="439" t="s">
        <v>77</v>
      </c>
      <c r="D165" s="440">
        <v>40812</v>
      </c>
      <c r="E165" s="441">
        <v>9000</v>
      </c>
      <c r="F165" s="442">
        <v>0.17</v>
      </c>
      <c r="G165" s="443">
        <f t="shared" si="19"/>
        <v>1530</v>
      </c>
      <c r="H165" s="449"/>
      <c r="I165" s="440">
        <v>40837</v>
      </c>
      <c r="J165" s="442">
        <v>0.28100000000000003</v>
      </c>
      <c r="K165" s="445">
        <f t="shared" si="20"/>
        <v>2529.0000000000005</v>
      </c>
      <c r="L165" s="446">
        <f t="shared" si="21"/>
        <v>-999.00000000000045</v>
      </c>
      <c r="M165" s="473">
        <v>1.02291</v>
      </c>
      <c r="N165" s="448">
        <f t="shared" si="12"/>
        <v>-1021.8870900000004</v>
      </c>
      <c r="O165" s="106"/>
      <c r="P165" s="113"/>
    </row>
    <row r="166" spans="1:16" s="8" customFormat="1" ht="15" customHeight="1" x14ac:dyDescent="0.25">
      <c r="A166" s="428" t="s">
        <v>318</v>
      </c>
      <c r="B166" s="428" t="s">
        <v>319</v>
      </c>
      <c r="C166" s="428" t="s">
        <v>52</v>
      </c>
      <c r="D166" s="429">
        <v>40826</v>
      </c>
      <c r="E166" s="430">
        <v>1204</v>
      </c>
      <c r="F166" s="431">
        <v>8.75</v>
      </c>
      <c r="G166" s="432">
        <f t="shared" si="19"/>
        <v>10535</v>
      </c>
      <c r="H166" s="481"/>
      <c r="I166" s="429">
        <v>40842</v>
      </c>
      <c r="J166" s="431">
        <v>7.92</v>
      </c>
      <c r="K166" s="435">
        <f t="shared" ref="K166:K173" si="22">SUM(E166*J166)</f>
        <v>9535.68</v>
      </c>
      <c r="L166" s="436">
        <f>SUM(K166-G166)</f>
        <v>-999.31999999999971</v>
      </c>
      <c r="M166" s="472">
        <v>1.0427200000000001</v>
      </c>
      <c r="N166" s="437">
        <f t="shared" si="12"/>
        <v>-1042.0109503999997</v>
      </c>
      <c r="O166" s="106"/>
      <c r="P166" s="112"/>
    </row>
    <row r="167" spans="1:16" s="18" customFormat="1" ht="15" customHeight="1" x14ac:dyDescent="0.25">
      <c r="A167" s="439" t="s">
        <v>320</v>
      </c>
      <c r="B167" s="439" t="s">
        <v>321</v>
      </c>
      <c r="C167" s="439" t="s">
        <v>77</v>
      </c>
      <c r="D167" s="440">
        <v>40687</v>
      </c>
      <c r="E167" s="441">
        <v>594</v>
      </c>
      <c r="F167" s="442">
        <v>16.850000000000001</v>
      </c>
      <c r="G167" s="443">
        <f t="shared" si="19"/>
        <v>10008.900000000001</v>
      </c>
      <c r="H167" s="449"/>
      <c r="I167" s="429">
        <v>40842</v>
      </c>
      <c r="J167" s="442">
        <v>15.76</v>
      </c>
      <c r="K167" s="445">
        <f t="shared" si="22"/>
        <v>9361.44</v>
      </c>
      <c r="L167" s="436">
        <f>SUM(G167-K167)</f>
        <v>647.46000000000095</v>
      </c>
      <c r="M167" s="473">
        <v>1.0427200000000001</v>
      </c>
      <c r="N167" s="437">
        <f t="shared" si="12"/>
        <v>675.11949120000099</v>
      </c>
      <c r="O167" s="106"/>
      <c r="P167" s="113"/>
    </row>
    <row r="168" spans="1:16" s="18" customFormat="1" ht="15" customHeight="1" x14ac:dyDescent="0.25">
      <c r="A168" s="439" t="s">
        <v>322</v>
      </c>
      <c r="B168" s="439" t="s">
        <v>323</v>
      </c>
      <c r="C168" s="439" t="s">
        <v>77</v>
      </c>
      <c r="D168" s="440">
        <v>40646</v>
      </c>
      <c r="E168" s="441">
        <v>1547</v>
      </c>
      <c r="F168" s="442">
        <v>7.11</v>
      </c>
      <c r="G168" s="443">
        <f t="shared" si="19"/>
        <v>10999.17</v>
      </c>
      <c r="H168" s="449"/>
      <c r="I168" s="440">
        <v>40842</v>
      </c>
      <c r="J168" s="442">
        <v>4.13</v>
      </c>
      <c r="K168" s="445">
        <f t="shared" si="22"/>
        <v>6389.11</v>
      </c>
      <c r="L168" s="436">
        <f>SUM(G168-K168)</f>
        <v>4610.0600000000004</v>
      </c>
      <c r="M168" s="473">
        <v>1.0427200000000001</v>
      </c>
      <c r="N168" s="437">
        <f t="shared" si="12"/>
        <v>4807.0017632000008</v>
      </c>
      <c r="O168" s="106"/>
      <c r="P168" s="113"/>
    </row>
    <row r="169" spans="1:16" s="18" customFormat="1" ht="15" customHeight="1" x14ac:dyDescent="0.25">
      <c r="A169" s="439" t="s">
        <v>324</v>
      </c>
      <c r="B169" s="439" t="s">
        <v>325</v>
      </c>
      <c r="C169" s="439" t="s">
        <v>77</v>
      </c>
      <c r="D169" s="440">
        <v>40665</v>
      </c>
      <c r="E169" s="441">
        <v>5618</v>
      </c>
      <c r="F169" s="442">
        <v>2.67</v>
      </c>
      <c r="G169" s="443">
        <f t="shared" si="19"/>
        <v>15000.06</v>
      </c>
      <c r="H169" s="449"/>
      <c r="I169" s="440">
        <v>40858</v>
      </c>
      <c r="J169" s="442">
        <v>2.2090000000000001</v>
      </c>
      <c r="K169" s="445">
        <f t="shared" si="22"/>
        <v>12410.162</v>
      </c>
      <c r="L169" s="436">
        <f>SUM(G169-K169)</f>
        <v>2589.8979999999992</v>
      </c>
      <c r="M169" s="473">
        <v>1.0147699999999999</v>
      </c>
      <c r="N169" s="437">
        <f t="shared" si="12"/>
        <v>2628.150793459999</v>
      </c>
      <c r="O169" s="106"/>
      <c r="P169" s="113"/>
    </row>
    <row r="170" spans="1:16" s="18" customFormat="1" ht="15" customHeight="1" x14ac:dyDescent="0.25">
      <c r="A170" s="428" t="s">
        <v>326</v>
      </c>
      <c r="B170" s="428" t="s">
        <v>327</v>
      </c>
      <c r="C170" s="428" t="s">
        <v>52</v>
      </c>
      <c r="D170" s="429">
        <v>40844</v>
      </c>
      <c r="E170" s="430">
        <v>50000</v>
      </c>
      <c r="F170" s="431">
        <v>1.109</v>
      </c>
      <c r="G170" s="432">
        <f t="shared" si="19"/>
        <v>55450</v>
      </c>
      <c r="H170" s="481"/>
      <c r="I170" s="474">
        <v>40862</v>
      </c>
      <c r="J170" s="477">
        <v>1.1000000000000001</v>
      </c>
      <c r="K170" s="435">
        <f t="shared" si="22"/>
        <v>55000.000000000007</v>
      </c>
      <c r="L170" s="436">
        <f>SUM(K170-G170)</f>
        <v>-449.99999999999272</v>
      </c>
      <c r="M170" s="472">
        <v>1.0197499999999999</v>
      </c>
      <c r="N170" s="437">
        <f t="shared" si="12"/>
        <v>-458.88749999999254</v>
      </c>
      <c r="O170" s="106"/>
      <c r="P170" s="113"/>
    </row>
    <row r="171" spans="1:16" s="18" customFormat="1" ht="15" customHeight="1" x14ac:dyDescent="0.25">
      <c r="A171" s="439" t="s">
        <v>328</v>
      </c>
      <c r="B171" s="439" t="s">
        <v>329</v>
      </c>
      <c r="C171" s="439" t="s">
        <v>77</v>
      </c>
      <c r="D171" s="440">
        <v>40700</v>
      </c>
      <c r="E171" s="441">
        <v>4975</v>
      </c>
      <c r="F171" s="442">
        <v>2.0099999999999998</v>
      </c>
      <c r="G171" s="443">
        <f t="shared" si="19"/>
        <v>9999.7499999999982</v>
      </c>
      <c r="H171" s="449"/>
      <c r="I171" s="440">
        <v>40863</v>
      </c>
      <c r="J171" s="442">
        <v>1.7050000000000001</v>
      </c>
      <c r="K171" s="445">
        <f t="shared" si="22"/>
        <v>8482.375</v>
      </c>
      <c r="L171" s="436">
        <f>SUM(G171-K171)</f>
        <v>1517.3749999999982</v>
      </c>
      <c r="M171" s="473">
        <v>1.01766</v>
      </c>
      <c r="N171" s="437">
        <f t="shared" si="12"/>
        <v>1544.1718424999981</v>
      </c>
      <c r="O171" s="106"/>
      <c r="P171" s="113"/>
    </row>
    <row r="172" spans="1:16" s="18" customFormat="1" ht="15" customHeight="1" x14ac:dyDescent="0.25">
      <c r="A172" s="428" t="s">
        <v>330</v>
      </c>
      <c r="B172" s="428" t="s">
        <v>161</v>
      </c>
      <c r="C172" s="428" t="s">
        <v>52</v>
      </c>
      <c r="D172" s="429">
        <v>40798</v>
      </c>
      <c r="E172" s="430">
        <v>8300</v>
      </c>
      <c r="F172" s="431">
        <v>3.53</v>
      </c>
      <c r="G172" s="432">
        <f t="shared" si="19"/>
        <v>29299</v>
      </c>
      <c r="H172" s="481"/>
      <c r="I172" s="474">
        <v>40865</v>
      </c>
      <c r="J172" s="477">
        <v>3.41</v>
      </c>
      <c r="K172" s="435">
        <f t="shared" si="22"/>
        <v>28303</v>
      </c>
      <c r="L172" s="436">
        <f>SUM(K172-G172)</f>
        <v>-996</v>
      </c>
      <c r="M172" s="472">
        <v>0.99973999999999996</v>
      </c>
      <c r="N172" s="437">
        <f t="shared" si="12"/>
        <v>-995.74104</v>
      </c>
      <c r="O172" s="106"/>
      <c r="P172" s="113"/>
    </row>
    <row r="173" spans="1:16" s="18" customFormat="1" ht="15" customHeight="1" x14ac:dyDescent="0.25">
      <c r="A173" s="439" t="s">
        <v>331</v>
      </c>
      <c r="B173" s="439" t="s">
        <v>332</v>
      </c>
      <c r="C173" s="439" t="s">
        <v>77</v>
      </c>
      <c r="D173" s="440">
        <v>40714</v>
      </c>
      <c r="E173" s="441">
        <v>3690</v>
      </c>
      <c r="F173" s="442">
        <v>2.71</v>
      </c>
      <c r="G173" s="443">
        <f t="shared" si="19"/>
        <v>9999.9</v>
      </c>
      <c r="H173" s="449"/>
      <c r="I173" s="440">
        <v>40865</v>
      </c>
      <c r="J173" s="442">
        <v>2.488</v>
      </c>
      <c r="K173" s="445">
        <f t="shared" si="22"/>
        <v>9180.7199999999993</v>
      </c>
      <c r="L173" s="436">
        <f>SUM(G173-K173)</f>
        <v>819.18000000000029</v>
      </c>
      <c r="M173" s="473">
        <v>0.99973999999999996</v>
      </c>
      <c r="N173" s="437">
        <f t="shared" si="12"/>
        <v>818.96701320000022</v>
      </c>
      <c r="O173" s="106"/>
      <c r="P173" s="113"/>
    </row>
    <row r="174" spans="1:16" s="18" customFormat="1" ht="15" customHeight="1" x14ac:dyDescent="0.25">
      <c r="A174" s="428" t="s">
        <v>333</v>
      </c>
      <c r="B174" s="428" t="s">
        <v>334</v>
      </c>
      <c r="C174" s="428" t="s">
        <v>52</v>
      </c>
      <c r="D174" s="429">
        <v>40856</v>
      </c>
      <c r="E174" s="430">
        <v>16600</v>
      </c>
      <c r="F174" s="431">
        <v>0.82299999999999995</v>
      </c>
      <c r="G174" s="432">
        <f t="shared" si="19"/>
        <v>13661.8</v>
      </c>
      <c r="H174" s="481"/>
      <c r="I174" s="474">
        <v>40868</v>
      </c>
      <c r="J174" s="477">
        <v>0.79900000000000004</v>
      </c>
      <c r="K174" s="435">
        <f t="shared" ref="K174:K180" si="23">SUM(E174*J174)</f>
        <v>13263.400000000001</v>
      </c>
      <c r="L174" s="436">
        <f t="shared" ref="L174:L180" si="24">SUM(K174-G174)</f>
        <v>-398.39999999999782</v>
      </c>
      <c r="M174" s="472">
        <v>0.99992999999999999</v>
      </c>
      <c r="N174" s="437">
        <f t="shared" si="12"/>
        <v>-398.3721119999978</v>
      </c>
      <c r="O174" s="106"/>
      <c r="P174" s="113"/>
    </row>
    <row r="175" spans="1:16" s="18" customFormat="1" ht="15" customHeight="1" x14ac:dyDescent="0.25">
      <c r="A175" s="428" t="s">
        <v>335</v>
      </c>
      <c r="B175" s="428" t="s">
        <v>336</v>
      </c>
      <c r="C175" s="428" t="s">
        <v>52</v>
      </c>
      <c r="D175" s="429">
        <v>40798</v>
      </c>
      <c r="E175" s="430">
        <v>20000</v>
      </c>
      <c r="F175" s="431">
        <v>0.73499999999999999</v>
      </c>
      <c r="G175" s="432">
        <f t="shared" si="19"/>
        <v>14700</v>
      </c>
      <c r="H175" s="481"/>
      <c r="I175" s="474">
        <v>40875</v>
      </c>
      <c r="J175" s="477">
        <v>0.84</v>
      </c>
      <c r="K175" s="435">
        <f t="shared" si="23"/>
        <v>16800</v>
      </c>
      <c r="L175" s="436">
        <f t="shared" si="24"/>
        <v>2100</v>
      </c>
      <c r="M175" s="472">
        <v>0.98133000000000004</v>
      </c>
      <c r="N175" s="437">
        <f t="shared" si="12"/>
        <v>2060.7930000000001</v>
      </c>
      <c r="O175" s="106"/>
      <c r="P175" s="113"/>
    </row>
    <row r="176" spans="1:16" s="18" customFormat="1" ht="15" customHeight="1" x14ac:dyDescent="0.25">
      <c r="A176" s="428" t="s">
        <v>337</v>
      </c>
      <c r="B176" s="428" t="s">
        <v>338</v>
      </c>
      <c r="C176" s="428" t="s">
        <v>52</v>
      </c>
      <c r="D176" s="429">
        <v>40854</v>
      </c>
      <c r="E176" s="430">
        <v>17241</v>
      </c>
      <c r="F176" s="431">
        <v>0.82899999999999996</v>
      </c>
      <c r="G176" s="432">
        <f t="shared" si="19"/>
        <v>14292.788999999999</v>
      </c>
      <c r="H176" s="481"/>
      <c r="I176" s="474">
        <v>40891</v>
      </c>
      <c r="J176" s="477">
        <v>0.83</v>
      </c>
      <c r="K176" s="435">
        <f t="shared" si="23"/>
        <v>14310.029999999999</v>
      </c>
      <c r="L176" s="436">
        <f t="shared" si="24"/>
        <v>17.240999999999985</v>
      </c>
      <c r="M176" s="472">
        <v>1.0015700000000001</v>
      </c>
      <c r="N176" s="437">
        <f t="shared" si="12"/>
        <v>17.268068369999988</v>
      </c>
      <c r="O176" s="106"/>
      <c r="P176" s="113"/>
    </row>
    <row r="177" spans="1:16" s="18" customFormat="1" ht="15" customHeight="1" x14ac:dyDescent="0.25">
      <c r="A177" s="428" t="s">
        <v>219</v>
      </c>
      <c r="B177" s="428" t="s">
        <v>220</v>
      </c>
      <c r="C177" s="428" t="s">
        <v>52</v>
      </c>
      <c r="D177" s="429">
        <v>40869</v>
      </c>
      <c r="E177" s="430">
        <v>7576</v>
      </c>
      <c r="F177" s="431">
        <v>4.4960000000000004</v>
      </c>
      <c r="G177" s="432">
        <f t="shared" si="19"/>
        <v>34061.696000000004</v>
      </c>
      <c r="H177" s="481"/>
      <c r="I177" s="474">
        <v>40891</v>
      </c>
      <c r="J177" s="477">
        <v>4.4710000000000001</v>
      </c>
      <c r="K177" s="435">
        <f t="shared" si="23"/>
        <v>33872.296000000002</v>
      </c>
      <c r="L177" s="436">
        <f t="shared" si="24"/>
        <v>-189.40000000000146</v>
      </c>
      <c r="M177" s="472">
        <v>1.0015700000000001</v>
      </c>
      <c r="N177" s="437">
        <f t="shared" si="12"/>
        <v>-189.69735800000146</v>
      </c>
      <c r="O177" s="106"/>
      <c r="P177" s="113"/>
    </row>
    <row r="178" spans="1:16" s="18" customFormat="1" ht="15" customHeight="1" x14ac:dyDescent="0.25">
      <c r="A178" s="428" t="s">
        <v>339</v>
      </c>
      <c r="B178" s="428" t="s">
        <v>340</v>
      </c>
      <c r="C178" s="428" t="s">
        <v>52</v>
      </c>
      <c r="D178" s="429">
        <v>40864</v>
      </c>
      <c r="E178" s="430">
        <v>15151</v>
      </c>
      <c r="F178" s="431">
        <v>0.58799999999999997</v>
      </c>
      <c r="G178" s="432">
        <f t="shared" si="19"/>
        <v>8908.7879999999986</v>
      </c>
      <c r="H178" s="481"/>
      <c r="I178" s="474">
        <v>40892</v>
      </c>
      <c r="J178" s="477">
        <v>0.54500000000000004</v>
      </c>
      <c r="K178" s="435">
        <f t="shared" si="23"/>
        <v>8257.2950000000001</v>
      </c>
      <c r="L178" s="436">
        <f t="shared" si="24"/>
        <v>-651.49299999999857</v>
      </c>
      <c r="M178" s="472">
        <v>0.99090999999999996</v>
      </c>
      <c r="N178" s="437">
        <f t="shared" si="12"/>
        <v>-645.57092862999855</v>
      </c>
      <c r="O178" s="106"/>
      <c r="P178" s="113"/>
    </row>
    <row r="179" spans="1:16" s="18" customFormat="1" ht="15" customHeight="1" x14ac:dyDescent="0.25">
      <c r="A179" s="428" t="s">
        <v>247</v>
      </c>
      <c r="B179" s="428" t="s">
        <v>248</v>
      </c>
      <c r="C179" s="428" t="s">
        <v>52</v>
      </c>
      <c r="D179" s="429">
        <v>40865</v>
      </c>
      <c r="E179" s="430">
        <v>9090</v>
      </c>
      <c r="F179" s="431">
        <v>1.325</v>
      </c>
      <c r="G179" s="432">
        <f t="shared" si="19"/>
        <v>12044.25</v>
      </c>
      <c r="H179" s="481"/>
      <c r="I179" s="474">
        <v>40896</v>
      </c>
      <c r="J179" s="477">
        <v>1.3089999999999999</v>
      </c>
      <c r="K179" s="435">
        <f t="shared" si="23"/>
        <v>11898.81</v>
      </c>
      <c r="L179" s="436">
        <f t="shared" si="24"/>
        <v>-145.44000000000051</v>
      </c>
      <c r="M179" s="472">
        <v>0.99868999999999997</v>
      </c>
      <c r="N179" s="437">
        <f t="shared" si="12"/>
        <v>-145.2494736000005</v>
      </c>
      <c r="O179" s="106"/>
      <c r="P179" s="113"/>
    </row>
    <row r="180" spans="1:16" s="18" customFormat="1" ht="15" customHeight="1" x14ac:dyDescent="0.25">
      <c r="A180" s="428" t="s">
        <v>341</v>
      </c>
      <c r="B180" s="428" t="s">
        <v>342</v>
      </c>
      <c r="C180" s="428" t="s">
        <v>52</v>
      </c>
      <c r="D180" s="429">
        <v>40893</v>
      </c>
      <c r="E180" s="430">
        <v>7142</v>
      </c>
      <c r="F180" s="431">
        <v>2.31</v>
      </c>
      <c r="G180" s="432">
        <f t="shared" si="19"/>
        <v>16498.02</v>
      </c>
      <c r="H180" s="481"/>
      <c r="I180" s="474">
        <v>40896</v>
      </c>
      <c r="J180" s="477">
        <v>2.2400000000000002</v>
      </c>
      <c r="K180" s="435">
        <f t="shared" si="23"/>
        <v>15998.080000000002</v>
      </c>
      <c r="L180" s="436">
        <f t="shared" si="24"/>
        <v>-499.93999999999869</v>
      </c>
      <c r="M180" s="472">
        <v>0.99868999999999997</v>
      </c>
      <c r="N180" s="437">
        <f t="shared" si="12"/>
        <v>-499.28507859999866</v>
      </c>
      <c r="O180" s="106"/>
      <c r="P180" s="113"/>
    </row>
    <row r="181" spans="1:16" s="18" customFormat="1" ht="15" customHeight="1" x14ac:dyDescent="0.25">
      <c r="A181" s="439" t="s">
        <v>245</v>
      </c>
      <c r="B181" s="439" t="s">
        <v>246</v>
      </c>
      <c r="C181" s="439" t="s">
        <v>77</v>
      </c>
      <c r="D181" s="440" t="s">
        <v>392</v>
      </c>
      <c r="E181" s="441">
        <v>8928</v>
      </c>
      <c r="F181" s="442">
        <v>0.70399999999999996</v>
      </c>
      <c r="G181" s="443">
        <f t="shared" si="19"/>
        <v>6285.3119999999999</v>
      </c>
      <c r="H181" s="449"/>
      <c r="I181" s="440">
        <v>40912</v>
      </c>
      <c r="J181" s="442">
        <v>0.77500000000000002</v>
      </c>
      <c r="K181" s="445">
        <f t="shared" ref="K181:K186" si="25">SUM(E181*J181)</f>
        <v>6919.2</v>
      </c>
      <c r="L181" s="446">
        <f t="shared" ref="L181:L191" si="26">SUM(G181-K181)</f>
        <v>-633.88799999999992</v>
      </c>
      <c r="M181" s="473">
        <v>1.03749</v>
      </c>
      <c r="N181" s="448">
        <f t="shared" ref="N181:N244" si="27">SUM(L181*M181)</f>
        <v>-657.65246111999988</v>
      </c>
      <c r="O181" s="106"/>
      <c r="P181" s="113"/>
    </row>
    <row r="182" spans="1:16" s="18" customFormat="1" ht="15" customHeight="1" x14ac:dyDescent="0.25">
      <c r="A182" s="439" t="s">
        <v>343</v>
      </c>
      <c r="B182" s="439" t="s">
        <v>344</v>
      </c>
      <c r="C182" s="439" t="s">
        <v>77</v>
      </c>
      <c r="D182" s="440">
        <v>40666</v>
      </c>
      <c r="E182" s="441">
        <v>4658</v>
      </c>
      <c r="F182" s="442">
        <v>3.22</v>
      </c>
      <c r="G182" s="443">
        <f t="shared" si="19"/>
        <v>14998.76</v>
      </c>
      <c r="H182" s="449"/>
      <c r="I182" s="440">
        <v>40920</v>
      </c>
      <c r="J182" s="442">
        <v>1.5149999999999999</v>
      </c>
      <c r="K182" s="445">
        <f t="shared" si="25"/>
        <v>7056.87</v>
      </c>
      <c r="L182" s="436">
        <f t="shared" si="26"/>
        <v>7941.89</v>
      </c>
      <c r="M182" s="473">
        <v>1.03095</v>
      </c>
      <c r="N182" s="437">
        <f t="shared" si="27"/>
        <v>8187.6914955000002</v>
      </c>
      <c r="O182" s="106"/>
      <c r="P182" s="113"/>
    </row>
    <row r="183" spans="1:16" s="18" customFormat="1" ht="15" customHeight="1" x14ac:dyDescent="0.25">
      <c r="A183" s="439" t="s">
        <v>345</v>
      </c>
      <c r="B183" s="439" t="s">
        <v>346</v>
      </c>
      <c r="C183" s="439" t="s">
        <v>77</v>
      </c>
      <c r="D183" s="440">
        <v>40652</v>
      </c>
      <c r="E183" s="441">
        <v>9561</v>
      </c>
      <c r="F183" s="442">
        <v>1.2549999999999999</v>
      </c>
      <c r="G183" s="443">
        <f t="shared" si="19"/>
        <v>11999.054999999998</v>
      </c>
      <c r="H183" s="449"/>
      <c r="I183" s="440">
        <v>40920</v>
      </c>
      <c r="J183" s="442">
        <v>0.73</v>
      </c>
      <c r="K183" s="445">
        <f t="shared" si="25"/>
        <v>6979.53</v>
      </c>
      <c r="L183" s="436">
        <f t="shared" si="26"/>
        <v>5019.5249999999987</v>
      </c>
      <c r="M183" s="473">
        <v>1.03095</v>
      </c>
      <c r="N183" s="437">
        <f t="shared" si="27"/>
        <v>5174.8792987499992</v>
      </c>
      <c r="O183" s="106"/>
      <c r="P183" s="113"/>
    </row>
    <row r="184" spans="1:16" s="18" customFormat="1" ht="15" customHeight="1" x14ac:dyDescent="0.25">
      <c r="A184" s="439" t="s">
        <v>347</v>
      </c>
      <c r="B184" s="439" t="s">
        <v>348</v>
      </c>
      <c r="C184" s="439" t="s">
        <v>77</v>
      </c>
      <c r="D184" s="440">
        <v>40905</v>
      </c>
      <c r="E184" s="441">
        <v>4587</v>
      </c>
      <c r="F184" s="442">
        <v>1.141</v>
      </c>
      <c r="G184" s="443">
        <f t="shared" si="19"/>
        <v>5233.7669999999998</v>
      </c>
      <c r="H184" s="449"/>
      <c r="I184" s="440">
        <v>40920</v>
      </c>
      <c r="J184" s="442">
        <v>1.335</v>
      </c>
      <c r="K184" s="445">
        <f t="shared" si="25"/>
        <v>6123.6449999999995</v>
      </c>
      <c r="L184" s="446">
        <f t="shared" si="26"/>
        <v>-889.8779999999997</v>
      </c>
      <c r="M184" s="473">
        <v>1.03095</v>
      </c>
      <c r="N184" s="448">
        <f t="shared" si="27"/>
        <v>-917.41972409999971</v>
      </c>
      <c r="O184" s="106"/>
      <c r="P184" s="113"/>
    </row>
    <row r="185" spans="1:16" s="18" customFormat="1" ht="15" customHeight="1" x14ac:dyDescent="0.25">
      <c r="A185" s="439" t="s">
        <v>349</v>
      </c>
      <c r="B185" s="439" t="s">
        <v>350</v>
      </c>
      <c r="C185" s="439" t="s">
        <v>77</v>
      </c>
      <c r="D185" s="440">
        <v>40871</v>
      </c>
      <c r="E185" s="441">
        <v>2667</v>
      </c>
      <c r="F185" s="442">
        <v>2.875</v>
      </c>
      <c r="G185" s="443">
        <f t="shared" si="19"/>
        <v>7667.625</v>
      </c>
      <c r="H185" s="449"/>
      <c r="I185" s="440">
        <v>40920</v>
      </c>
      <c r="J185" s="442">
        <v>3.141</v>
      </c>
      <c r="K185" s="445">
        <f t="shared" si="25"/>
        <v>8377.0470000000005</v>
      </c>
      <c r="L185" s="446">
        <f t="shared" si="26"/>
        <v>-709.42200000000048</v>
      </c>
      <c r="M185" s="473">
        <v>1.03095</v>
      </c>
      <c r="N185" s="448">
        <f t="shared" si="27"/>
        <v>-731.37861090000047</v>
      </c>
      <c r="O185" s="106"/>
      <c r="P185" s="113"/>
    </row>
    <row r="186" spans="1:16" s="18" customFormat="1" ht="15" customHeight="1" x14ac:dyDescent="0.25">
      <c r="A186" s="439" t="s">
        <v>324</v>
      </c>
      <c r="B186" s="439" t="s">
        <v>325</v>
      </c>
      <c r="C186" s="439" t="s">
        <v>77</v>
      </c>
      <c r="D186" s="440">
        <v>40871</v>
      </c>
      <c r="E186" s="441">
        <v>4000</v>
      </c>
      <c r="F186" s="442">
        <v>1.85</v>
      </c>
      <c r="G186" s="443">
        <f t="shared" si="19"/>
        <v>7400</v>
      </c>
      <c r="H186" s="449"/>
      <c r="I186" s="440">
        <v>40924</v>
      </c>
      <c r="J186" s="442">
        <v>1.994</v>
      </c>
      <c r="K186" s="445">
        <f t="shared" si="25"/>
        <v>7976</v>
      </c>
      <c r="L186" s="446">
        <f t="shared" si="26"/>
        <v>-576</v>
      </c>
      <c r="M186" s="473">
        <v>1.02912</v>
      </c>
      <c r="N186" s="448">
        <f t="shared" si="27"/>
        <v>-592.77312000000006</v>
      </c>
      <c r="O186" s="106"/>
      <c r="P186" s="113"/>
    </row>
    <row r="187" spans="1:16" s="18" customFormat="1" ht="15" customHeight="1" x14ac:dyDescent="0.25">
      <c r="A187" s="439" t="s">
        <v>351</v>
      </c>
      <c r="B187" s="439" t="s">
        <v>218</v>
      </c>
      <c r="C187" s="439" t="s">
        <v>77</v>
      </c>
      <c r="D187" s="440">
        <v>40868</v>
      </c>
      <c r="E187" s="441">
        <v>5000</v>
      </c>
      <c r="F187" s="442">
        <v>2.145</v>
      </c>
      <c r="G187" s="443">
        <f t="shared" si="19"/>
        <v>10725</v>
      </c>
      <c r="H187" s="449"/>
      <c r="I187" s="440">
        <v>40932</v>
      </c>
      <c r="J187" s="442">
        <v>2.1230000000000002</v>
      </c>
      <c r="K187" s="445">
        <f t="shared" ref="K187:K196" si="28">SUM(E187*J187)</f>
        <v>10615.000000000002</v>
      </c>
      <c r="L187" s="446">
        <f t="shared" si="26"/>
        <v>109.99999999999818</v>
      </c>
      <c r="M187" s="473">
        <v>1.0523</v>
      </c>
      <c r="N187" s="437">
        <f t="shared" si="27"/>
        <v>115.75299999999808</v>
      </c>
      <c r="O187" s="106"/>
      <c r="P187" s="113"/>
    </row>
    <row r="188" spans="1:16" s="18" customFormat="1" ht="15" customHeight="1" x14ac:dyDescent="0.25">
      <c r="A188" s="439" t="s">
        <v>253</v>
      </c>
      <c r="B188" s="439" t="s">
        <v>254</v>
      </c>
      <c r="C188" s="439" t="s">
        <v>77</v>
      </c>
      <c r="D188" s="440">
        <v>40871</v>
      </c>
      <c r="E188" s="441">
        <v>8475</v>
      </c>
      <c r="F188" s="442">
        <v>1.056</v>
      </c>
      <c r="G188" s="443">
        <f t="shared" ref="G188:G219" si="29">SUM(E188*F188)</f>
        <v>8949.6</v>
      </c>
      <c r="H188" s="449"/>
      <c r="I188" s="440">
        <v>40935</v>
      </c>
      <c r="J188" s="442">
        <v>1.1100000000000001</v>
      </c>
      <c r="K188" s="445">
        <f t="shared" si="28"/>
        <v>9407.25</v>
      </c>
      <c r="L188" s="446">
        <f t="shared" si="26"/>
        <v>-457.64999999999964</v>
      </c>
      <c r="M188" s="473">
        <v>1.0628899999999999</v>
      </c>
      <c r="N188" s="448">
        <f t="shared" si="27"/>
        <v>-486.43160849999958</v>
      </c>
      <c r="O188" s="106"/>
      <c r="P188" s="113"/>
    </row>
    <row r="189" spans="1:16" s="18" customFormat="1" ht="15" customHeight="1" x14ac:dyDescent="0.25">
      <c r="A189" s="439" t="s">
        <v>352</v>
      </c>
      <c r="B189" s="439" t="s">
        <v>353</v>
      </c>
      <c r="C189" s="439" t="s">
        <v>77</v>
      </c>
      <c r="D189" s="440">
        <v>40897</v>
      </c>
      <c r="E189" s="441">
        <v>246</v>
      </c>
      <c r="F189" s="442">
        <v>30.45</v>
      </c>
      <c r="G189" s="443">
        <f t="shared" si="29"/>
        <v>7490.7</v>
      </c>
      <c r="H189" s="449"/>
      <c r="I189" s="440">
        <v>40935</v>
      </c>
      <c r="J189" s="442">
        <v>34.200000000000003</v>
      </c>
      <c r="K189" s="445">
        <f t="shared" si="28"/>
        <v>8413.2000000000007</v>
      </c>
      <c r="L189" s="446">
        <f t="shared" si="26"/>
        <v>-922.50000000000091</v>
      </c>
      <c r="M189" s="473">
        <v>1.0628899999999999</v>
      </c>
      <c r="N189" s="448">
        <f t="shared" si="27"/>
        <v>-980.51602500000081</v>
      </c>
      <c r="O189" s="106"/>
      <c r="P189" s="113"/>
    </row>
    <row r="190" spans="1:16" s="18" customFormat="1" ht="15" customHeight="1" x14ac:dyDescent="0.25">
      <c r="A190" s="439" t="s">
        <v>310</v>
      </c>
      <c r="B190" s="439" t="s">
        <v>311</v>
      </c>
      <c r="C190" s="439" t="s">
        <v>77</v>
      </c>
      <c r="D190" s="440">
        <v>40905</v>
      </c>
      <c r="E190" s="441">
        <v>1894</v>
      </c>
      <c r="F190" s="442">
        <v>2.3159999999999998</v>
      </c>
      <c r="G190" s="443">
        <f>SUM(E190*F190)</f>
        <v>4386.5039999999999</v>
      </c>
      <c r="H190" s="449"/>
      <c r="I190" s="440">
        <v>40939</v>
      </c>
      <c r="J190" s="442">
        <v>2.4889999999999999</v>
      </c>
      <c r="K190" s="445">
        <f>SUM(E190*J190)</f>
        <v>4714.1660000000002</v>
      </c>
      <c r="L190" s="446">
        <f>SUM(G190-K190)</f>
        <v>-327.66200000000026</v>
      </c>
      <c r="M190" s="473">
        <v>1.05966</v>
      </c>
      <c r="N190" s="448">
        <f>SUM(L190*M190)</f>
        <v>-347.21031492000031</v>
      </c>
      <c r="O190" s="106"/>
      <c r="P190" s="113"/>
    </row>
    <row r="191" spans="1:16" s="18" customFormat="1" ht="15" customHeight="1" x14ac:dyDescent="0.25">
      <c r="A191" s="439" t="s">
        <v>354</v>
      </c>
      <c r="B191" s="439" t="s">
        <v>355</v>
      </c>
      <c r="C191" s="439" t="s">
        <v>77</v>
      </c>
      <c r="D191" s="440">
        <v>40679</v>
      </c>
      <c r="E191" s="441">
        <v>15075</v>
      </c>
      <c r="F191" s="442">
        <v>0.99</v>
      </c>
      <c r="G191" s="443">
        <f t="shared" si="29"/>
        <v>14924.25</v>
      </c>
      <c r="H191" s="449"/>
      <c r="I191" s="440">
        <v>40940</v>
      </c>
      <c r="J191" s="442">
        <v>0.47199999999999998</v>
      </c>
      <c r="K191" s="445">
        <f t="shared" si="28"/>
        <v>7115.4</v>
      </c>
      <c r="L191" s="436">
        <f t="shared" si="26"/>
        <v>7808.85</v>
      </c>
      <c r="M191" s="473">
        <v>1.0619700000000001</v>
      </c>
      <c r="N191" s="437">
        <f t="shared" si="27"/>
        <v>8292.7644345000008</v>
      </c>
      <c r="O191" s="106"/>
      <c r="P191" s="113"/>
    </row>
    <row r="192" spans="1:16" s="8" customFormat="1" ht="15" customHeight="1" x14ac:dyDescent="0.25">
      <c r="A192" s="475" t="s">
        <v>393</v>
      </c>
      <c r="B192" s="475" t="s">
        <v>394</v>
      </c>
      <c r="C192" s="475" t="s">
        <v>52</v>
      </c>
      <c r="D192" s="474">
        <v>40905</v>
      </c>
      <c r="E192" s="476">
        <v>1894</v>
      </c>
      <c r="F192" s="477">
        <v>18.66</v>
      </c>
      <c r="G192" s="432">
        <f t="shared" si="29"/>
        <v>35342.04</v>
      </c>
      <c r="H192" s="481"/>
      <c r="I192" s="474">
        <v>40941</v>
      </c>
      <c r="J192" s="477">
        <v>18.260000000000002</v>
      </c>
      <c r="K192" s="435">
        <f>SUM(E192*J192)</f>
        <v>34584.44</v>
      </c>
      <c r="L192" s="436">
        <f>SUM(K192-G192)</f>
        <v>-757.59999999999854</v>
      </c>
      <c r="M192" s="472">
        <v>1.07039</v>
      </c>
      <c r="N192" s="437">
        <f t="shared" si="27"/>
        <v>-810.92746399999839</v>
      </c>
      <c r="O192" s="107"/>
      <c r="P192" s="112"/>
    </row>
    <row r="193" spans="1:16" s="18" customFormat="1" ht="15.75" x14ac:dyDescent="0.25">
      <c r="A193" s="439" t="s">
        <v>356</v>
      </c>
      <c r="B193" s="439" t="s">
        <v>357</v>
      </c>
      <c r="C193" s="439" t="s">
        <v>77</v>
      </c>
      <c r="D193" s="440">
        <v>40671</v>
      </c>
      <c r="E193" s="441">
        <v>7017</v>
      </c>
      <c r="F193" s="442">
        <v>1.425</v>
      </c>
      <c r="G193" s="443">
        <f t="shared" si="29"/>
        <v>9999.2250000000004</v>
      </c>
      <c r="H193" s="449"/>
      <c r="I193" s="440">
        <v>40945</v>
      </c>
      <c r="J193" s="442">
        <v>0.79</v>
      </c>
      <c r="K193" s="445">
        <f t="shared" si="28"/>
        <v>5543.43</v>
      </c>
      <c r="L193" s="436">
        <f>SUM(G193-K193)</f>
        <v>4455.7950000000001</v>
      </c>
      <c r="M193" s="473">
        <v>1.07572</v>
      </c>
      <c r="N193" s="437">
        <f t="shared" si="27"/>
        <v>4793.1877973999999</v>
      </c>
      <c r="O193" s="106"/>
      <c r="P193" s="113"/>
    </row>
    <row r="194" spans="1:16" s="18" customFormat="1" ht="15" customHeight="1" x14ac:dyDescent="0.25">
      <c r="A194" s="439" t="s">
        <v>364</v>
      </c>
      <c r="B194" s="439" t="s">
        <v>365</v>
      </c>
      <c r="C194" s="439" t="s">
        <v>77</v>
      </c>
      <c r="D194" s="440">
        <v>40871</v>
      </c>
      <c r="E194" s="441">
        <v>11764</v>
      </c>
      <c r="F194" s="442">
        <v>1.3</v>
      </c>
      <c r="G194" s="443">
        <f t="shared" si="29"/>
        <v>15293.2</v>
      </c>
      <c r="H194" s="449"/>
      <c r="I194" s="440">
        <v>40960</v>
      </c>
      <c r="J194" s="442">
        <v>1.3</v>
      </c>
      <c r="K194" s="445">
        <f t="shared" si="28"/>
        <v>15293.2</v>
      </c>
      <c r="L194" s="436">
        <f>SUM(G194-K194)</f>
        <v>0</v>
      </c>
      <c r="M194" s="473">
        <v>1.0754699999999999</v>
      </c>
      <c r="N194" s="437">
        <f t="shared" si="27"/>
        <v>0</v>
      </c>
      <c r="O194" s="106"/>
      <c r="P194" s="113"/>
    </row>
    <row r="195" spans="1:16" s="8" customFormat="1" ht="15" customHeight="1" x14ac:dyDescent="0.25">
      <c r="A195" s="475" t="s">
        <v>136</v>
      </c>
      <c r="B195" s="475" t="s">
        <v>202</v>
      </c>
      <c r="C195" s="475" t="s">
        <v>52</v>
      </c>
      <c r="D195" s="474">
        <v>40961</v>
      </c>
      <c r="E195" s="476">
        <v>5000</v>
      </c>
      <c r="F195" s="477">
        <v>2.5</v>
      </c>
      <c r="G195" s="432">
        <f t="shared" si="29"/>
        <v>12500</v>
      </c>
      <c r="H195" s="481"/>
      <c r="I195" s="474">
        <v>40963</v>
      </c>
      <c r="J195" s="477">
        <v>2.456</v>
      </c>
      <c r="K195" s="435">
        <f>SUM(E195*J195)</f>
        <v>12280</v>
      </c>
      <c r="L195" s="436">
        <f>SUM(G195-K195)</f>
        <v>220</v>
      </c>
      <c r="M195" s="472">
        <v>1.0715699999999999</v>
      </c>
      <c r="N195" s="437">
        <f t="shared" si="27"/>
        <v>235.74539999999999</v>
      </c>
      <c r="O195" s="107"/>
      <c r="P195" s="112"/>
    </row>
    <row r="196" spans="1:16" s="18" customFormat="1" ht="15" customHeight="1" x14ac:dyDescent="0.25">
      <c r="A196" s="439" t="s">
        <v>234</v>
      </c>
      <c r="B196" s="439" t="s">
        <v>235</v>
      </c>
      <c r="C196" s="439" t="s">
        <v>77</v>
      </c>
      <c r="D196" s="440">
        <v>40871</v>
      </c>
      <c r="E196" s="441">
        <v>5000</v>
      </c>
      <c r="F196" s="442">
        <v>1.22</v>
      </c>
      <c r="G196" s="443">
        <f t="shared" si="29"/>
        <v>6100</v>
      </c>
      <c r="H196" s="449"/>
      <c r="I196" s="440">
        <v>40967</v>
      </c>
      <c r="J196" s="442">
        <v>1.24</v>
      </c>
      <c r="K196" s="445">
        <f t="shared" si="28"/>
        <v>6200</v>
      </c>
      <c r="L196" s="446">
        <f>SUM(G196-K196)</f>
        <v>-100</v>
      </c>
      <c r="M196" s="473">
        <v>1.07572</v>
      </c>
      <c r="N196" s="448">
        <f t="shared" si="27"/>
        <v>-107.572</v>
      </c>
      <c r="O196" s="106"/>
      <c r="P196" s="113"/>
    </row>
    <row r="197" spans="1:16" s="8" customFormat="1" ht="15" customHeight="1" x14ac:dyDescent="0.25">
      <c r="A197" s="475" t="s">
        <v>395</v>
      </c>
      <c r="B197" s="475" t="s">
        <v>396</v>
      </c>
      <c r="C197" s="475" t="s">
        <v>52</v>
      </c>
      <c r="D197" s="474">
        <v>40967</v>
      </c>
      <c r="E197" s="476">
        <v>2083</v>
      </c>
      <c r="F197" s="477">
        <v>13.22</v>
      </c>
      <c r="G197" s="432">
        <f t="shared" si="29"/>
        <v>27537.260000000002</v>
      </c>
      <c r="H197" s="481"/>
      <c r="I197" s="474">
        <v>40976</v>
      </c>
      <c r="J197" s="477">
        <v>12.5</v>
      </c>
      <c r="K197" s="435">
        <f t="shared" ref="K197:K204" si="30">SUM(E197*J197)</f>
        <v>26037.5</v>
      </c>
      <c r="L197" s="436">
        <f t="shared" ref="L197:L202" si="31">SUM(K197-G197)</f>
        <v>-1499.760000000002</v>
      </c>
      <c r="M197" s="472">
        <v>1.05809</v>
      </c>
      <c r="N197" s="437">
        <f t="shared" si="27"/>
        <v>-1586.8810584000021</v>
      </c>
      <c r="O197" s="107"/>
      <c r="P197" s="112"/>
    </row>
    <row r="198" spans="1:16" s="8" customFormat="1" ht="15" customHeight="1" x14ac:dyDescent="0.25">
      <c r="A198" s="475" t="s">
        <v>362</v>
      </c>
      <c r="B198" s="475" t="s">
        <v>363</v>
      </c>
      <c r="C198" s="475" t="s">
        <v>52</v>
      </c>
      <c r="D198" s="474">
        <v>40855</v>
      </c>
      <c r="E198" s="476">
        <v>14285</v>
      </c>
      <c r="F198" s="477">
        <v>1.7150000000000001</v>
      </c>
      <c r="G198" s="432">
        <f>SUM(E198*F198)</f>
        <v>24498.775000000001</v>
      </c>
      <c r="H198" s="481"/>
      <c r="I198" s="474">
        <v>41001</v>
      </c>
      <c r="J198" s="477">
        <v>1.93</v>
      </c>
      <c r="K198" s="435">
        <f>SUM(E198*J198)</f>
        <v>27570.05</v>
      </c>
      <c r="L198" s="436">
        <f>SUM(K198-G198)</f>
        <v>3071.2749999999978</v>
      </c>
      <c r="M198" s="472">
        <v>1.0446500000000001</v>
      </c>
      <c r="N198" s="437">
        <f>SUM(L198*M198)</f>
        <v>3208.407428749998</v>
      </c>
      <c r="O198" s="107"/>
      <c r="P198" s="112"/>
    </row>
    <row r="199" spans="1:16" s="8" customFormat="1" ht="15" customHeight="1" x14ac:dyDescent="0.25">
      <c r="A199" s="475" t="s">
        <v>143</v>
      </c>
      <c r="B199" s="475" t="s">
        <v>309</v>
      </c>
      <c r="C199" s="475" t="s">
        <v>52</v>
      </c>
      <c r="D199" s="474">
        <v>40945</v>
      </c>
      <c r="E199" s="476">
        <v>2360</v>
      </c>
      <c r="F199" s="476">
        <v>5.25</v>
      </c>
      <c r="G199" s="432">
        <f>SUM(E199*F199)</f>
        <v>12390</v>
      </c>
      <c r="H199" s="481"/>
      <c r="I199" s="474">
        <v>41009</v>
      </c>
      <c r="J199" s="477">
        <v>5.6219999999999999</v>
      </c>
      <c r="K199" s="435">
        <f>SUM(E199*J199)</f>
        <v>13267.92</v>
      </c>
      <c r="L199" s="436">
        <f>SUM(K199-G199)</f>
        <v>877.92000000000007</v>
      </c>
      <c r="M199" s="472">
        <v>1.0311600000000001</v>
      </c>
      <c r="N199" s="437">
        <f>SUM(L199*M199)</f>
        <v>905.27598720000015</v>
      </c>
      <c r="O199" s="107"/>
      <c r="P199" s="112"/>
    </row>
    <row r="200" spans="1:16" s="8" customFormat="1" ht="15" customHeight="1" x14ac:dyDescent="0.25">
      <c r="A200" s="475" t="s">
        <v>398</v>
      </c>
      <c r="B200" s="475" t="s">
        <v>399</v>
      </c>
      <c r="C200" s="475" t="s">
        <v>52</v>
      </c>
      <c r="D200" s="474">
        <v>40945</v>
      </c>
      <c r="E200" s="476">
        <v>5357</v>
      </c>
      <c r="F200" s="476">
        <v>8.1199999999999992</v>
      </c>
      <c r="G200" s="432">
        <f>SUM(E200*F200)</f>
        <v>43498.84</v>
      </c>
      <c r="H200" s="481"/>
      <c r="I200" s="474">
        <v>41009</v>
      </c>
      <c r="J200" s="477">
        <v>7.84</v>
      </c>
      <c r="K200" s="435">
        <f>SUM(E200*J200)</f>
        <v>41998.879999999997</v>
      </c>
      <c r="L200" s="436">
        <f>SUM(K200-G200)</f>
        <v>-1499.9599999999991</v>
      </c>
      <c r="M200" s="472">
        <v>1.0311600000000001</v>
      </c>
      <c r="N200" s="437">
        <f>SUM(L200*M200)</f>
        <v>-1546.6987535999992</v>
      </c>
      <c r="O200" s="107"/>
      <c r="P200" s="112"/>
    </row>
    <row r="201" spans="1:16" s="8" customFormat="1" ht="15" customHeight="1" x14ac:dyDescent="0.25">
      <c r="A201" s="475" t="s">
        <v>397</v>
      </c>
      <c r="B201" s="475" t="s">
        <v>273</v>
      </c>
      <c r="C201" s="475" t="s">
        <v>52</v>
      </c>
      <c r="D201" s="474">
        <v>40855</v>
      </c>
      <c r="E201" s="476">
        <v>6493</v>
      </c>
      <c r="F201" s="477">
        <v>1.8939999999999999</v>
      </c>
      <c r="G201" s="432">
        <f t="shared" si="29"/>
        <v>12297.742</v>
      </c>
      <c r="H201" s="481"/>
      <c r="I201" s="474">
        <v>41010</v>
      </c>
      <c r="J201" s="477">
        <v>1.74</v>
      </c>
      <c r="K201" s="435">
        <f t="shared" si="30"/>
        <v>11297.82</v>
      </c>
      <c r="L201" s="436">
        <f t="shared" si="31"/>
        <v>-999.92200000000048</v>
      </c>
      <c r="M201" s="472">
        <v>1.0247299999999999</v>
      </c>
      <c r="N201" s="437">
        <f t="shared" si="27"/>
        <v>-1024.6500710600003</v>
      </c>
      <c r="O201" s="107"/>
      <c r="P201" s="112"/>
    </row>
    <row r="202" spans="1:16" s="8" customFormat="1" ht="15" customHeight="1" x14ac:dyDescent="0.25">
      <c r="A202" s="475" t="s">
        <v>400</v>
      </c>
      <c r="B202" s="475" t="s">
        <v>401</v>
      </c>
      <c r="C202" s="475" t="s">
        <v>52</v>
      </c>
      <c r="D202" s="474">
        <v>40855</v>
      </c>
      <c r="E202" s="476">
        <v>575</v>
      </c>
      <c r="F202" s="477">
        <v>28.49</v>
      </c>
      <c r="G202" s="432">
        <f t="shared" si="29"/>
        <v>16381.75</v>
      </c>
      <c r="H202" s="481"/>
      <c r="I202" s="474">
        <v>41036</v>
      </c>
      <c r="J202" s="477">
        <v>27.94</v>
      </c>
      <c r="K202" s="435">
        <f t="shared" si="30"/>
        <v>16065.5</v>
      </c>
      <c r="L202" s="436">
        <f t="shared" si="31"/>
        <v>-316.25</v>
      </c>
      <c r="M202" s="472">
        <v>1.0152000000000001</v>
      </c>
      <c r="N202" s="437">
        <f t="shared" si="27"/>
        <v>-321.05700000000002</v>
      </c>
      <c r="O202" s="107"/>
      <c r="P202" s="112"/>
    </row>
    <row r="203" spans="1:16" s="18" customFormat="1" ht="15" customHeight="1" x14ac:dyDescent="0.25">
      <c r="A203" s="439" t="s">
        <v>249</v>
      </c>
      <c r="B203" s="439" t="s">
        <v>250</v>
      </c>
      <c r="C203" s="439" t="s">
        <v>77</v>
      </c>
      <c r="D203" s="440">
        <v>41029</v>
      </c>
      <c r="E203" s="441">
        <v>3750</v>
      </c>
      <c r="F203" s="442">
        <v>14.13</v>
      </c>
      <c r="G203" s="443">
        <f t="shared" si="29"/>
        <v>52987.5</v>
      </c>
      <c r="H203" s="449"/>
      <c r="I203" s="440">
        <v>41036</v>
      </c>
      <c r="J203" s="442">
        <v>13.73</v>
      </c>
      <c r="K203" s="445">
        <f t="shared" si="30"/>
        <v>51487.5</v>
      </c>
      <c r="L203" s="436">
        <f>SUM(G203-K203)</f>
        <v>1500</v>
      </c>
      <c r="M203" s="473">
        <v>1.0152000000000001</v>
      </c>
      <c r="N203" s="437">
        <f t="shared" si="27"/>
        <v>1522.8000000000002</v>
      </c>
      <c r="O203" s="106"/>
      <c r="P203" s="113"/>
    </row>
    <row r="204" spans="1:16" s="18" customFormat="1" ht="15" customHeight="1" x14ac:dyDescent="0.25">
      <c r="A204" s="439" t="s">
        <v>402</v>
      </c>
      <c r="B204" s="439" t="s">
        <v>403</v>
      </c>
      <c r="C204" s="439" t="s">
        <v>77</v>
      </c>
      <c r="D204" s="440">
        <v>41018</v>
      </c>
      <c r="E204" s="441">
        <v>55000</v>
      </c>
      <c r="F204" s="442">
        <v>0.28699999999999998</v>
      </c>
      <c r="G204" s="443">
        <f t="shared" si="29"/>
        <v>15784.999999999998</v>
      </c>
      <c r="H204" s="449"/>
      <c r="I204" s="440">
        <v>41040</v>
      </c>
      <c r="J204" s="442">
        <v>0.27800000000000002</v>
      </c>
      <c r="K204" s="445">
        <f t="shared" si="30"/>
        <v>15290.000000000002</v>
      </c>
      <c r="L204" s="436">
        <f>SUM(G204-K204)</f>
        <v>494.99999999999636</v>
      </c>
      <c r="M204" s="473">
        <v>1.00796</v>
      </c>
      <c r="N204" s="437">
        <f t="shared" si="27"/>
        <v>498.94019999999631</v>
      </c>
      <c r="O204" s="106"/>
      <c r="P204" s="113"/>
    </row>
    <row r="205" spans="1:16" s="348" customFormat="1" ht="15" customHeight="1" x14ac:dyDescent="0.25">
      <c r="A205" s="14" t="s">
        <v>404</v>
      </c>
      <c r="B205" s="14" t="s">
        <v>405</v>
      </c>
      <c r="C205" s="14" t="s">
        <v>52</v>
      </c>
      <c r="D205" s="498">
        <v>41040</v>
      </c>
      <c r="E205" s="407">
        <v>833</v>
      </c>
      <c r="F205" s="499">
        <v>12.692</v>
      </c>
      <c r="G205" s="432">
        <f t="shared" si="29"/>
        <v>10572.436</v>
      </c>
      <c r="H205" s="481"/>
      <c r="I205" s="482">
        <v>41046</v>
      </c>
      <c r="J205" s="499">
        <v>12.59</v>
      </c>
      <c r="K205" s="435">
        <f t="shared" ref="K205:K211" si="32">SUM(E205*J205)</f>
        <v>10487.47</v>
      </c>
      <c r="L205" s="436">
        <f>SUM(K205-G205)</f>
        <v>-84.966000000000349</v>
      </c>
      <c r="M205" s="472">
        <v>1.0553999999999999</v>
      </c>
      <c r="N205" s="437">
        <f t="shared" si="27"/>
        <v>-89.673116400000353</v>
      </c>
      <c r="O205" s="107"/>
      <c r="P205" s="112"/>
    </row>
    <row r="206" spans="1:16" s="8" customFormat="1" ht="15" customHeight="1" x14ac:dyDescent="0.25">
      <c r="A206" s="500" t="s">
        <v>406</v>
      </c>
      <c r="B206" s="500" t="s">
        <v>407</v>
      </c>
      <c r="C206" s="500" t="s">
        <v>52</v>
      </c>
      <c r="D206" s="501">
        <v>40855</v>
      </c>
      <c r="E206" s="502">
        <v>15625</v>
      </c>
      <c r="F206" s="503">
        <v>1.752</v>
      </c>
      <c r="G206" s="504">
        <f t="shared" si="29"/>
        <v>27375</v>
      </c>
      <c r="H206" s="505"/>
      <c r="I206" s="503"/>
      <c r="J206" s="503">
        <v>1.8979999999999999</v>
      </c>
      <c r="K206" s="506">
        <f t="shared" si="32"/>
        <v>29656.25</v>
      </c>
      <c r="L206" s="496">
        <f>SUM(K206-G206)</f>
        <v>2281.25</v>
      </c>
      <c r="M206" s="487">
        <v>1</v>
      </c>
      <c r="N206" s="497">
        <f t="shared" si="27"/>
        <v>2281.25</v>
      </c>
      <c r="O206" s="107"/>
      <c r="P206" s="112"/>
    </row>
    <row r="207" spans="1:16" s="18" customFormat="1" ht="15" customHeight="1" x14ac:dyDescent="0.25">
      <c r="A207" s="439" t="s">
        <v>408</v>
      </c>
      <c r="B207" s="439" t="s">
        <v>409</v>
      </c>
      <c r="C207" s="439" t="s">
        <v>77</v>
      </c>
      <c r="D207" s="440">
        <v>41064</v>
      </c>
      <c r="E207" s="441">
        <v>7142</v>
      </c>
      <c r="F207" s="442">
        <v>2.7280000000000002</v>
      </c>
      <c r="G207" s="443">
        <f t="shared" si="29"/>
        <v>19483.376</v>
      </c>
      <c r="H207" s="449"/>
      <c r="I207" s="482">
        <v>41066</v>
      </c>
      <c r="J207" s="442">
        <v>2.8719999999999999</v>
      </c>
      <c r="K207" s="445">
        <f t="shared" si="32"/>
        <v>20511.824000000001</v>
      </c>
      <c r="L207" s="446">
        <f>SUM(G207-K207)</f>
        <v>-1028.4480000000003</v>
      </c>
      <c r="M207" s="473">
        <v>0.97399999999999998</v>
      </c>
      <c r="N207" s="448">
        <f t="shared" si="27"/>
        <v>-1001.7083520000003</v>
      </c>
      <c r="O207" s="106"/>
      <c r="P207" s="113"/>
    </row>
    <row r="208" spans="1:16" s="18" customFormat="1" ht="15" customHeight="1" x14ac:dyDescent="0.25">
      <c r="A208" s="439" t="s">
        <v>234</v>
      </c>
      <c r="B208" s="439" t="s">
        <v>235</v>
      </c>
      <c r="C208" s="439" t="s">
        <v>77</v>
      </c>
      <c r="D208" s="440">
        <v>41036</v>
      </c>
      <c r="E208" s="441">
        <v>28800</v>
      </c>
      <c r="F208" s="442">
        <v>1.22</v>
      </c>
      <c r="G208" s="443">
        <f t="shared" si="29"/>
        <v>35136</v>
      </c>
      <c r="H208" s="449"/>
      <c r="I208" s="440">
        <v>41067</v>
      </c>
      <c r="J208" s="442">
        <v>1.0169999999999999</v>
      </c>
      <c r="K208" s="445">
        <f t="shared" si="32"/>
        <v>29289.599999999999</v>
      </c>
      <c r="L208" s="436">
        <f>SUM(G208-K208)</f>
        <v>5846.4000000000015</v>
      </c>
      <c r="M208" s="473">
        <v>0.99246000000000001</v>
      </c>
      <c r="N208" s="437">
        <f t="shared" si="27"/>
        <v>5802.3181440000017</v>
      </c>
      <c r="O208" s="106"/>
      <c r="P208" s="113"/>
    </row>
    <row r="209" spans="1:16" s="18" customFormat="1" ht="15" customHeight="1" x14ac:dyDescent="0.25">
      <c r="A209" s="439" t="s">
        <v>410</v>
      </c>
      <c r="B209" s="439" t="s">
        <v>411</v>
      </c>
      <c r="C209" s="439" t="s">
        <v>77</v>
      </c>
      <c r="D209" s="440">
        <v>41044</v>
      </c>
      <c r="E209" s="441">
        <v>4573</v>
      </c>
      <c r="F209" s="442">
        <v>8.5359999999999996</v>
      </c>
      <c r="G209" s="443">
        <f t="shared" si="29"/>
        <v>39035.127999999997</v>
      </c>
      <c r="H209" s="449"/>
      <c r="I209" s="440">
        <v>41067</v>
      </c>
      <c r="J209" s="442">
        <v>8.8640000000000008</v>
      </c>
      <c r="K209" s="445">
        <f t="shared" si="32"/>
        <v>40535.072</v>
      </c>
      <c r="L209" s="446">
        <f>SUM(G209-K209)</f>
        <v>-1499.9440000000031</v>
      </c>
      <c r="M209" s="473">
        <v>0.99246000000000001</v>
      </c>
      <c r="N209" s="448">
        <f t="shared" si="27"/>
        <v>-1488.6344222400032</v>
      </c>
      <c r="O209" s="106"/>
      <c r="P209" s="113"/>
    </row>
    <row r="210" spans="1:16" s="18" customFormat="1" ht="15" customHeight="1" x14ac:dyDescent="0.25">
      <c r="A210" s="439" t="s">
        <v>284</v>
      </c>
      <c r="B210" s="439" t="s">
        <v>285</v>
      </c>
      <c r="C210" s="439" t="s">
        <v>77</v>
      </c>
      <c r="D210" s="440">
        <v>41064</v>
      </c>
      <c r="E210" s="441">
        <v>2341</v>
      </c>
      <c r="F210" s="442">
        <v>11.31</v>
      </c>
      <c r="G210" s="443">
        <f t="shared" si="29"/>
        <v>26476.710000000003</v>
      </c>
      <c r="H210" s="449"/>
      <c r="I210" s="440">
        <v>41067</v>
      </c>
      <c r="J210" s="442">
        <v>11.95</v>
      </c>
      <c r="K210" s="445">
        <f t="shared" si="32"/>
        <v>27974.949999999997</v>
      </c>
      <c r="L210" s="446">
        <f>SUM(G210-K210)</f>
        <v>-1498.2399999999943</v>
      </c>
      <c r="M210" s="473">
        <v>0.99246000000000001</v>
      </c>
      <c r="N210" s="448">
        <f t="shared" si="27"/>
        <v>-1486.9432703999944</v>
      </c>
      <c r="O210" s="106"/>
      <c r="P210" s="113"/>
    </row>
    <row r="211" spans="1:16" s="18" customFormat="1" ht="15" customHeight="1" x14ac:dyDescent="0.25">
      <c r="A211" s="439" t="s">
        <v>314</v>
      </c>
      <c r="B211" s="439" t="s">
        <v>315</v>
      </c>
      <c r="C211" s="439" t="s">
        <v>77</v>
      </c>
      <c r="D211" s="440">
        <v>41040</v>
      </c>
      <c r="E211" s="441">
        <v>50000</v>
      </c>
      <c r="F211" s="442">
        <v>0.67</v>
      </c>
      <c r="G211" s="443">
        <f t="shared" si="29"/>
        <v>33500</v>
      </c>
      <c r="H211" s="449"/>
      <c r="I211" s="440">
        <v>41078</v>
      </c>
      <c r="J211" s="442">
        <v>0.65700000000000003</v>
      </c>
      <c r="K211" s="445">
        <f t="shared" si="32"/>
        <v>32850</v>
      </c>
      <c r="L211" s="436">
        <f>SUM(G211-K211)</f>
        <v>650</v>
      </c>
      <c r="M211" s="473">
        <v>1.0113099999999999</v>
      </c>
      <c r="N211" s="437">
        <f t="shared" si="27"/>
        <v>657.35149999999999</v>
      </c>
      <c r="O211" s="106"/>
      <c r="P211" s="113"/>
    </row>
    <row r="212" spans="1:16" s="8" customFormat="1" ht="15" customHeight="1" x14ac:dyDescent="0.25">
      <c r="A212" s="475" t="s">
        <v>349</v>
      </c>
      <c r="B212" s="475" t="s">
        <v>350</v>
      </c>
      <c r="C212" s="475" t="s">
        <v>52</v>
      </c>
      <c r="D212" s="474">
        <v>41080</v>
      </c>
      <c r="E212" s="476">
        <v>3588</v>
      </c>
      <c r="F212" s="477">
        <v>4.6779999999999999</v>
      </c>
      <c r="G212" s="432">
        <f t="shared" si="29"/>
        <v>16784.664000000001</v>
      </c>
      <c r="H212" s="481"/>
      <c r="I212" s="474">
        <v>41081</v>
      </c>
      <c r="J212" s="477">
        <v>4.2619999999999996</v>
      </c>
      <c r="K212" s="435">
        <f t="shared" ref="K212:K226" si="33">SUM(E212*J212)</f>
        <v>15292.055999999999</v>
      </c>
      <c r="L212" s="436">
        <f>SUM(K212-G212)</f>
        <v>-1492.608000000002</v>
      </c>
      <c r="M212" s="472">
        <v>1.0193000000000001</v>
      </c>
      <c r="N212" s="437">
        <f t="shared" si="27"/>
        <v>-1521.4153344000022</v>
      </c>
      <c r="O212" s="107"/>
      <c r="P212" s="112"/>
    </row>
    <row r="213" spans="1:16" s="8" customFormat="1" ht="15" customHeight="1" x14ac:dyDescent="0.25">
      <c r="A213" s="475" t="s">
        <v>412</v>
      </c>
      <c r="B213" s="475" t="s">
        <v>413</v>
      </c>
      <c r="C213" s="475" t="s">
        <v>52</v>
      </c>
      <c r="D213" s="474">
        <v>40855</v>
      </c>
      <c r="E213" s="476">
        <v>12195</v>
      </c>
      <c r="F213" s="477">
        <v>2.0409999999999999</v>
      </c>
      <c r="G213" s="432">
        <f t="shared" si="29"/>
        <v>24889.994999999999</v>
      </c>
      <c r="H213" s="481"/>
      <c r="I213" s="474">
        <v>41087</v>
      </c>
      <c r="J213" s="477">
        <v>2.1949999999999998</v>
      </c>
      <c r="K213" s="435">
        <f t="shared" si="33"/>
        <v>26768.024999999998</v>
      </c>
      <c r="L213" s="436">
        <f>SUM(K213-G213)</f>
        <v>1878.0299999999988</v>
      </c>
      <c r="M213" s="472">
        <v>1.00624</v>
      </c>
      <c r="N213" s="437">
        <f t="shared" si="27"/>
        <v>1889.7489071999989</v>
      </c>
      <c r="O213" s="107"/>
      <c r="P213" s="112"/>
    </row>
    <row r="214" spans="1:16" s="18" customFormat="1" ht="15" customHeight="1" x14ac:dyDescent="0.25">
      <c r="A214" s="439" t="s">
        <v>414</v>
      </c>
      <c r="B214" s="439" t="s">
        <v>415</v>
      </c>
      <c r="C214" s="439" t="s">
        <v>77</v>
      </c>
      <c r="D214" s="440">
        <v>41081</v>
      </c>
      <c r="E214" s="441">
        <v>10000</v>
      </c>
      <c r="F214" s="442">
        <v>1.675</v>
      </c>
      <c r="G214" s="443">
        <f t="shared" si="29"/>
        <v>16750</v>
      </c>
      <c r="H214" s="449"/>
      <c r="I214" s="440">
        <v>41088</v>
      </c>
      <c r="J214" s="442">
        <v>1.762</v>
      </c>
      <c r="K214" s="445">
        <f t="shared" si="33"/>
        <v>17620</v>
      </c>
      <c r="L214" s="446">
        <f t="shared" ref="L214:L226" si="34">SUM(G214-K214)</f>
        <v>-870</v>
      </c>
      <c r="M214" s="473">
        <v>1.00803</v>
      </c>
      <c r="N214" s="448">
        <f t="shared" si="27"/>
        <v>-876.98609999999996</v>
      </c>
      <c r="O214" s="106"/>
      <c r="P214" s="113"/>
    </row>
    <row r="215" spans="1:16" s="18" customFormat="1" ht="15" customHeight="1" x14ac:dyDescent="0.25">
      <c r="A215" s="439" t="s">
        <v>416</v>
      </c>
      <c r="B215" s="439" t="s">
        <v>417</v>
      </c>
      <c r="C215" s="439" t="s">
        <v>77</v>
      </c>
      <c r="D215" s="440">
        <v>41085</v>
      </c>
      <c r="E215" s="441">
        <v>15000</v>
      </c>
      <c r="F215" s="442">
        <v>0.55600000000000005</v>
      </c>
      <c r="G215" s="443">
        <f t="shared" si="29"/>
        <v>8340</v>
      </c>
      <c r="H215" s="449"/>
      <c r="I215" s="440">
        <v>41092</v>
      </c>
      <c r="J215" s="442">
        <v>0.60399999999999998</v>
      </c>
      <c r="K215" s="445">
        <f t="shared" si="33"/>
        <v>9060</v>
      </c>
      <c r="L215" s="446">
        <f t="shared" si="34"/>
        <v>-720</v>
      </c>
      <c r="M215" s="473">
        <v>1.0259</v>
      </c>
      <c r="N215" s="448">
        <f t="shared" si="27"/>
        <v>-738.64800000000002</v>
      </c>
      <c r="O215" s="106"/>
      <c r="P215" s="113"/>
    </row>
    <row r="216" spans="1:16" s="18" customFormat="1" ht="15" customHeight="1" x14ac:dyDescent="0.25">
      <c r="A216" s="439" t="s">
        <v>138</v>
      </c>
      <c r="B216" s="439" t="s">
        <v>344</v>
      </c>
      <c r="C216" s="439" t="s">
        <v>77</v>
      </c>
      <c r="D216" s="440">
        <v>41045</v>
      </c>
      <c r="E216" s="441">
        <v>7075</v>
      </c>
      <c r="F216" s="442">
        <v>1.204</v>
      </c>
      <c r="G216" s="443">
        <f t="shared" si="29"/>
        <v>8518.2999999999993</v>
      </c>
      <c r="H216" s="449"/>
      <c r="I216" s="440">
        <v>41092</v>
      </c>
      <c r="J216" s="442">
        <v>1.3109999999999999</v>
      </c>
      <c r="K216" s="445">
        <f t="shared" si="33"/>
        <v>9275.3249999999989</v>
      </c>
      <c r="L216" s="446">
        <f t="shared" si="34"/>
        <v>-757.02499999999964</v>
      </c>
      <c r="M216" s="473">
        <v>1.0259</v>
      </c>
      <c r="N216" s="448">
        <f t="shared" si="27"/>
        <v>-776.63194749999968</v>
      </c>
      <c r="O216" s="106"/>
      <c r="P216" s="113"/>
    </row>
    <row r="217" spans="1:16" s="18" customFormat="1" ht="15" customHeight="1" x14ac:dyDescent="0.25">
      <c r="A217" s="439" t="s">
        <v>366</v>
      </c>
      <c r="B217" s="439" t="s">
        <v>246</v>
      </c>
      <c r="C217" s="439" t="s">
        <v>77</v>
      </c>
      <c r="D217" s="440">
        <v>41016</v>
      </c>
      <c r="E217" s="507">
        <v>27777</v>
      </c>
      <c r="F217" s="442">
        <v>0.65300000000000002</v>
      </c>
      <c r="G217" s="443">
        <f t="shared" si="29"/>
        <v>18138.381000000001</v>
      </c>
      <c r="H217" s="449"/>
      <c r="I217" s="440">
        <v>41093</v>
      </c>
      <c r="J217" s="442">
        <v>0.51500000000000001</v>
      </c>
      <c r="K217" s="445">
        <f t="shared" si="33"/>
        <v>14305.155000000001</v>
      </c>
      <c r="L217" s="436">
        <f t="shared" si="34"/>
        <v>3833.2260000000006</v>
      </c>
      <c r="M217" s="473">
        <v>1.0247599999999999</v>
      </c>
      <c r="N217" s="437">
        <f t="shared" si="27"/>
        <v>3928.1366757600003</v>
      </c>
      <c r="O217" s="106"/>
      <c r="P217" s="113"/>
    </row>
    <row r="218" spans="1:16" s="18" customFormat="1" ht="15" customHeight="1" x14ac:dyDescent="0.25">
      <c r="A218" s="439" t="s">
        <v>418</v>
      </c>
      <c r="B218" s="439" t="s">
        <v>242</v>
      </c>
      <c r="C218" s="439" t="s">
        <v>77</v>
      </c>
      <c r="D218" s="440">
        <v>41045</v>
      </c>
      <c r="E218" s="441">
        <v>843</v>
      </c>
      <c r="F218" s="442">
        <v>32.79</v>
      </c>
      <c r="G218" s="443">
        <f t="shared" si="29"/>
        <v>27641.969999999998</v>
      </c>
      <c r="H218" s="449"/>
      <c r="I218" s="440">
        <v>41094</v>
      </c>
      <c r="J218" s="442">
        <v>32.287999999999997</v>
      </c>
      <c r="K218" s="445">
        <f t="shared" si="33"/>
        <v>27218.783999999996</v>
      </c>
      <c r="L218" s="436">
        <f t="shared" si="34"/>
        <v>423.18600000000151</v>
      </c>
      <c r="M218" s="473">
        <v>1.0281100000000001</v>
      </c>
      <c r="N218" s="437">
        <f t="shared" si="27"/>
        <v>435.08175846000159</v>
      </c>
      <c r="O218" s="106"/>
      <c r="P218" s="113"/>
    </row>
    <row r="219" spans="1:16" s="18" customFormat="1" ht="15" customHeight="1" x14ac:dyDescent="0.25">
      <c r="A219" s="439" t="s">
        <v>419</v>
      </c>
      <c r="B219" s="439" t="s">
        <v>420</v>
      </c>
      <c r="C219" s="439" t="s">
        <v>77</v>
      </c>
      <c r="D219" s="440">
        <v>41004</v>
      </c>
      <c r="E219" s="441">
        <v>17857</v>
      </c>
      <c r="F219" s="442">
        <v>1.0780000000000001</v>
      </c>
      <c r="G219" s="443">
        <f t="shared" si="29"/>
        <v>19249.846000000001</v>
      </c>
      <c r="H219" s="449"/>
      <c r="I219" s="440">
        <v>41094</v>
      </c>
      <c r="J219" s="442">
        <v>0.93600000000000005</v>
      </c>
      <c r="K219" s="445">
        <f t="shared" si="33"/>
        <v>16714.152000000002</v>
      </c>
      <c r="L219" s="436">
        <f t="shared" si="34"/>
        <v>2535.6939999999995</v>
      </c>
      <c r="M219" s="473">
        <v>1.0281100000000001</v>
      </c>
      <c r="N219" s="437">
        <f t="shared" si="27"/>
        <v>2606.9723583399996</v>
      </c>
      <c r="O219" s="106"/>
      <c r="P219" s="113"/>
    </row>
    <row r="220" spans="1:16" s="18" customFormat="1" ht="15" customHeight="1" x14ac:dyDescent="0.25">
      <c r="A220" s="439" t="s">
        <v>328</v>
      </c>
      <c r="B220" s="439" t="s">
        <v>329</v>
      </c>
      <c r="C220" s="439" t="s">
        <v>77</v>
      </c>
      <c r="D220" s="440">
        <v>41065</v>
      </c>
      <c r="E220" s="441">
        <v>11111</v>
      </c>
      <c r="F220" s="442">
        <v>1.1599999999999999</v>
      </c>
      <c r="G220" s="443">
        <f t="shared" ref="G220:G253" si="35">SUM(E220*F220)</f>
        <v>12888.759999999998</v>
      </c>
      <c r="H220" s="449"/>
      <c r="I220" s="440">
        <v>41095</v>
      </c>
      <c r="J220" s="442">
        <v>1.1200000000000001</v>
      </c>
      <c r="K220" s="445">
        <f t="shared" si="33"/>
        <v>12444.320000000002</v>
      </c>
      <c r="L220" s="436">
        <f t="shared" si="34"/>
        <v>444.43999999999687</v>
      </c>
      <c r="M220" s="473">
        <v>1.0274300000000001</v>
      </c>
      <c r="N220" s="437">
        <f t="shared" si="27"/>
        <v>456.6309891999968</v>
      </c>
      <c r="O220" s="106"/>
      <c r="P220" s="113"/>
    </row>
    <row r="221" spans="1:16" s="18" customFormat="1" ht="15" customHeight="1" x14ac:dyDescent="0.25">
      <c r="A221" s="439" t="s">
        <v>421</v>
      </c>
      <c r="B221" s="439" t="s">
        <v>422</v>
      </c>
      <c r="C221" s="439" t="s">
        <v>77</v>
      </c>
      <c r="D221" s="440">
        <v>41081</v>
      </c>
      <c r="E221" s="441">
        <v>4838</v>
      </c>
      <c r="F221" s="441">
        <v>7.3620000000000001</v>
      </c>
      <c r="G221" s="443">
        <f t="shared" si="35"/>
        <v>35617.356</v>
      </c>
      <c r="H221" s="449"/>
      <c r="I221" s="440">
        <v>41108</v>
      </c>
      <c r="J221" s="442">
        <v>7.6260000000000003</v>
      </c>
      <c r="K221" s="445">
        <f t="shared" si="33"/>
        <v>36894.588000000003</v>
      </c>
      <c r="L221" s="446">
        <f t="shared" si="34"/>
        <v>-1277.2320000000036</v>
      </c>
      <c r="M221" s="473">
        <v>1.0315099999999999</v>
      </c>
      <c r="N221" s="448">
        <f t="shared" si="27"/>
        <v>-1317.4775803200037</v>
      </c>
      <c r="O221" s="106"/>
      <c r="P221" s="113"/>
    </row>
    <row r="222" spans="1:16" s="18" customFormat="1" ht="15" customHeight="1" x14ac:dyDescent="0.25">
      <c r="A222" s="439" t="s">
        <v>423</v>
      </c>
      <c r="B222" s="439" t="s">
        <v>424</v>
      </c>
      <c r="C222" s="439" t="s">
        <v>77</v>
      </c>
      <c r="D222" s="440">
        <v>41064</v>
      </c>
      <c r="E222" s="441">
        <v>14285</v>
      </c>
      <c r="F222" s="442">
        <v>0.38</v>
      </c>
      <c r="G222" s="443">
        <f t="shared" si="35"/>
        <v>5428.3</v>
      </c>
      <c r="H222" s="449"/>
      <c r="I222" s="440">
        <v>41109</v>
      </c>
      <c r="J222" s="442">
        <v>0.41699999999999998</v>
      </c>
      <c r="K222" s="445">
        <f t="shared" si="33"/>
        <v>5956.8449999999993</v>
      </c>
      <c r="L222" s="446">
        <f t="shared" si="34"/>
        <v>-528.54499999999916</v>
      </c>
      <c r="M222" s="473">
        <v>1.0363100000000001</v>
      </c>
      <c r="N222" s="448">
        <f t="shared" si="27"/>
        <v>-547.73646894999922</v>
      </c>
      <c r="O222" s="106"/>
      <c r="P222" s="113"/>
    </row>
    <row r="223" spans="1:16" s="18" customFormat="1" ht="15" customHeight="1" x14ac:dyDescent="0.25">
      <c r="A223" s="439" t="s">
        <v>306</v>
      </c>
      <c r="B223" s="439" t="s">
        <v>307</v>
      </c>
      <c r="C223" s="439" t="s">
        <v>77</v>
      </c>
      <c r="D223" s="440">
        <v>41045</v>
      </c>
      <c r="E223" s="441">
        <v>1271</v>
      </c>
      <c r="F223" s="442">
        <v>18.350000000000001</v>
      </c>
      <c r="G223" s="443">
        <f t="shared" si="35"/>
        <v>23322.850000000002</v>
      </c>
      <c r="H223" s="449"/>
      <c r="I223" s="440">
        <v>41120</v>
      </c>
      <c r="J223" s="442">
        <v>17.03</v>
      </c>
      <c r="K223" s="445">
        <f t="shared" si="33"/>
        <v>21645.13</v>
      </c>
      <c r="L223" s="436">
        <f t="shared" si="34"/>
        <v>1677.7200000000012</v>
      </c>
      <c r="M223" s="473">
        <v>1.04731</v>
      </c>
      <c r="N223" s="437">
        <f t="shared" si="27"/>
        <v>1757.0929332000012</v>
      </c>
      <c r="O223" s="106"/>
      <c r="P223" s="113"/>
    </row>
    <row r="224" spans="1:16" s="18" customFormat="1" ht="15" customHeight="1" x14ac:dyDescent="0.25">
      <c r="A224" s="439" t="s">
        <v>425</v>
      </c>
      <c r="B224" s="439" t="s">
        <v>426</v>
      </c>
      <c r="C224" s="439" t="s">
        <v>77</v>
      </c>
      <c r="D224" s="440">
        <v>41081</v>
      </c>
      <c r="E224" s="441">
        <v>1562</v>
      </c>
      <c r="F224" s="442">
        <v>11.34</v>
      </c>
      <c r="G224" s="443">
        <f t="shared" si="35"/>
        <v>17713.079999999998</v>
      </c>
      <c r="H224" s="449"/>
      <c r="I224" s="440">
        <v>41130</v>
      </c>
      <c r="J224" s="442">
        <v>9.75</v>
      </c>
      <c r="K224" s="445">
        <f t="shared" si="33"/>
        <v>15229.5</v>
      </c>
      <c r="L224" s="436">
        <f t="shared" si="34"/>
        <v>2483.5799999999981</v>
      </c>
      <c r="M224" s="473">
        <v>1.0569599999999999</v>
      </c>
      <c r="N224" s="437">
        <f t="shared" si="27"/>
        <v>2625.0447167999978</v>
      </c>
      <c r="O224" s="106"/>
      <c r="P224" s="113"/>
    </row>
    <row r="225" spans="1:16" s="18" customFormat="1" ht="15" customHeight="1" x14ac:dyDescent="0.25">
      <c r="A225" s="439" t="s">
        <v>400</v>
      </c>
      <c r="B225" s="439" t="s">
        <v>401</v>
      </c>
      <c r="C225" s="439" t="s">
        <v>77</v>
      </c>
      <c r="D225" s="440">
        <v>41109</v>
      </c>
      <c r="E225" s="441">
        <v>937.5</v>
      </c>
      <c r="F225" s="442">
        <v>24.35</v>
      </c>
      <c r="G225" s="443">
        <f t="shared" si="35"/>
        <v>22828.125</v>
      </c>
      <c r="H225" s="449"/>
      <c r="I225" s="440">
        <v>41130</v>
      </c>
      <c r="J225" s="442">
        <v>25.65</v>
      </c>
      <c r="K225" s="445">
        <f t="shared" si="33"/>
        <v>24046.875</v>
      </c>
      <c r="L225" s="446">
        <f t="shared" si="34"/>
        <v>-1218.75</v>
      </c>
      <c r="M225" s="473">
        <v>1.0569599999999999</v>
      </c>
      <c r="N225" s="448">
        <f t="shared" si="27"/>
        <v>-1288.1699999999998</v>
      </c>
      <c r="O225" s="106"/>
      <c r="P225" s="113"/>
    </row>
    <row r="226" spans="1:16" s="18" customFormat="1" ht="15" customHeight="1" x14ac:dyDescent="0.25">
      <c r="A226" s="439" t="s">
        <v>227</v>
      </c>
      <c r="B226" s="439" t="s">
        <v>228</v>
      </c>
      <c r="C226" s="439" t="s">
        <v>77</v>
      </c>
      <c r="D226" s="440">
        <v>41127</v>
      </c>
      <c r="E226" s="441">
        <v>3521</v>
      </c>
      <c r="F226" s="442">
        <v>3.8580000000000001</v>
      </c>
      <c r="G226" s="443">
        <f t="shared" si="35"/>
        <v>13584.018</v>
      </c>
      <c r="H226" s="449"/>
      <c r="I226" s="440">
        <v>41130</v>
      </c>
      <c r="J226" s="442">
        <v>4.1420000000000003</v>
      </c>
      <c r="K226" s="445">
        <f t="shared" si="33"/>
        <v>14583.982000000002</v>
      </c>
      <c r="L226" s="446">
        <f t="shared" si="34"/>
        <v>-999.96400000000176</v>
      </c>
      <c r="M226" s="473">
        <v>1.0569599999999999</v>
      </c>
      <c r="N226" s="448">
        <f t="shared" si="27"/>
        <v>-1056.9219494400018</v>
      </c>
      <c r="O226" s="106"/>
      <c r="P226" s="113"/>
    </row>
    <row r="227" spans="1:16" s="8" customFormat="1" ht="15" customHeight="1" x14ac:dyDescent="0.25">
      <c r="A227" s="475" t="s">
        <v>427</v>
      </c>
      <c r="B227" s="475" t="s">
        <v>428</v>
      </c>
      <c r="C227" s="475" t="s">
        <v>52</v>
      </c>
      <c r="D227" s="474">
        <v>41032</v>
      </c>
      <c r="E227" s="476">
        <v>2830</v>
      </c>
      <c r="F227" s="477">
        <v>20.47</v>
      </c>
      <c r="G227" s="432">
        <f t="shared" si="35"/>
        <v>57930.1</v>
      </c>
      <c r="H227" s="481"/>
      <c r="I227" s="474">
        <v>41134</v>
      </c>
      <c r="J227" s="477">
        <v>22.72</v>
      </c>
      <c r="K227" s="435">
        <f>SUM(E227*J227)</f>
        <v>64297.599999999999</v>
      </c>
      <c r="L227" s="436">
        <f>SUM(K227-G227)</f>
        <v>6367.5</v>
      </c>
      <c r="M227" s="472">
        <v>1.05532</v>
      </c>
      <c r="N227" s="437">
        <f t="shared" si="27"/>
        <v>6719.7501000000002</v>
      </c>
      <c r="O227" s="107"/>
      <c r="P227" s="112"/>
    </row>
    <row r="228" spans="1:16" s="8" customFormat="1" ht="15" customHeight="1" x14ac:dyDescent="0.25">
      <c r="A228" s="500" t="s">
        <v>429</v>
      </c>
      <c r="B228" s="500" t="s">
        <v>430</v>
      </c>
      <c r="C228" s="500" t="s">
        <v>52</v>
      </c>
      <c r="D228" s="501">
        <v>41113</v>
      </c>
      <c r="E228" s="502">
        <v>13000</v>
      </c>
      <c r="F228" s="503">
        <v>2.64</v>
      </c>
      <c r="G228" s="504">
        <f t="shared" si="35"/>
        <v>34320</v>
      </c>
      <c r="H228" s="505"/>
      <c r="I228" s="503"/>
      <c r="J228" s="503">
        <v>2.65</v>
      </c>
      <c r="K228" s="506">
        <f>SUM(E228*J228)</f>
        <v>34450</v>
      </c>
      <c r="L228" s="496">
        <f>SUM(K228-G228)</f>
        <v>130</v>
      </c>
      <c r="M228" s="487">
        <v>1</v>
      </c>
      <c r="N228" s="497">
        <f t="shared" si="27"/>
        <v>130</v>
      </c>
      <c r="O228" s="107"/>
      <c r="P228" s="112"/>
    </row>
    <row r="229" spans="1:16" s="8" customFormat="1" ht="15" customHeight="1" x14ac:dyDescent="0.25">
      <c r="A229" s="475" t="s">
        <v>431</v>
      </c>
      <c r="B229" s="475" t="s">
        <v>432</v>
      </c>
      <c r="C229" s="475" t="s">
        <v>52</v>
      </c>
      <c r="D229" s="474">
        <v>41115</v>
      </c>
      <c r="E229" s="476">
        <v>949</v>
      </c>
      <c r="F229" s="477">
        <v>54.79</v>
      </c>
      <c r="G229" s="432">
        <f t="shared" si="35"/>
        <v>51995.71</v>
      </c>
      <c r="H229" s="481"/>
      <c r="I229" s="474">
        <v>41141</v>
      </c>
      <c r="J229" s="477">
        <v>54.73</v>
      </c>
      <c r="K229" s="435">
        <f>SUM(E229*J229)</f>
        <v>51938.77</v>
      </c>
      <c r="L229" s="436">
        <f>SUM(K229-G229)</f>
        <v>-56.940000000002328</v>
      </c>
      <c r="M229" s="472">
        <v>1.04314</v>
      </c>
      <c r="N229" s="437">
        <f t="shared" si="27"/>
        <v>-59.396391600002424</v>
      </c>
      <c r="O229" s="107"/>
      <c r="P229" s="112"/>
    </row>
    <row r="230" spans="1:16" s="18" customFormat="1" ht="15" customHeight="1" x14ac:dyDescent="0.25">
      <c r="A230" s="439" t="s">
        <v>433</v>
      </c>
      <c r="B230" s="439" t="s">
        <v>434</v>
      </c>
      <c r="C230" s="439" t="s">
        <v>77</v>
      </c>
      <c r="D230" s="440">
        <v>41043</v>
      </c>
      <c r="E230" s="441">
        <v>18292</v>
      </c>
      <c r="F230" s="442">
        <v>0.89</v>
      </c>
      <c r="G230" s="443">
        <f t="shared" si="35"/>
        <v>16279.880000000001</v>
      </c>
      <c r="H230" s="449"/>
      <c r="I230" s="440">
        <v>41144</v>
      </c>
      <c r="J230" s="442">
        <v>0.60499999999999998</v>
      </c>
      <c r="K230" s="445">
        <f>SUM(E230*J230)</f>
        <v>11066.66</v>
      </c>
      <c r="L230" s="436">
        <f>SUM(G230-K230)</f>
        <v>5213.2200000000012</v>
      </c>
      <c r="M230" s="473">
        <v>1.0504599999999999</v>
      </c>
      <c r="N230" s="437">
        <f t="shared" si="27"/>
        <v>5476.2790812000012</v>
      </c>
      <c r="O230" s="106"/>
      <c r="P230" s="113"/>
    </row>
    <row r="231" spans="1:16" s="8" customFormat="1" ht="15" customHeight="1" x14ac:dyDescent="0.25">
      <c r="A231" s="475" t="s">
        <v>238</v>
      </c>
      <c r="B231" s="475" t="s">
        <v>239</v>
      </c>
      <c r="C231" s="475" t="s">
        <v>52</v>
      </c>
      <c r="D231" s="474">
        <v>41135</v>
      </c>
      <c r="E231" s="476">
        <v>10000</v>
      </c>
      <c r="F231" s="477">
        <v>1.385</v>
      </c>
      <c r="G231" s="432">
        <f t="shared" si="35"/>
        <v>13850</v>
      </c>
      <c r="H231" s="481"/>
      <c r="I231" s="474">
        <v>41145</v>
      </c>
      <c r="J231" s="477">
        <v>1.2849999999999999</v>
      </c>
      <c r="K231" s="435">
        <f t="shared" ref="K231:K236" si="36">SUM(E231*J231)</f>
        <v>12850</v>
      </c>
      <c r="L231" s="436">
        <f>SUM(K231-G231)</f>
        <v>-1000</v>
      </c>
      <c r="M231" s="472">
        <v>1.04393</v>
      </c>
      <c r="N231" s="437">
        <f t="shared" si="27"/>
        <v>-1043.93</v>
      </c>
      <c r="O231" s="107"/>
      <c r="P231" s="112"/>
    </row>
    <row r="232" spans="1:16" s="8" customFormat="1" ht="15" customHeight="1" x14ac:dyDescent="0.25">
      <c r="A232" s="475" t="s">
        <v>435</v>
      </c>
      <c r="B232" s="475" t="s">
        <v>436</v>
      </c>
      <c r="C232" s="475" t="s">
        <v>52</v>
      </c>
      <c r="D232" s="474">
        <v>41161</v>
      </c>
      <c r="E232" s="476">
        <v>8333</v>
      </c>
      <c r="F232" s="477">
        <v>1.94</v>
      </c>
      <c r="G232" s="432">
        <f t="shared" si="35"/>
        <v>16166.02</v>
      </c>
      <c r="H232" s="481"/>
      <c r="I232" s="474">
        <v>41155</v>
      </c>
      <c r="J232" s="477">
        <v>1.82</v>
      </c>
      <c r="K232" s="435">
        <f t="shared" si="36"/>
        <v>15166.060000000001</v>
      </c>
      <c r="L232" s="436">
        <f>SUM(K232-G232)</f>
        <v>-999.95999999999913</v>
      </c>
      <c r="M232" s="472">
        <v>1.0284899999999999</v>
      </c>
      <c r="N232" s="437">
        <f t="shared" si="27"/>
        <v>-1028.4488603999989</v>
      </c>
      <c r="O232" s="107"/>
      <c r="P232" s="112"/>
    </row>
    <row r="233" spans="1:16" s="8" customFormat="1" ht="15" customHeight="1" x14ac:dyDescent="0.25">
      <c r="A233" s="475" t="s">
        <v>437</v>
      </c>
      <c r="B233" s="475" t="s">
        <v>438</v>
      </c>
      <c r="C233" s="475" t="s">
        <v>52</v>
      </c>
      <c r="D233" s="474">
        <v>41151</v>
      </c>
      <c r="E233" s="476">
        <v>2941</v>
      </c>
      <c r="F233" s="477">
        <v>8.44</v>
      </c>
      <c r="G233" s="432">
        <f t="shared" si="35"/>
        <v>24822.039999999997</v>
      </c>
      <c r="H233" s="481"/>
      <c r="I233" s="474">
        <v>41162</v>
      </c>
      <c r="J233" s="477">
        <v>8.1</v>
      </c>
      <c r="K233" s="435">
        <f t="shared" si="36"/>
        <v>23822.1</v>
      </c>
      <c r="L233" s="436">
        <f>SUM(K233-G233)</f>
        <v>-999.93999999999869</v>
      </c>
      <c r="M233" s="472">
        <v>1.03681</v>
      </c>
      <c r="N233" s="437">
        <f t="shared" si="27"/>
        <v>-1036.7477913999987</v>
      </c>
      <c r="O233" s="107"/>
      <c r="P233" s="112"/>
    </row>
    <row r="234" spans="1:16" s="18" customFormat="1" ht="15" customHeight="1" x14ac:dyDescent="0.25">
      <c r="A234" s="439" t="s">
        <v>175</v>
      </c>
      <c r="B234" s="439" t="s">
        <v>176</v>
      </c>
      <c r="C234" s="439" t="s">
        <v>77</v>
      </c>
      <c r="D234" s="440">
        <v>41043</v>
      </c>
      <c r="E234" s="441">
        <v>5000</v>
      </c>
      <c r="F234" s="442">
        <v>1.77</v>
      </c>
      <c r="G234" s="443">
        <f t="shared" si="35"/>
        <v>8850</v>
      </c>
      <c r="H234" s="449"/>
      <c r="I234" s="440">
        <v>41166</v>
      </c>
      <c r="J234" s="508">
        <v>0.72499999999999998</v>
      </c>
      <c r="K234" s="445">
        <f t="shared" si="36"/>
        <v>3625</v>
      </c>
      <c r="L234" s="436">
        <f>SUM(G234-K234)</f>
        <v>5225</v>
      </c>
      <c r="M234" s="473">
        <v>1.05464</v>
      </c>
      <c r="N234" s="437">
        <f t="shared" si="27"/>
        <v>5510.4939999999997</v>
      </c>
      <c r="O234" s="106"/>
      <c r="P234" s="113"/>
    </row>
    <row r="235" spans="1:16" s="18" customFormat="1" ht="15" customHeight="1" x14ac:dyDescent="0.25">
      <c r="A235" s="439" t="s">
        <v>439</v>
      </c>
      <c r="B235" s="439" t="s">
        <v>440</v>
      </c>
      <c r="C235" s="439" t="s">
        <v>77</v>
      </c>
      <c r="D235" s="440">
        <v>41081</v>
      </c>
      <c r="E235" s="441">
        <v>6048</v>
      </c>
      <c r="F235" s="442">
        <v>1.8660000000000001</v>
      </c>
      <c r="G235" s="443">
        <f t="shared" si="35"/>
        <v>11285.568000000001</v>
      </c>
      <c r="H235" s="449"/>
      <c r="I235" s="440">
        <v>41166</v>
      </c>
      <c r="J235" s="442">
        <v>1.615</v>
      </c>
      <c r="K235" s="445">
        <f t="shared" si="36"/>
        <v>9767.52</v>
      </c>
      <c r="L235" s="436">
        <f>SUM(G235-K235)</f>
        <v>1518.0480000000007</v>
      </c>
      <c r="M235" s="473">
        <v>1.05464</v>
      </c>
      <c r="N235" s="437">
        <f t="shared" si="27"/>
        <v>1600.9941427200008</v>
      </c>
      <c r="O235" s="106"/>
      <c r="P235" s="113"/>
    </row>
    <row r="236" spans="1:16" s="18" customFormat="1" ht="15" customHeight="1" x14ac:dyDescent="0.25">
      <c r="A236" s="439" t="s">
        <v>441</v>
      </c>
      <c r="B236" s="439" t="s">
        <v>442</v>
      </c>
      <c r="C236" s="439" t="s">
        <v>77</v>
      </c>
      <c r="D236" s="440">
        <v>41031</v>
      </c>
      <c r="E236" s="441">
        <v>4687</v>
      </c>
      <c r="F236" s="442">
        <v>4.55</v>
      </c>
      <c r="G236" s="443">
        <f t="shared" si="35"/>
        <v>21325.85</v>
      </c>
      <c r="H236" s="449"/>
      <c r="I236" s="440">
        <v>41169</v>
      </c>
      <c r="J236" s="442">
        <v>2.82</v>
      </c>
      <c r="K236" s="445">
        <f t="shared" si="36"/>
        <v>13217.34</v>
      </c>
      <c r="L236" s="436">
        <f>SUM(G236-K236)</f>
        <v>8108.5099999999984</v>
      </c>
      <c r="M236" s="473">
        <v>1.0552600000000001</v>
      </c>
      <c r="N236" s="437">
        <f t="shared" si="27"/>
        <v>8556.5862625999998</v>
      </c>
      <c r="O236" s="106"/>
      <c r="P236" s="113"/>
    </row>
    <row r="237" spans="1:16" s="8" customFormat="1" ht="15" customHeight="1" x14ac:dyDescent="0.25">
      <c r="A237" s="475" t="s">
        <v>443</v>
      </c>
      <c r="B237" s="475" t="s">
        <v>444</v>
      </c>
      <c r="C237" s="475" t="s">
        <v>52</v>
      </c>
      <c r="D237" s="474">
        <v>41113</v>
      </c>
      <c r="E237" s="476">
        <v>22000</v>
      </c>
      <c r="F237" s="477">
        <v>0.70899999999999996</v>
      </c>
      <c r="G237" s="432">
        <f t="shared" si="35"/>
        <v>15598</v>
      </c>
      <c r="H237" s="481"/>
      <c r="I237" s="474">
        <v>41169</v>
      </c>
      <c r="J237" s="477">
        <v>0.73599999999999999</v>
      </c>
      <c r="K237" s="435">
        <f t="shared" ref="K237:K262" si="37">SUM(E237*J237)</f>
        <v>16192</v>
      </c>
      <c r="L237" s="436">
        <f>SUM(K237-G237)</f>
        <v>594</v>
      </c>
      <c r="M237" s="472">
        <v>1.0552600000000001</v>
      </c>
      <c r="N237" s="437">
        <f t="shared" si="27"/>
        <v>626.8244400000001</v>
      </c>
      <c r="O237" s="107"/>
      <c r="P237" s="112"/>
    </row>
    <row r="238" spans="1:16" s="8" customFormat="1" ht="15" customHeight="1" x14ac:dyDescent="0.25">
      <c r="A238" s="475" t="s">
        <v>445</v>
      </c>
      <c r="B238" s="475" t="s">
        <v>446</v>
      </c>
      <c r="C238" s="475" t="s">
        <v>52</v>
      </c>
      <c r="D238" s="474">
        <v>41138</v>
      </c>
      <c r="E238" s="476">
        <v>3061</v>
      </c>
      <c r="F238" s="477">
        <v>13.03</v>
      </c>
      <c r="G238" s="432">
        <f t="shared" si="35"/>
        <v>39884.829999999994</v>
      </c>
      <c r="H238" s="481"/>
      <c r="I238" s="474">
        <v>41169</v>
      </c>
      <c r="J238" s="477">
        <v>12.82</v>
      </c>
      <c r="K238" s="435">
        <f t="shared" si="37"/>
        <v>39242.020000000004</v>
      </c>
      <c r="L238" s="436">
        <f>SUM(K238-G238)</f>
        <v>-642.8099999999904</v>
      </c>
      <c r="M238" s="472">
        <v>1.0552600000000001</v>
      </c>
      <c r="N238" s="437">
        <f t="shared" si="27"/>
        <v>-678.33168059998991</v>
      </c>
      <c r="O238" s="107"/>
      <c r="P238" s="112"/>
    </row>
    <row r="239" spans="1:16" s="8" customFormat="1" ht="15" customHeight="1" x14ac:dyDescent="0.25">
      <c r="A239" s="475" t="s">
        <v>447</v>
      </c>
      <c r="B239" s="475" t="s">
        <v>448</v>
      </c>
      <c r="C239" s="475" t="s">
        <v>52</v>
      </c>
      <c r="D239" s="474">
        <v>41155</v>
      </c>
      <c r="E239" s="476">
        <v>10000</v>
      </c>
      <c r="F239" s="477">
        <v>1.44</v>
      </c>
      <c r="G239" s="432">
        <f t="shared" si="35"/>
        <v>14400</v>
      </c>
      <c r="H239" s="481"/>
      <c r="I239" s="474">
        <v>41173</v>
      </c>
      <c r="J239" s="477">
        <v>1.34</v>
      </c>
      <c r="K239" s="435">
        <f t="shared" si="37"/>
        <v>13400</v>
      </c>
      <c r="L239" s="436">
        <f>SUM(K239-G239)</f>
        <v>-1000</v>
      </c>
      <c r="M239" s="472">
        <v>1.0434600000000001</v>
      </c>
      <c r="N239" s="437">
        <f t="shared" si="27"/>
        <v>-1043.46</v>
      </c>
      <c r="O239" s="107"/>
      <c r="P239" s="112"/>
    </row>
    <row r="240" spans="1:16" s="8" customFormat="1" ht="15" customHeight="1" x14ac:dyDescent="0.25">
      <c r="A240" s="475" t="s">
        <v>449</v>
      </c>
      <c r="B240" s="475" t="s">
        <v>201</v>
      </c>
      <c r="C240" s="475" t="s">
        <v>52</v>
      </c>
      <c r="D240" s="474">
        <v>41143</v>
      </c>
      <c r="E240" s="476">
        <v>30000</v>
      </c>
      <c r="F240" s="477">
        <v>0.45500000000000002</v>
      </c>
      <c r="G240" s="432">
        <f t="shared" si="35"/>
        <v>13650</v>
      </c>
      <c r="H240" s="481"/>
      <c r="I240" s="474">
        <v>41178</v>
      </c>
      <c r="J240" s="477">
        <v>0.47499999999999998</v>
      </c>
      <c r="K240" s="435">
        <f t="shared" si="37"/>
        <v>14250</v>
      </c>
      <c r="L240" s="436">
        <f>SUM(K240-G240)</f>
        <v>600</v>
      </c>
      <c r="M240" s="472">
        <v>1.0389299999999999</v>
      </c>
      <c r="N240" s="437">
        <f t="shared" si="27"/>
        <v>623.35799999999995</v>
      </c>
      <c r="O240" s="107"/>
      <c r="P240" s="112"/>
    </row>
    <row r="241" spans="1:16" s="8" customFormat="1" ht="15" customHeight="1" x14ac:dyDescent="0.25">
      <c r="A241" s="475" t="s">
        <v>450</v>
      </c>
      <c r="B241" s="475" t="s">
        <v>451</v>
      </c>
      <c r="C241" s="475" t="s">
        <v>52</v>
      </c>
      <c r="D241" s="474">
        <v>41138</v>
      </c>
      <c r="E241" s="476">
        <v>633</v>
      </c>
      <c r="F241" s="477">
        <v>26.18</v>
      </c>
      <c r="G241" s="432">
        <f t="shared" si="35"/>
        <v>16571.939999999999</v>
      </c>
      <c r="H241" s="481"/>
      <c r="I241" s="474">
        <v>41180</v>
      </c>
      <c r="J241" s="477">
        <v>25.83</v>
      </c>
      <c r="K241" s="435">
        <f t="shared" si="37"/>
        <v>16350.39</v>
      </c>
      <c r="L241" s="436">
        <f>SUM(K241-G241)</f>
        <v>-221.54999999999927</v>
      </c>
      <c r="M241" s="472">
        <v>1.0217400000000001</v>
      </c>
      <c r="N241" s="437">
        <f t="shared" si="27"/>
        <v>-226.36649699999927</v>
      </c>
      <c r="O241" s="107"/>
      <c r="P241" s="112"/>
    </row>
    <row r="242" spans="1:16" s="18" customFormat="1" ht="15" customHeight="1" x14ac:dyDescent="0.25">
      <c r="A242" s="439" t="s">
        <v>219</v>
      </c>
      <c r="B242" s="439" t="s">
        <v>220</v>
      </c>
      <c r="C242" s="439" t="s">
        <v>77</v>
      </c>
      <c r="D242" s="440">
        <v>41138</v>
      </c>
      <c r="E242" s="441">
        <v>3571</v>
      </c>
      <c r="F242" s="442">
        <v>4.6500000000000004</v>
      </c>
      <c r="G242" s="443">
        <f t="shared" si="35"/>
        <v>16605.150000000001</v>
      </c>
      <c r="H242" s="449"/>
      <c r="I242" s="440">
        <v>41186</v>
      </c>
      <c r="J242" s="442">
        <v>4.8600000000000003</v>
      </c>
      <c r="K242" s="445">
        <f t="shared" si="37"/>
        <v>17355.060000000001</v>
      </c>
      <c r="L242" s="446">
        <f>SUM(G242-K242)</f>
        <v>-749.90999999999985</v>
      </c>
      <c r="M242" s="473">
        <v>1.0217400000000001</v>
      </c>
      <c r="N242" s="448">
        <f t="shared" si="27"/>
        <v>-766.21304339999995</v>
      </c>
      <c r="O242" s="106"/>
      <c r="P242" s="113"/>
    </row>
    <row r="243" spans="1:16" s="8" customFormat="1" ht="15" customHeight="1" x14ac:dyDescent="0.25">
      <c r="A243" s="475" t="s">
        <v>259</v>
      </c>
      <c r="B243" s="475" t="s">
        <v>260</v>
      </c>
      <c r="C243" s="475" t="s">
        <v>52</v>
      </c>
      <c r="D243" s="474">
        <v>41190</v>
      </c>
      <c r="E243" s="476">
        <v>2343</v>
      </c>
      <c r="F243" s="477">
        <v>16.32</v>
      </c>
      <c r="G243" s="432">
        <f t="shared" si="35"/>
        <v>38237.760000000002</v>
      </c>
      <c r="H243" s="481"/>
      <c r="I243" s="474">
        <v>41205</v>
      </c>
      <c r="J243" s="477">
        <v>15.87</v>
      </c>
      <c r="K243" s="435">
        <f t="shared" si="37"/>
        <v>37183.409999999996</v>
      </c>
      <c r="L243" s="436">
        <f t="shared" ref="L243:L256" si="38">SUM(K243-G243)</f>
        <v>-1054.3500000000058</v>
      </c>
      <c r="M243" s="472">
        <v>1.0320800000000001</v>
      </c>
      <c r="N243" s="437">
        <f t="shared" si="27"/>
        <v>-1088.1735480000061</v>
      </c>
      <c r="O243" s="107"/>
      <c r="P243" s="112"/>
    </row>
    <row r="244" spans="1:16" s="8" customFormat="1" ht="15" customHeight="1" x14ac:dyDescent="0.25">
      <c r="A244" s="475" t="s">
        <v>452</v>
      </c>
      <c r="B244" s="475" t="s">
        <v>453</v>
      </c>
      <c r="C244" s="475" t="s">
        <v>52</v>
      </c>
      <c r="D244" s="474">
        <v>41194</v>
      </c>
      <c r="E244" s="476">
        <v>5000</v>
      </c>
      <c r="F244" s="477">
        <v>3.9</v>
      </c>
      <c r="G244" s="432">
        <f t="shared" si="35"/>
        <v>19500</v>
      </c>
      <c r="H244" s="481"/>
      <c r="I244" s="474">
        <v>41206</v>
      </c>
      <c r="J244" s="477">
        <v>3.7</v>
      </c>
      <c r="K244" s="435">
        <f t="shared" si="37"/>
        <v>18500</v>
      </c>
      <c r="L244" s="436">
        <f t="shared" si="38"/>
        <v>-1000</v>
      </c>
      <c r="M244" s="472">
        <v>1.0264599999999999</v>
      </c>
      <c r="N244" s="437">
        <f t="shared" si="27"/>
        <v>-1026.46</v>
      </c>
      <c r="O244" s="107"/>
      <c r="P244" s="112"/>
    </row>
    <row r="245" spans="1:16" s="8" customFormat="1" ht="15" customHeight="1" x14ac:dyDescent="0.25">
      <c r="A245" s="475" t="s">
        <v>433</v>
      </c>
      <c r="B245" s="475" t="s">
        <v>434</v>
      </c>
      <c r="C245" s="475" t="s">
        <v>52</v>
      </c>
      <c r="D245" s="474">
        <v>41144</v>
      </c>
      <c r="E245" s="476">
        <v>5769</v>
      </c>
      <c r="F245" s="477">
        <v>0.60499999999999998</v>
      </c>
      <c r="G245" s="432">
        <f t="shared" si="35"/>
        <v>3490.2449999999999</v>
      </c>
      <c r="H245" s="481"/>
      <c r="I245" s="474">
        <v>41213</v>
      </c>
      <c r="J245" s="477">
        <v>0.45900000000000002</v>
      </c>
      <c r="K245" s="435">
        <f t="shared" si="37"/>
        <v>2647.971</v>
      </c>
      <c r="L245" s="436">
        <f t="shared" si="38"/>
        <v>-842.27399999999989</v>
      </c>
      <c r="M245" s="472">
        <v>1.0363100000000001</v>
      </c>
      <c r="N245" s="437">
        <f t="shared" ref="N245:N262" si="39">SUM(L245*M245)</f>
        <v>-872.85696893999989</v>
      </c>
      <c r="O245" s="107"/>
      <c r="P245" s="112"/>
    </row>
    <row r="246" spans="1:16" s="8" customFormat="1" ht="15" customHeight="1" x14ac:dyDescent="0.25">
      <c r="A246" s="475" t="s">
        <v>263</v>
      </c>
      <c r="B246" s="475" t="s">
        <v>264</v>
      </c>
      <c r="C246" s="475" t="s">
        <v>52</v>
      </c>
      <c r="D246" s="474">
        <v>41192</v>
      </c>
      <c r="E246" s="476">
        <v>1807</v>
      </c>
      <c r="F246" s="477">
        <v>26.1</v>
      </c>
      <c r="G246" s="432">
        <f t="shared" si="35"/>
        <v>47162.700000000004</v>
      </c>
      <c r="H246" s="481"/>
      <c r="I246" s="474">
        <v>41213</v>
      </c>
      <c r="J246" s="477">
        <v>25.66</v>
      </c>
      <c r="K246" s="435">
        <f t="shared" si="37"/>
        <v>46367.62</v>
      </c>
      <c r="L246" s="436">
        <f t="shared" si="38"/>
        <v>-795.08000000000175</v>
      </c>
      <c r="M246" s="472">
        <v>1.0363100000000001</v>
      </c>
      <c r="N246" s="437">
        <f t="shared" si="39"/>
        <v>-823.94935480000186</v>
      </c>
      <c r="O246" s="107"/>
      <c r="P246" s="112"/>
    </row>
    <row r="247" spans="1:16" s="8" customFormat="1" ht="15" customHeight="1" x14ac:dyDescent="0.25">
      <c r="A247" s="475" t="s">
        <v>441</v>
      </c>
      <c r="B247" s="475" t="s">
        <v>442</v>
      </c>
      <c r="C247" s="475" t="s">
        <v>52</v>
      </c>
      <c r="D247" s="474">
        <v>41169</v>
      </c>
      <c r="E247" s="476">
        <v>2027</v>
      </c>
      <c r="F247" s="477">
        <v>2.82</v>
      </c>
      <c r="G247" s="432">
        <f t="shared" si="35"/>
        <v>5716.1399999999994</v>
      </c>
      <c r="H247" s="481"/>
      <c r="I247" s="474">
        <v>41219</v>
      </c>
      <c r="J247" s="477">
        <v>2.4359999999999999</v>
      </c>
      <c r="K247" s="435">
        <f t="shared" si="37"/>
        <v>4937.7719999999999</v>
      </c>
      <c r="L247" s="436">
        <f t="shared" si="38"/>
        <v>-778.36799999999948</v>
      </c>
      <c r="M247" s="472">
        <v>1.0364100000000001</v>
      </c>
      <c r="N247" s="437">
        <f t="shared" si="39"/>
        <v>-806.70837887999949</v>
      </c>
      <c r="O247" s="107"/>
      <c r="P247" s="112"/>
    </row>
    <row r="248" spans="1:16" s="8" customFormat="1" ht="15" customHeight="1" x14ac:dyDescent="0.25">
      <c r="A248" s="475" t="s">
        <v>234</v>
      </c>
      <c r="B248" s="475" t="s">
        <v>235</v>
      </c>
      <c r="C248" s="475" t="s">
        <v>52</v>
      </c>
      <c r="D248" s="474">
        <v>41194</v>
      </c>
      <c r="E248" s="476">
        <v>11112</v>
      </c>
      <c r="F248" s="477">
        <v>0.95</v>
      </c>
      <c r="G248" s="432">
        <f t="shared" si="35"/>
        <v>10556.4</v>
      </c>
      <c r="H248" s="481"/>
      <c r="I248" s="474">
        <v>41219</v>
      </c>
      <c r="J248" s="477">
        <v>0.86</v>
      </c>
      <c r="K248" s="435">
        <f t="shared" si="37"/>
        <v>9556.32</v>
      </c>
      <c r="L248" s="436">
        <f t="shared" si="38"/>
        <v>-1000.0799999999999</v>
      </c>
      <c r="M248" s="472">
        <v>1.0364100000000001</v>
      </c>
      <c r="N248" s="437">
        <f t="shared" si="39"/>
        <v>-1036.4929127999999</v>
      </c>
      <c r="O248" s="107"/>
      <c r="P248" s="112"/>
    </row>
    <row r="249" spans="1:16" s="8" customFormat="1" ht="15" customHeight="1" x14ac:dyDescent="0.25">
      <c r="A249" s="475" t="s">
        <v>454</v>
      </c>
      <c r="B249" s="475" t="s">
        <v>455</v>
      </c>
      <c r="C249" s="475" t="s">
        <v>52</v>
      </c>
      <c r="D249" s="474">
        <v>41194</v>
      </c>
      <c r="E249" s="476">
        <v>2050</v>
      </c>
      <c r="F249" s="477">
        <v>12.9</v>
      </c>
      <c r="G249" s="432">
        <f t="shared" si="35"/>
        <v>26445</v>
      </c>
      <c r="H249" s="481"/>
      <c r="I249" s="474">
        <v>41219</v>
      </c>
      <c r="J249" s="477">
        <v>12.42</v>
      </c>
      <c r="K249" s="435">
        <f t="shared" si="37"/>
        <v>25461</v>
      </c>
      <c r="L249" s="436">
        <f t="shared" si="38"/>
        <v>-984</v>
      </c>
      <c r="M249" s="472">
        <v>1.0364100000000001</v>
      </c>
      <c r="N249" s="437">
        <f t="shared" si="39"/>
        <v>-1019.82744</v>
      </c>
      <c r="O249" s="107"/>
      <c r="P249" s="112"/>
    </row>
    <row r="250" spans="1:16" s="8" customFormat="1" ht="15" customHeight="1" x14ac:dyDescent="0.25">
      <c r="A250" s="475" t="s">
        <v>456</v>
      </c>
      <c r="B250" s="475" t="s">
        <v>239</v>
      </c>
      <c r="C250" s="475" t="s">
        <v>52</v>
      </c>
      <c r="D250" s="474">
        <v>41213</v>
      </c>
      <c r="E250" s="476">
        <v>8323</v>
      </c>
      <c r="F250" s="477">
        <v>1.43</v>
      </c>
      <c r="G250" s="432">
        <f t="shared" si="35"/>
        <v>11901.89</v>
      </c>
      <c r="H250" s="481"/>
      <c r="I250" s="474">
        <v>41220</v>
      </c>
      <c r="J250" s="477">
        <v>1.36</v>
      </c>
      <c r="K250" s="435">
        <f t="shared" si="37"/>
        <v>11319.28</v>
      </c>
      <c r="L250" s="436">
        <f t="shared" si="38"/>
        <v>-582.60999999999876</v>
      </c>
      <c r="M250" s="472">
        <v>1.0434099999999999</v>
      </c>
      <c r="N250" s="437">
        <f t="shared" si="39"/>
        <v>-607.90110009999864</v>
      </c>
      <c r="O250" s="107"/>
      <c r="P250" s="112"/>
    </row>
    <row r="251" spans="1:16" s="8" customFormat="1" ht="15" customHeight="1" x14ac:dyDescent="0.25">
      <c r="A251" s="475" t="s">
        <v>457</v>
      </c>
      <c r="B251" s="475" t="s">
        <v>458</v>
      </c>
      <c r="C251" s="475" t="s">
        <v>52</v>
      </c>
      <c r="D251" s="474">
        <v>41066</v>
      </c>
      <c r="E251" s="476">
        <v>862</v>
      </c>
      <c r="F251" s="509">
        <v>47.37</v>
      </c>
      <c r="G251" s="432">
        <f>SUM(E251*F251)</f>
        <v>40832.939999999995</v>
      </c>
      <c r="H251" s="481"/>
      <c r="I251" s="474">
        <v>41220</v>
      </c>
      <c r="J251" s="477">
        <v>47.34</v>
      </c>
      <c r="K251" s="435">
        <f>SUM(E251*J251)</f>
        <v>40807.08</v>
      </c>
      <c r="L251" s="436">
        <f>SUM(K251-G251)</f>
        <v>-25.859999999993306</v>
      </c>
      <c r="M251" s="472">
        <v>1.0434099999999999</v>
      </c>
      <c r="N251" s="437">
        <f>SUM(L251*M251)</f>
        <v>-26.982582599993012</v>
      </c>
      <c r="O251" s="107"/>
      <c r="P251" s="112"/>
    </row>
    <row r="252" spans="1:16" s="8" customFormat="1" ht="15" customHeight="1" x14ac:dyDescent="0.25">
      <c r="A252" s="475" t="s">
        <v>459</v>
      </c>
      <c r="B252" s="475" t="s">
        <v>460</v>
      </c>
      <c r="C252" s="475" t="s">
        <v>52</v>
      </c>
      <c r="D252" s="474">
        <v>41159</v>
      </c>
      <c r="E252" s="476">
        <v>408</v>
      </c>
      <c r="F252" s="509">
        <v>89.41</v>
      </c>
      <c r="G252" s="432">
        <f>SUM(E252*F252)</f>
        <v>36479.279999999999</v>
      </c>
      <c r="H252" s="481"/>
      <c r="I252" s="474">
        <v>41220</v>
      </c>
      <c r="J252" s="477">
        <v>88.91</v>
      </c>
      <c r="K252" s="435">
        <f>SUM(E252*J252)</f>
        <v>36275.279999999999</v>
      </c>
      <c r="L252" s="436">
        <f>SUM(K252-G252)</f>
        <v>-204</v>
      </c>
      <c r="M252" s="472">
        <v>1.0434099999999999</v>
      </c>
      <c r="N252" s="437">
        <f>SUM(L252*M252)</f>
        <v>-212.85563999999999</v>
      </c>
      <c r="O252" s="107"/>
      <c r="P252" s="112"/>
    </row>
    <row r="253" spans="1:16" s="8" customFormat="1" ht="15" customHeight="1" x14ac:dyDescent="0.25">
      <c r="A253" s="475" t="s">
        <v>351</v>
      </c>
      <c r="B253" s="475" t="s">
        <v>218</v>
      </c>
      <c r="C253" s="475" t="s">
        <v>52</v>
      </c>
      <c r="D253" s="474">
        <v>41169</v>
      </c>
      <c r="E253" s="476">
        <v>15700</v>
      </c>
      <c r="F253" s="477">
        <v>1.59</v>
      </c>
      <c r="G253" s="432">
        <f t="shared" si="35"/>
        <v>24963</v>
      </c>
      <c r="H253" s="481"/>
      <c r="I253" s="474">
        <v>41221</v>
      </c>
      <c r="J253" s="477">
        <v>1.617</v>
      </c>
      <c r="K253" s="435">
        <f t="shared" si="37"/>
        <v>25386.9</v>
      </c>
      <c r="L253" s="436">
        <f t="shared" si="38"/>
        <v>423.90000000000146</v>
      </c>
      <c r="M253" s="472">
        <v>1.0406</v>
      </c>
      <c r="N253" s="437">
        <f t="shared" si="39"/>
        <v>441.11034000000149</v>
      </c>
      <c r="O253" s="107"/>
      <c r="P253" s="112"/>
    </row>
    <row r="254" spans="1:16" s="8" customFormat="1" ht="15" customHeight="1" x14ac:dyDescent="0.25">
      <c r="A254" s="475" t="s">
        <v>461</v>
      </c>
      <c r="B254" s="475" t="s">
        <v>462</v>
      </c>
      <c r="C254" s="475" t="s">
        <v>52</v>
      </c>
      <c r="D254" s="474">
        <v>41221</v>
      </c>
      <c r="E254" s="476">
        <v>465</v>
      </c>
      <c r="F254" s="509">
        <v>51.45</v>
      </c>
      <c r="G254" s="432">
        <f t="shared" ref="G254:G262" si="40">SUM(E254*F254)</f>
        <v>23924.25</v>
      </c>
      <c r="H254" s="481"/>
      <c r="I254" s="474">
        <v>41222</v>
      </c>
      <c r="J254" s="509">
        <v>49.31</v>
      </c>
      <c r="K254" s="435">
        <f t="shared" si="37"/>
        <v>22929.15</v>
      </c>
      <c r="L254" s="436">
        <f t="shared" si="38"/>
        <v>-995.09999999999854</v>
      </c>
      <c r="M254" s="472">
        <v>1.04047</v>
      </c>
      <c r="N254" s="437">
        <f t="shared" si="39"/>
        <v>-1035.3716969999984</v>
      </c>
      <c r="O254" s="107"/>
      <c r="P254" s="112"/>
    </row>
    <row r="255" spans="1:16" s="8" customFormat="1" ht="15" customHeight="1" x14ac:dyDescent="0.25">
      <c r="A255" s="475" t="s">
        <v>418</v>
      </c>
      <c r="B255" s="475" t="s">
        <v>242</v>
      </c>
      <c r="C255" s="475" t="s">
        <v>52</v>
      </c>
      <c r="D255" s="474">
        <v>41194</v>
      </c>
      <c r="E255" s="476">
        <v>867</v>
      </c>
      <c r="F255" s="477">
        <v>34.4</v>
      </c>
      <c r="G255" s="432">
        <f t="shared" si="40"/>
        <v>29824.799999999999</v>
      </c>
      <c r="H255" s="481"/>
      <c r="I255" s="474">
        <v>41228</v>
      </c>
      <c r="J255" s="477">
        <v>33.25</v>
      </c>
      <c r="K255" s="435">
        <f t="shared" si="37"/>
        <v>28827.75</v>
      </c>
      <c r="L255" s="436">
        <f t="shared" si="38"/>
        <v>-997.04999999999927</v>
      </c>
      <c r="M255" s="472">
        <v>1.03752</v>
      </c>
      <c r="N255" s="437">
        <f t="shared" si="39"/>
        <v>-1034.4593159999993</v>
      </c>
      <c r="O255" s="107"/>
      <c r="P255" s="112"/>
    </row>
    <row r="256" spans="1:16" s="8" customFormat="1" ht="15" customHeight="1" x14ac:dyDescent="0.25">
      <c r="A256" s="475" t="s">
        <v>463</v>
      </c>
      <c r="B256" s="475" t="s">
        <v>394</v>
      </c>
      <c r="C256" s="475" t="s">
        <v>52</v>
      </c>
      <c r="D256" s="474">
        <v>41155</v>
      </c>
      <c r="E256" s="476">
        <v>2083</v>
      </c>
      <c r="F256" s="477">
        <v>23.07</v>
      </c>
      <c r="G256" s="432">
        <f t="shared" si="40"/>
        <v>48054.81</v>
      </c>
      <c r="H256" s="481"/>
      <c r="I256" s="474">
        <v>41229</v>
      </c>
      <c r="J256" s="477">
        <v>22.84</v>
      </c>
      <c r="K256" s="435">
        <f t="shared" si="37"/>
        <v>47575.72</v>
      </c>
      <c r="L256" s="436">
        <f t="shared" si="38"/>
        <v>-479.08999999999651</v>
      </c>
      <c r="M256" s="472">
        <v>1.0331399999999999</v>
      </c>
      <c r="N256" s="437">
        <f t="shared" si="39"/>
        <v>-494.96704259999638</v>
      </c>
      <c r="O256" s="107"/>
      <c r="P256" s="112"/>
    </row>
    <row r="257" spans="1:16" s="18" customFormat="1" ht="15" customHeight="1" x14ac:dyDescent="0.25">
      <c r="A257" s="439" t="s">
        <v>464</v>
      </c>
      <c r="B257" s="439" t="s">
        <v>465</v>
      </c>
      <c r="C257" s="439" t="s">
        <v>77</v>
      </c>
      <c r="D257" s="440">
        <v>41064</v>
      </c>
      <c r="E257" s="441">
        <v>3410</v>
      </c>
      <c r="F257" s="442">
        <v>2.27</v>
      </c>
      <c r="G257" s="443">
        <f t="shared" si="40"/>
        <v>7740.7</v>
      </c>
      <c r="H257" s="449"/>
      <c r="I257" s="440">
        <v>41229</v>
      </c>
      <c r="J257" s="442">
        <v>1.37</v>
      </c>
      <c r="K257" s="445">
        <f t="shared" si="37"/>
        <v>4671.7000000000007</v>
      </c>
      <c r="L257" s="436">
        <f>SUM(G257-K257)</f>
        <v>3068.9999999999991</v>
      </c>
      <c r="M257" s="473">
        <v>1.0331399999999999</v>
      </c>
      <c r="N257" s="437">
        <f t="shared" si="39"/>
        <v>3170.7066599999989</v>
      </c>
      <c r="O257" s="106"/>
      <c r="P257" s="113"/>
    </row>
    <row r="258" spans="1:16" s="8" customFormat="1" ht="15" customHeight="1" x14ac:dyDescent="0.25">
      <c r="A258" s="475" t="s">
        <v>466</v>
      </c>
      <c r="B258" s="475" t="s">
        <v>467</v>
      </c>
      <c r="C258" s="475" t="s">
        <v>52</v>
      </c>
      <c r="D258" s="474">
        <v>41194</v>
      </c>
      <c r="E258" s="476">
        <v>4166</v>
      </c>
      <c r="F258" s="477">
        <v>3.07</v>
      </c>
      <c r="G258" s="432">
        <f t="shared" si="40"/>
        <v>12789.619999999999</v>
      </c>
      <c r="H258" s="481"/>
      <c r="I258" s="474">
        <v>41239</v>
      </c>
      <c r="J258" s="477">
        <v>2.83</v>
      </c>
      <c r="K258" s="435">
        <f t="shared" si="37"/>
        <v>11789.78</v>
      </c>
      <c r="L258" s="436">
        <f t="shared" ref="L258:L263" si="41">SUM(K258-G258)</f>
        <v>-999.83999999999833</v>
      </c>
      <c r="M258" s="472">
        <v>1.04593</v>
      </c>
      <c r="N258" s="437">
        <f t="shared" si="39"/>
        <v>-1045.7626511999983</v>
      </c>
      <c r="O258" s="107"/>
      <c r="P258" s="112"/>
    </row>
    <row r="259" spans="1:16" s="8" customFormat="1" ht="15" customHeight="1" x14ac:dyDescent="0.25">
      <c r="A259" s="475" t="s">
        <v>454</v>
      </c>
      <c r="B259" s="475" t="s">
        <v>455</v>
      </c>
      <c r="C259" s="475" t="s">
        <v>52</v>
      </c>
      <c r="D259" s="474">
        <v>41246</v>
      </c>
      <c r="E259" s="476">
        <v>2678</v>
      </c>
      <c r="F259" s="477">
        <v>13.43</v>
      </c>
      <c r="G259" s="432">
        <f t="shared" si="40"/>
        <v>35965.54</v>
      </c>
      <c r="H259" s="481"/>
      <c r="I259" s="474">
        <v>41288</v>
      </c>
      <c r="J259" s="477">
        <v>13.31</v>
      </c>
      <c r="K259" s="435">
        <f t="shared" si="37"/>
        <v>35644.18</v>
      </c>
      <c r="L259" s="436">
        <f t="shared" si="41"/>
        <v>-321.36000000000058</v>
      </c>
      <c r="M259" s="472">
        <v>1.0549200000000001</v>
      </c>
      <c r="N259" s="437">
        <f t="shared" si="39"/>
        <v>-339.00909120000063</v>
      </c>
      <c r="O259" s="107"/>
      <c r="P259" s="112"/>
    </row>
    <row r="260" spans="1:16" s="8" customFormat="1" ht="15" customHeight="1" x14ac:dyDescent="0.25">
      <c r="A260" s="475" t="s">
        <v>468</v>
      </c>
      <c r="B260" s="475" t="s">
        <v>469</v>
      </c>
      <c r="C260" s="475" t="s">
        <v>52</v>
      </c>
      <c r="D260" s="474">
        <v>41260</v>
      </c>
      <c r="E260" s="476">
        <v>5000</v>
      </c>
      <c r="F260" s="477">
        <v>2.25</v>
      </c>
      <c r="G260" s="432">
        <f t="shared" si="40"/>
        <v>11250</v>
      </c>
      <c r="H260" s="481"/>
      <c r="I260" s="474">
        <v>41296</v>
      </c>
      <c r="J260" s="477">
        <v>2.1320000000000001</v>
      </c>
      <c r="K260" s="435">
        <f t="shared" si="37"/>
        <v>10660</v>
      </c>
      <c r="L260" s="436">
        <f t="shared" si="41"/>
        <v>-590</v>
      </c>
      <c r="M260" s="472">
        <v>1.0514699999999999</v>
      </c>
      <c r="N260" s="437">
        <f t="shared" si="39"/>
        <v>-620.3673</v>
      </c>
      <c r="O260" s="107"/>
      <c r="P260" s="112"/>
    </row>
    <row r="261" spans="1:16" s="8" customFormat="1" ht="15" customHeight="1" x14ac:dyDescent="0.25">
      <c r="A261" s="475" t="s">
        <v>470</v>
      </c>
      <c r="B261" s="475" t="s">
        <v>222</v>
      </c>
      <c r="C261" s="475" t="s">
        <v>52</v>
      </c>
      <c r="D261" s="474">
        <v>41260</v>
      </c>
      <c r="E261" s="476">
        <v>2678</v>
      </c>
      <c r="F261" s="477">
        <v>8.42</v>
      </c>
      <c r="G261" s="432">
        <f t="shared" si="40"/>
        <v>22548.76</v>
      </c>
      <c r="H261" s="481"/>
      <c r="I261" s="474">
        <v>41298</v>
      </c>
      <c r="J261" s="477">
        <v>8.06</v>
      </c>
      <c r="K261" s="435">
        <f t="shared" si="37"/>
        <v>21584.68</v>
      </c>
      <c r="L261" s="436">
        <f t="shared" si="41"/>
        <v>-964.07999999999811</v>
      </c>
      <c r="M261" s="472">
        <v>1.0553699999999999</v>
      </c>
      <c r="N261" s="437">
        <f t="shared" si="39"/>
        <v>-1017.4611095999979</v>
      </c>
      <c r="O261" s="107"/>
      <c r="P261" s="112"/>
    </row>
    <row r="262" spans="1:16" s="8" customFormat="1" ht="15" customHeight="1" x14ac:dyDescent="0.25">
      <c r="A262" s="475" t="s">
        <v>471</v>
      </c>
      <c r="B262" s="475" t="s">
        <v>472</v>
      </c>
      <c r="C262" s="475" t="s">
        <v>52</v>
      </c>
      <c r="D262" s="474">
        <v>41270</v>
      </c>
      <c r="E262" s="476">
        <v>3554</v>
      </c>
      <c r="F262" s="477">
        <v>3.49</v>
      </c>
      <c r="G262" s="432">
        <f t="shared" si="40"/>
        <v>12403.460000000001</v>
      </c>
      <c r="H262" s="481"/>
      <c r="I262" s="474">
        <v>41298</v>
      </c>
      <c r="J262" s="477">
        <v>3.42</v>
      </c>
      <c r="K262" s="435">
        <f t="shared" si="37"/>
        <v>12154.68</v>
      </c>
      <c r="L262" s="436">
        <f t="shared" si="41"/>
        <v>-248.78000000000065</v>
      </c>
      <c r="M262" s="472">
        <v>1.0553699999999999</v>
      </c>
      <c r="N262" s="437">
        <f t="shared" si="39"/>
        <v>-262.55494860000067</v>
      </c>
      <c r="O262" s="107"/>
      <c r="P262" s="112"/>
    </row>
    <row r="263" spans="1:16" s="110" customFormat="1" ht="15" customHeight="1" x14ac:dyDescent="0.25">
      <c r="A263" s="428" t="s">
        <v>175</v>
      </c>
      <c r="B263" s="428" t="s">
        <v>176</v>
      </c>
      <c r="C263" s="428" t="s">
        <v>52</v>
      </c>
      <c r="D263" s="429">
        <v>41166</v>
      </c>
      <c r="E263" s="430">
        <v>5970</v>
      </c>
      <c r="F263" s="431">
        <v>0.72499999999999998</v>
      </c>
      <c r="G263" s="432">
        <f t="shared" ref="G263:G269" si="42">SUM(E263*F263)</f>
        <v>4328.25</v>
      </c>
      <c r="H263" s="444"/>
      <c r="I263" s="474">
        <v>41304</v>
      </c>
      <c r="J263" s="431">
        <v>0.96</v>
      </c>
      <c r="K263" s="435">
        <f t="shared" ref="K263:K269" si="43">SUM(E263*J263)</f>
        <v>5731.2</v>
      </c>
      <c r="L263" s="436">
        <f t="shared" si="41"/>
        <v>1402.9499999999998</v>
      </c>
      <c r="M263" s="411">
        <v>1.0473699999999999</v>
      </c>
      <c r="N263" s="437">
        <f t="shared" ref="N263:N269" si="44">SUM(L263*M263)</f>
        <v>1469.4077414999997</v>
      </c>
      <c r="O263" s="351"/>
      <c r="P263" s="115"/>
    </row>
    <row r="264" spans="1:16" s="110" customFormat="1" ht="15" customHeight="1" x14ac:dyDescent="0.25">
      <c r="A264" s="439" t="s">
        <v>397</v>
      </c>
      <c r="B264" s="439" t="s">
        <v>273</v>
      </c>
      <c r="C264" s="439" t="s">
        <v>77</v>
      </c>
      <c r="D264" s="440">
        <v>41246</v>
      </c>
      <c r="E264" s="441">
        <v>12500</v>
      </c>
      <c r="F264" s="442">
        <v>1.23</v>
      </c>
      <c r="G264" s="443">
        <f t="shared" si="42"/>
        <v>15375</v>
      </c>
      <c r="H264" s="444"/>
      <c r="I264" s="440">
        <v>41304</v>
      </c>
      <c r="J264" s="442">
        <v>1.24</v>
      </c>
      <c r="K264" s="445">
        <f t="shared" si="43"/>
        <v>15500</v>
      </c>
      <c r="L264" s="446">
        <f>SUM(G264-K264)</f>
        <v>-125</v>
      </c>
      <c r="M264" s="447">
        <v>1.0473699999999999</v>
      </c>
      <c r="N264" s="448">
        <f t="shared" si="44"/>
        <v>-130.92124999999999</v>
      </c>
      <c r="O264" s="351"/>
      <c r="P264" s="115"/>
    </row>
    <row r="265" spans="1:16" s="110" customFormat="1" ht="15" customHeight="1" x14ac:dyDescent="0.25">
      <c r="A265" s="428" t="s">
        <v>846</v>
      </c>
      <c r="B265" s="428" t="s">
        <v>453</v>
      </c>
      <c r="C265" s="428" t="s">
        <v>52</v>
      </c>
      <c r="D265" s="429">
        <v>41283</v>
      </c>
      <c r="E265" s="430">
        <v>8333</v>
      </c>
      <c r="F265" s="431">
        <v>4.1849999999999996</v>
      </c>
      <c r="G265" s="432">
        <f t="shared" si="42"/>
        <v>34873.604999999996</v>
      </c>
      <c r="H265" s="444"/>
      <c r="I265" s="510">
        <v>41309</v>
      </c>
      <c r="J265" s="431">
        <v>4.4000000000000004</v>
      </c>
      <c r="K265" s="435">
        <f t="shared" si="43"/>
        <v>36665.200000000004</v>
      </c>
      <c r="L265" s="436">
        <f t="shared" ref="L265:L271" si="45">SUM(K265-G265)</f>
        <v>1791.5950000000084</v>
      </c>
      <c r="M265" s="411">
        <v>1.04148</v>
      </c>
      <c r="N265" s="437">
        <f t="shared" si="44"/>
        <v>1865.9103606000087</v>
      </c>
      <c r="O265" s="351"/>
      <c r="P265" s="115"/>
    </row>
    <row r="266" spans="1:16" s="110" customFormat="1" ht="15" customHeight="1" x14ac:dyDescent="0.25">
      <c r="A266" s="428" t="s">
        <v>441</v>
      </c>
      <c r="B266" s="428" t="s">
        <v>442</v>
      </c>
      <c r="C266" s="428" t="s">
        <v>52</v>
      </c>
      <c r="D266" s="429">
        <v>41288</v>
      </c>
      <c r="E266" s="430">
        <v>4054</v>
      </c>
      <c r="F266" s="431">
        <v>3.2050000000000001</v>
      </c>
      <c r="G266" s="432">
        <f t="shared" si="42"/>
        <v>12993.07</v>
      </c>
      <c r="H266" s="444"/>
      <c r="I266" s="510">
        <v>41309</v>
      </c>
      <c r="J266" s="431">
        <v>2.835</v>
      </c>
      <c r="K266" s="435">
        <f t="shared" si="43"/>
        <v>11493.09</v>
      </c>
      <c r="L266" s="436">
        <f t="shared" si="45"/>
        <v>-1499.9799999999996</v>
      </c>
      <c r="M266" s="411">
        <v>1.04148</v>
      </c>
      <c r="N266" s="437">
        <f t="shared" si="44"/>
        <v>-1562.1991703999995</v>
      </c>
      <c r="O266" s="351"/>
      <c r="P266" s="115"/>
    </row>
    <row r="267" spans="1:16" s="110" customFormat="1" ht="15" customHeight="1" x14ac:dyDescent="0.25">
      <c r="A267" s="428" t="s">
        <v>234</v>
      </c>
      <c r="B267" s="428" t="s">
        <v>235</v>
      </c>
      <c r="C267" s="428" t="s">
        <v>52</v>
      </c>
      <c r="D267" s="429">
        <v>41283</v>
      </c>
      <c r="E267" s="430">
        <v>16667</v>
      </c>
      <c r="F267" s="431">
        <v>1.04</v>
      </c>
      <c r="G267" s="432">
        <f t="shared" si="42"/>
        <v>17333.68</v>
      </c>
      <c r="H267" s="444"/>
      <c r="I267" s="510">
        <v>41311</v>
      </c>
      <c r="J267" s="431">
        <v>1.0269999999999999</v>
      </c>
      <c r="K267" s="435">
        <f t="shared" si="43"/>
        <v>17117.008999999998</v>
      </c>
      <c r="L267" s="436">
        <f t="shared" si="45"/>
        <v>-216.6710000000021</v>
      </c>
      <c r="M267" s="411">
        <v>1.03878</v>
      </c>
      <c r="N267" s="437">
        <f t="shared" si="44"/>
        <v>-225.0735013800022</v>
      </c>
      <c r="O267" s="351"/>
      <c r="P267" s="115"/>
    </row>
    <row r="268" spans="1:16" s="108" customFormat="1" ht="15" customHeight="1" x14ac:dyDescent="0.25">
      <c r="A268" s="14" t="s">
        <v>965</v>
      </c>
      <c r="B268" s="428" t="s">
        <v>218</v>
      </c>
      <c r="C268" s="428" t="s">
        <v>52</v>
      </c>
      <c r="D268" s="429">
        <v>41316</v>
      </c>
      <c r="E268" s="430">
        <v>8500</v>
      </c>
      <c r="F268" s="431">
        <v>2.1800000000000002</v>
      </c>
      <c r="G268" s="432">
        <f t="shared" si="42"/>
        <v>18530</v>
      </c>
      <c r="H268" s="433"/>
      <c r="I268" s="510">
        <v>41325</v>
      </c>
      <c r="J268" s="431">
        <v>2.04</v>
      </c>
      <c r="K268" s="435">
        <f t="shared" si="43"/>
        <v>17340</v>
      </c>
      <c r="L268" s="436">
        <f t="shared" si="45"/>
        <v>-1190</v>
      </c>
      <c r="M268" s="411">
        <v>1.03548</v>
      </c>
      <c r="N268" s="437">
        <f t="shared" si="44"/>
        <v>-1232.2212</v>
      </c>
      <c r="O268" s="352"/>
      <c r="P268" s="114"/>
    </row>
    <row r="269" spans="1:16" s="108" customFormat="1" ht="15" customHeight="1" x14ac:dyDescent="0.25">
      <c r="A269" s="14" t="s">
        <v>418</v>
      </c>
      <c r="B269" s="428" t="s">
        <v>242</v>
      </c>
      <c r="C269" s="428" t="s">
        <v>52</v>
      </c>
      <c r="D269" s="429">
        <v>41323</v>
      </c>
      <c r="E269" s="430">
        <v>1293</v>
      </c>
      <c r="F269" s="431">
        <v>38.770000000000003</v>
      </c>
      <c r="G269" s="432">
        <f t="shared" si="42"/>
        <v>50129.61</v>
      </c>
      <c r="H269" s="433"/>
      <c r="I269" s="434" t="s">
        <v>1029</v>
      </c>
      <c r="J269" s="431">
        <v>37.61</v>
      </c>
      <c r="K269" s="435">
        <f t="shared" si="43"/>
        <v>48629.729999999996</v>
      </c>
      <c r="L269" s="436">
        <f t="shared" si="45"/>
        <v>-1499.8800000000047</v>
      </c>
      <c r="M269" s="411">
        <v>1.0255099999999999</v>
      </c>
      <c r="N269" s="437">
        <f t="shared" si="44"/>
        <v>-1538.1419388000047</v>
      </c>
      <c r="O269" s="352"/>
      <c r="P269" s="114"/>
    </row>
    <row r="270" spans="1:16" s="110" customFormat="1" ht="15" customHeight="1" x14ac:dyDescent="0.25">
      <c r="A270" s="428" t="s">
        <v>844</v>
      </c>
      <c r="B270" s="428" t="s">
        <v>845</v>
      </c>
      <c r="C270" s="428" t="s">
        <v>52</v>
      </c>
      <c r="D270" s="429">
        <v>41239</v>
      </c>
      <c r="E270" s="430">
        <v>33335</v>
      </c>
      <c r="F270" s="431">
        <v>0.19500000000000001</v>
      </c>
      <c r="G270" s="432">
        <f t="shared" ref="G270:G276" si="46">SUM(E270*F270)</f>
        <v>6500.3249999999998</v>
      </c>
      <c r="H270" s="444"/>
      <c r="I270" s="510">
        <v>41330</v>
      </c>
      <c r="J270" s="431">
        <v>0.21379999999999999</v>
      </c>
      <c r="K270" s="435">
        <f t="shared" ref="K270:K276" si="47">SUM(E270*J270)</f>
        <v>7127.0229999999992</v>
      </c>
      <c r="L270" s="436">
        <f t="shared" si="45"/>
        <v>626.69799999999941</v>
      </c>
      <c r="M270" s="411">
        <v>1.0301400000000001</v>
      </c>
      <c r="N270" s="437">
        <f t="shared" ref="N270:N276" si="48">SUM(L270*M270)</f>
        <v>645.58667771999944</v>
      </c>
      <c r="O270" s="351"/>
      <c r="P270" s="115"/>
    </row>
    <row r="271" spans="1:16" s="108" customFormat="1" ht="15" customHeight="1" x14ac:dyDescent="0.25">
      <c r="A271" s="14" t="s">
        <v>328</v>
      </c>
      <c r="B271" s="428" t="s">
        <v>329</v>
      </c>
      <c r="C271" s="428" t="s">
        <v>52</v>
      </c>
      <c r="D271" s="429">
        <v>41326</v>
      </c>
      <c r="E271" s="430">
        <v>18750</v>
      </c>
      <c r="F271" s="431">
        <v>1.65</v>
      </c>
      <c r="G271" s="432">
        <f t="shared" si="46"/>
        <v>30937.5</v>
      </c>
      <c r="H271" s="433"/>
      <c r="I271" s="510">
        <v>41332</v>
      </c>
      <c r="J271" s="431">
        <v>1.57</v>
      </c>
      <c r="K271" s="435">
        <f t="shared" si="47"/>
        <v>29437.5</v>
      </c>
      <c r="L271" s="436">
        <f t="shared" si="45"/>
        <v>-1500</v>
      </c>
      <c r="M271" s="411">
        <v>1.02277</v>
      </c>
      <c r="N271" s="437">
        <f t="shared" si="48"/>
        <v>-1534.155</v>
      </c>
      <c r="O271" s="352"/>
      <c r="P271" s="114"/>
    </row>
    <row r="272" spans="1:16" s="110" customFormat="1" ht="15" customHeight="1" x14ac:dyDescent="0.25">
      <c r="A272" s="438" t="s">
        <v>968</v>
      </c>
      <c r="B272" s="439" t="s">
        <v>969</v>
      </c>
      <c r="C272" s="439" t="s">
        <v>77</v>
      </c>
      <c r="D272" s="440">
        <v>41317</v>
      </c>
      <c r="E272" s="441">
        <v>10000</v>
      </c>
      <c r="F272" s="442">
        <v>0.73299999999999998</v>
      </c>
      <c r="G272" s="443">
        <f t="shared" si="46"/>
        <v>7330</v>
      </c>
      <c r="H272" s="444"/>
      <c r="I272" s="440">
        <v>41344</v>
      </c>
      <c r="J272" s="442">
        <v>0.72699999999999998</v>
      </c>
      <c r="K272" s="445">
        <f t="shared" si="47"/>
        <v>7270</v>
      </c>
      <c r="L272" s="446">
        <f>SUM(G272-K272)</f>
        <v>60</v>
      </c>
      <c r="M272" s="447">
        <v>1.0202899999999999</v>
      </c>
      <c r="N272" s="437">
        <f t="shared" si="48"/>
        <v>61.217399999999998</v>
      </c>
      <c r="O272" s="351"/>
      <c r="P272" s="115"/>
    </row>
    <row r="273" spans="1:21" s="108" customFormat="1" ht="15" customHeight="1" x14ac:dyDescent="0.25">
      <c r="A273" s="14" t="s">
        <v>1003</v>
      </c>
      <c r="B273" s="428" t="s">
        <v>1004</v>
      </c>
      <c r="C273" s="428" t="s">
        <v>52</v>
      </c>
      <c r="D273" s="429">
        <v>41324</v>
      </c>
      <c r="E273" s="430">
        <v>3061</v>
      </c>
      <c r="F273" s="431">
        <v>7.06</v>
      </c>
      <c r="G273" s="432">
        <f t="shared" si="46"/>
        <v>21610.66</v>
      </c>
      <c r="H273" s="433"/>
      <c r="I273" s="510">
        <v>41345</v>
      </c>
      <c r="J273" s="431">
        <v>6.57</v>
      </c>
      <c r="K273" s="435">
        <f t="shared" si="47"/>
        <v>20110.77</v>
      </c>
      <c r="L273" s="436">
        <f>SUM(K273-G273)</f>
        <v>-1499.8899999999994</v>
      </c>
      <c r="M273" s="411">
        <v>1.0279799999999999</v>
      </c>
      <c r="N273" s="437">
        <f t="shared" si="48"/>
        <v>-1541.8569221999992</v>
      </c>
      <c r="O273" s="352"/>
      <c r="P273" s="114"/>
    </row>
    <row r="274" spans="1:21" s="110" customFormat="1" ht="15" customHeight="1" x14ac:dyDescent="0.25">
      <c r="A274" s="428" t="s">
        <v>841</v>
      </c>
      <c r="B274" s="428" t="s">
        <v>842</v>
      </c>
      <c r="C274" s="428" t="s">
        <v>52</v>
      </c>
      <c r="D274" s="429">
        <v>41109</v>
      </c>
      <c r="E274" s="430">
        <v>2343</v>
      </c>
      <c r="F274" s="431">
        <v>27.62</v>
      </c>
      <c r="G274" s="432">
        <f t="shared" si="46"/>
        <v>64713.66</v>
      </c>
      <c r="H274" s="444"/>
      <c r="I274" s="510">
        <v>41351</v>
      </c>
      <c r="J274" s="431">
        <v>34.1</v>
      </c>
      <c r="K274" s="435">
        <f t="shared" si="47"/>
        <v>79896.3</v>
      </c>
      <c r="L274" s="436">
        <f>SUM(K274-G274)</f>
        <v>15182.64</v>
      </c>
      <c r="M274" s="411">
        <v>1.0352300000000001</v>
      </c>
      <c r="N274" s="437">
        <f t="shared" si="48"/>
        <v>15717.5244072</v>
      </c>
      <c r="O274" s="351"/>
      <c r="P274" s="115"/>
    </row>
    <row r="275" spans="1:21" s="108" customFormat="1" ht="15" customHeight="1" x14ac:dyDescent="0.25">
      <c r="A275" s="14" t="s">
        <v>950</v>
      </c>
      <c r="B275" s="428" t="s">
        <v>951</v>
      </c>
      <c r="C275" s="428" t="s">
        <v>52</v>
      </c>
      <c r="D275" s="429">
        <v>41313</v>
      </c>
      <c r="E275" s="430">
        <v>8333</v>
      </c>
      <c r="F275" s="431">
        <v>4.99</v>
      </c>
      <c r="G275" s="432">
        <f t="shared" si="46"/>
        <v>41581.67</v>
      </c>
      <c r="H275" s="433"/>
      <c r="I275" s="510">
        <v>41352</v>
      </c>
      <c r="J275" s="431">
        <v>5.3209999999999997</v>
      </c>
      <c r="K275" s="435">
        <f t="shared" si="47"/>
        <v>44339.892999999996</v>
      </c>
      <c r="L275" s="436">
        <f>SUM(K275-G275)</f>
        <v>2758.2229999999981</v>
      </c>
      <c r="M275" s="411">
        <v>1.0400700000000001</v>
      </c>
      <c r="N275" s="437">
        <f t="shared" si="48"/>
        <v>2868.7449956099981</v>
      </c>
      <c r="O275" s="352"/>
      <c r="P275" s="114"/>
    </row>
    <row r="276" spans="1:21" s="110" customFormat="1" ht="15" customHeight="1" x14ac:dyDescent="0.25">
      <c r="A276" s="428" t="s">
        <v>400</v>
      </c>
      <c r="B276" s="428" t="s">
        <v>401</v>
      </c>
      <c r="C276" s="428" t="s">
        <v>52</v>
      </c>
      <c r="D276" s="429">
        <v>41246</v>
      </c>
      <c r="E276" s="430">
        <v>1470</v>
      </c>
      <c r="F276" s="431">
        <v>32.25</v>
      </c>
      <c r="G276" s="432">
        <f t="shared" si="46"/>
        <v>47407.5</v>
      </c>
      <c r="H276" s="444"/>
      <c r="I276" s="510">
        <v>41353</v>
      </c>
      <c r="J276" s="431">
        <v>36.68</v>
      </c>
      <c r="K276" s="435">
        <f t="shared" si="47"/>
        <v>53919.6</v>
      </c>
      <c r="L276" s="436">
        <f>SUM(K276-G276)</f>
        <v>6512.0999999999985</v>
      </c>
      <c r="M276" s="411">
        <v>1.0368599999999999</v>
      </c>
      <c r="N276" s="437">
        <f t="shared" si="48"/>
        <v>6752.1360059999979</v>
      </c>
      <c r="O276" s="351"/>
      <c r="P276" s="115"/>
    </row>
    <row r="277" spans="1:21" s="108" customFormat="1" ht="15" customHeight="1" x14ac:dyDescent="0.25">
      <c r="A277" s="14" t="s">
        <v>243</v>
      </c>
      <c r="B277" s="428" t="s">
        <v>244</v>
      </c>
      <c r="C277" s="428" t="s">
        <v>52</v>
      </c>
      <c r="D277" s="429">
        <v>41320</v>
      </c>
      <c r="E277" s="430">
        <v>1363</v>
      </c>
      <c r="F277" s="431">
        <v>36.69</v>
      </c>
      <c r="G277" s="432">
        <f t="shared" ref="G277:G286" si="49">SUM(E277*F277)</f>
        <v>50008.469999999994</v>
      </c>
      <c r="H277" s="433"/>
      <c r="I277" s="510">
        <v>41368</v>
      </c>
      <c r="J277" s="431">
        <v>35.590000000000003</v>
      </c>
      <c r="K277" s="435">
        <f t="shared" ref="K277:K294" si="50">SUM(E277*J277)</f>
        <v>48509.170000000006</v>
      </c>
      <c r="L277" s="436">
        <f>SUM(K277-G277)</f>
        <v>-1499.2999999999884</v>
      </c>
      <c r="M277" s="411">
        <v>1.046</v>
      </c>
      <c r="N277" s="437">
        <f>SUM(L277*M277)</f>
        <v>-1568.2677999999878</v>
      </c>
      <c r="O277" s="352"/>
      <c r="P277" s="114"/>
    </row>
    <row r="278" spans="1:21" s="108" customFormat="1" ht="15" customHeight="1" x14ac:dyDescent="0.25">
      <c r="A278" s="14" t="s">
        <v>923</v>
      </c>
      <c r="B278" s="428" t="s">
        <v>924</v>
      </c>
      <c r="C278" s="428"/>
      <c r="D278" s="429">
        <v>41368</v>
      </c>
      <c r="E278" s="430">
        <v>12500</v>
      </c>
      <c r="F278" s="431">
        <v>0.09</v>
      </c>
      <c r="G278" s="432">
        <f t="shared" si="49"/>
        <v>1125</v>
      </c>
      <c r="H278" s="433"/>
      <c r="I278" s="510">
        <v>41376</v>
      </c>
      <c r="J278" s="431">
        <v>0</v>
      </c>
      <c r="K278" s="435">
        <f t="shared" si="50"/>
        <v>0</v>
      </c>
      <c r="L278" s="436">
        <f>G278</f>
        <v>1125</v>
      </c>
      <c r="M278" s="411">
        <v>1.05433</v>
      </c>
      <c r="N278" s="437">
        <f>L278</f>
        <v>1125</v>
      </c>
      <c r="O278" s="352" t="s">
        <v>1132</v>
      </c>
      <c r="P278" s="114"/>
    </row>
    <row r="279" spans="1:21" s="108" customFormat="1" ht="15" customHeight="1" x14ac:dyDescent="0.25">
      <c r="A279" s="14" t="s">
        <v>923</v>
      </c>
      <c r="B279" s="428" t="s">
        <v>924</v>
      </c>
      <c r="C279" s="428" t="s">
        <v>52</v>
      </c>
      <c r="D279" s="429">
        <v>41362</v>
      </c>
      <c r="E279" s="430">
        <v>12500</v>
      </c>
      <c r="F279" s="431">
        <v>0.52500000000000002</v>
      </c>
      <c r="G279" s="432">
        <f t="shared" si="49"/>
        <v>6562.5</v>
      </c>
      <c r="H279" s="433"/>
      <c r="I279" s="510">
        <v>41376</v>
      </c>
      <c r="J279" s="431">
        <v>0.60680000000000001</v>
      </c>
      <c r="K279" s="435">
        <f t="shared" si="50"/>
        <v>7585</v>
      </c>
      <c r="L279" s="436">
        <f>SUM(K279-G279)</f>
        <v>1022.5</v>
      </c>
      <c r="M279" s="411">
        <v>1.05433</v>
      </c>
      <c r="N279" s="412">
        <f t="shared" ref="N279:N296" si="51">SUM(L279*M279)</f>
        <v>1078.0524250000001</v>
      </c>
      <c r="O279" s="352"/>
      <c r="P279" s="114"/>
    </row>
    <row r="280" spans="1:21" s="108" customFormat="1" ht="15" customHeight="1" x14ac:dyDescent="0.25">
      <c r="A280" s="14" t="s">
        <v>227</v>
      </c>
      <c r="B280" s="428" t="s">
        <v>228</v>
      </c>
      <c r="C280" s="428" t="s">
        <v>52</v>
      </c>
      <c r="D280" s="429">
        <v>41348</v>
      </c>
      <c r="E280" s="430">
        <v>6000</v>
      </c>
      <c r="F280" s="431">
        <v>5.33</v>
      </c>
      <c r="G280" s="432">
        <f t="shared" si="49"/>
        <v>31980</v>
      </c>
      <c r="H280" s="433"/>
      <c r="I280" s="510">
        <v>41381</v>
      </c>
      <c r="J280" s="431">
        <v>5.3419999999999996</v>
      </c>
      <c r="K280" s="435">
        <f t="shared" si="50"/>
        <v>32051.999999999996</v>
      </c>
      <c r="L280" s="436">
        <f>SUM(K280-G280)</f>
        <v>71.999999999996362</v>
      </c>
      <c r="M280" s="411">
        <v>1.03891</v>
      </c>
      <c r="N280" s="437">
        <f t="shared" si="51"/>
        <v>74.801519999996216</v>
      </c>
      <c r="O280" s="352"/>
      <c r="P280" s="114"/>
    </row>
    <row r="281" spans="1:21" s="110" customFormat="1" ht="15" customHeight="1" x14ac:dyDescent="0.25">
      <c r="A281" s="438" t="s">
        <v>1103</v>
      </c>
      <c r="B281" s="439" t="s">
        <v>1104</v>
      </c>
      <c r="C281" s="439" t="s">
        <v>77</v>
      </c>
      <c r="D281" s="440">
        <v>41355</v>
      </c>
      <c r="E281" s="441">
        <v>469</v>
      </c>
      <c r="F281" s="442">
        <v>67.099999999999994</v>
      </c>
      <c r="G281" s="443">
        <f t="shared" si="49"/>
        <v>31469.899999999998</v>
      </c>
      <c r="H281" s="444"/>
      <c r="I281" s="440">
        <v>41388</v>
      </c>
      <c r="J281" s="442">
        <v>66</v>
      </c>
      <c r="K281" s="445">
        <f t="shared" si="50"/>
        <v>30954</v>
      </c>
      <c r="L281" s="446">
        <f>SUM(G281-K281)</f>
        <v>515.89999999999782</v>
      </c>
      <c r="M281" s="447">
        <v>1.02583</v>
      </c>
      <c r="N281" s="448">
        <f t="shared" si="51"/>
        <v>529.22569699999781</v>
      </c>
      <c r="O281" s="351"/>
      <c r="P281" s="115"/>
    </row>
    <row r="282" spans="1:21" s="110" customFormat="1" ht="15" customHeight="1" x14ac:dyDescent="0.25">
      <c r="A282" s="428" t="s">
        <v>839</v>
      </c>
      <c r="B282" s="428" t="s">
        <v>840</v>
      </c>
      <c r="C282" s="428" t="s">
        <v>52</v>
      </c>
      <c r="D282" s="429">
        <v>41066</v>
      </c>
      <c r="E282" s="430">
        <v>974</v>
      </c>
      <c r="F282" s="431">
        <v>38.74</v>
      </c>
      <c r="G282" s="432">
        <f t="shared" si="49"/>
        <v>37732.76</v>
      </c>
      <c r="H282" s="444"/>
      <c r="I282" s="440">
        <v>41432</v>
      </c>
      <c r="J282" s="428">
        <v>57.82</v>
      </c>
      <c r="K282" s="435">
        <f t="shared" si="50"/>
        <v>56316.68</v>
      </c>
      <c r="L282" s="436">
        <f>SUM(K282-G282)</f>
        <v>18583.919999999998</v>
      </c>
      <c r="M282" s="411">
        <v>0.95945999999999998</v>
      </c>
      <c r="N282" s="437">
        <f t="shared" si="51"/>
        <v>17830.527883199997</v>
      </c>
      <c r="O282" s="351"/>
      <c r="P282" s="115"/>
    </row>
    <row r="283" spans="1:21" s="110" customFormat="1" ht="15" customHeight="1" x14ac:dyDescent="0.25">
      <c r="A283" s="428" t="s">
        <v>843</v>
      </c>
      <c r="B283" s="428" t="s">
        <v>451</v>
      </c>
      <c r="C283" s="428" t="s">
        <v>52</v>
      </c>
      <c r="D283" s="429">
        <v>41218</v>
      </c>
      <c r="E283" s="430">
        <v>1020</v>
      </c>
      <c r="F283" s="431">
        <v>28.69</v>
      </c>
      <c r="G283" s="432">
        <f t="shared" si="49"/>
        <v>29263.800000000003</v>
      </c>
      <c r="H283" s="444"/>
      <c r="I283" s="440">
        <v>41432</v>
      </c>
      <c r="J283" s="428">
        <v>38.96</v>
      </c>
      <c r="K283" s="435">
        <f t="shared" si="50"/>
        <v>39739.200000000004</v>
      </c>
      <c r="L283" s="436">
        <f>SUM(K283-G283)</f>
        <v>10475.400000000001</v>
      </c>
      <c r="M283" s="411">
        <v>0.95945999999999998</v>
      </c>
      <c r="N283" s="437">
        <f t="shared" si="51"/>
        <v>10050.727284000001</v>
      </c>
      <c r="O283" s="351"/>
      <c r="P283" s="115"/>
    </row>
    <row r="284" spans="1:21" s="110" customFormat="1" ht="15" customHeight="1" x14ac:dyDescent="0.25">
      <c r="A284" s="428" t="s">
        <v>431</v>
      </c>
      <c r="B284" s="428" t="s">
        <v>432</v>
      </c>
      <c r="C284" s="428" t="s">
        <v>52</v>
      </c>
      <c r="D284" s="429">
        <v>41221</v>
      </c>
      <c r="E284" s="430">
        <v>1042</v>
      </c>
      <c r="F284" s="431">
        <v>58.77</v>
      </c>
      <c r="G284" s="432">
        <f t="shared" si="49"/>
        <v>61238.340000000004</v>
      </c>
      <c r="H284" s="444"/>
      <c r="I284" s="440">
        <v>41418</v>
      </c>
      <c r="J284" s="428">
        <v>68.86</v>
      </c>
      <c r="K284" s="435">
        <f t="shared" si="50"/>
        <v>71752.12</v>
      </c>
      <c r="L284" s="436">
        <f>SUM(K284-G284)</f>
        <v>10513.779999999992</v>
      </c>
      <c r="M284" s="411">
        <v>0.97467000000000004</v>
      </c>
      <c r="N284" s="437">
        <f t="shared" si="51"/>
        <v>10247.465952599992</v>
      </c>
      <c r="O284" s="351"/>
      <c r="P284" s="115"/>
    </row>
    <row r="285" spans="1:21" s="108" customFormat="1" ht="15" customHeight="1" x14ac:dyDescent="0.25">
      <c r="A285" s="14" t="s">
        <v>279</v>
      </c>
      <c r="B285" s="428" t="s">
        <v>11</v>
      </c>
      <c r="C285" s="428" t="s">
        <v>52</v>
      </c>
      <c r="D285" s="429">
        <v>41313</v>
      </c>
      <c r="E285" s="430">
        <v>12500</v>
      </c>
      <c r="F285" s="431">
        <v>3.18</v>
      </c>
      <c r="G285" s="432">
        <f t="shared" si="49"/>
        <v>39750</v>
      </c>
      <c r="H285" s="433"/>
      <c r="I285" s="440">
        <v>41418</v>
      </c>
      <c r="J285" s="428">
        <v>3.4449999999999998</v>
      </c>
      <c r="K285" s="435">
        <f t="shared" si="50"/>
        <v>43062.5</v>
      </c>
      <c r="L285" s="436">
        <f>SUM(K285-G285)</f>
        <v>3312.5</v>
      </c>
      <c r="M285" s="411">
        <v>0.97467000000000004</v>
      </c>
      <c r="N285" s="437">
        <f t="shared" si="51"/>
        <v>3228.5943750000001</v>
      </c>
      <c r="O285" s="352"/>
      <c r="P285" s="114"/>
    </row>
    <row r="286" spans="1:21" s="108" customFormat="1" ht="15" customHeight="1" x14ac:dyDescent="0.25">
      <c r="A286" s="14" t="s">
        <v>197</v>
      </c>
      <c r="B286" s="428" t="s">
        <v>154</v>
      </c>
      <c r="C286" s="428" t="s">
        <v>52</v>
      </c>
      <c r="D286" s="429">
        <v>41369</v>
      </c>
      <c r="E286" s="430">
        <v>12500</v>
      </c>
      <c r="F286" s="431">
        <v>3.6</v>
      </c>
      <c r="G286" s="432">
        <f t="shared" si="49"/>
        <v>45000</v>
      </c>
      <c r="H286" s="433"/>
      <c r="I286" s="440">
        <v>41422</v>
      </c>
      <c r="J286" s="428">
        <v>3.4</v>
      </c>
      <c r="K286" s="435">
        <f t="shared" si="50"/>
        <v>42500</v>
      </c>
      <c r="L286" s="436">
        <f>SUM(K286-G286)</f>
        <v>-2500</v>
      </c>
      <c r="M286" s="411">
        <v>0.96318000000000004</v>
      </c>
      <c r="N286" s="437">
        <f t="shared" si="51"/>
        <v>-2407.9500000000003</v>
      </c>
      <c r="O286" s="352"/>
      <c r="P286" s="114"/>
    </row>
    <row r="287" spans="1:21" s="110" customFormat="1" ht="15" customHeight="1" x14ac:dyDescent="0.25">
      <c r="A287" s="428" t="s">
        <v>144</v>
      </c>
      <c r="B287" s="428" t="s">
        <v>308</v>
      </c>
      <c r="C287" s="428" t="s">
        <v>77</v>
      </c>
      <c r="D287" s="511">
        <v>41401</v>
      </c>
      <c r="E287" s="512">
        <v>7117</v>
      </c>
      <c r="F287" s="431">
        <v>1.577</v>
      </c>
      <c r="G287" s="432">
        <f t="shared" ref="G287:G292" si="52">SUM(E287*F287)</f>
        <v>11223.509</v>
      </c>
      <c r="H287" s="431"/>
      <c r="I287" s="511">
        <v>41466</v>
      </c>
      <c r="J287" s="428">
        <v>1.19</v>
      </c>
      <c r="K287" s="445">
        <f t="shared" si="50"/>
        <v>8469.23</v>
      </c>
      <c r="L287" s="446">
        <f>SUM(G287-K287)</f>
        <v>2754.2790000000005</v>
      </c>
      <c r="M287" s="447">
        <v>0.91752</v>
      </c>
      <c r="N287" s="448">
        <f t="shared" si="51"/>
        <v>2527.1060680800006</v>
      </c>
      <c r="O287" s="353"/>
      <c r="P287" s="313" t="s">
        <v>3</v>
      </c>
      <c r="Q287" s="309"/>
      <c r="R287" s="309"/>
      <c r="S287" s="309"/>
      <c r="T287" s="309"/>
      <c r="U287" s="309"/>
    </row>
    <row r="288" spans="1:21" s="110" customFormat="1" ht="15" customHeight="1" x14ac:dyDescent="0.25">
      <c r="A288" s="428" t="s">
        <v>1235</v>
      </c>
      <c r="B288" s="428" t="s">
        <v>1236</v>
      </c>
      <c r="C288" s="428" t="s">
        <v>77</v>
      </c>
      <c r="D288" s="511">
        <v>41418</v>
      </c>
      <c r="E288" s="513">
        <v>11634</v>
      </c>
      <c r="F288" s="431">
        <v>1.135</v>
      </c>
      <c r="G288" s="432">
        <f t="shared" si="52"/>
        <v>13204.59</v>
      </c>
      <c r="H288" s="431"/>
      <c r="I288" s="511">
        <v>41466</v>
      </c>
      <c r="J288" s="428">
        <v>0.98899999999999999</v>
      </c>
      <c r="K288" s="445">
        <f t="shared" si="50"/>
        <v>11506.026</v>
      </c>
      <c r="L288" s="446">
        <f>SUM(G288-K288)</f>
        <v>1698.5640000000003</v>
      </c>
      <c r="M288" s="447">
        <v>0.91752</v>
      </c>
      <c r="N288" s="448">
        <f t="shared" si="51"/>
        <v>1558.4664412800003</v>
      </c>
      <c r="O288" s="353"/>
      <c r="P288" s="313" t="s">
        <v>3</v>
      </c>
      <c r="Q288" s="309"/>
      <c r="R288" s="309"/>
      <c r="S288" s="309"/>
      <c r="T288" s="309"/>
      <c r="U288" s="309"/>
    </row>
    <row r="289" spans="1:21" s="110" customFormat="1" ht="15" customHeight="1" x14ac:dyDescent="0.25">
      <c r="A289" s="428" t="s">
        <v>1237</v>
      </c>
      <c r="B289" s="428" t="s">
        <v>293</v>
      </c>
      <c r="C289" s="428" t="s">
        <v>52</v>
      </c>
      <c r="D289" s="511">
        <v>41421</v>
      </c>
      <c r="E289" s="513">
        <v>5500</v>
      </c>
      <c r="F289" s="431">
        <v>5.35</v>
      </c>
      <c r="G289" s="432">
        <f t="shared" si="52"/>
        <v>29424.999999999996</v>
      </c>
      <c r="H289" s="431"/>
      <c r="I289" s="511">
        <v>41428</v>
      </c>
      <c r="J289" s="428">
        <v>4.91</v>
      </c>
      <c r="K289" s="435">
        <f t="shared" si="50"/>
        <v>27005</v>
      </c>
      <c r="L289" s="436">
        <f>SUM(K289-G289)</f>
        <v>-2419.9999999999964</v>
      </c>
      <c r="M289" s="411">
        <v>0.96060999999999996</v>
      </c>
      <c r="N289" s="437">
        <f t="shared" si="51"/>
        <v>-2324.6761999999962</v>
      </c>
      <c r="O289" s="353"/>
      <c r="P289" s="313" t="s">
        <v>3</v>
      </c>
      <c r="Q289" s="309"/>
      <c r="R289" s="309"/>
      <c r="S289" s="309"/>
      <c r="T289" s="309"/>
      <c r="U289" s="309"/>
    </row>
    <row r="290" spans="1:21" s="110" customFormat="1" ht="15" customHeight="1" x14ac:dyDescent="0.25">
      <c r="A290" s="428" t="s">
        <v>1238</v>
      </c>
      <c r="B290" s="428" t="s">
        <v>405</v>
      </c>
      <c r="C290" s="428" t="s">
        <v>77</v>
      </c>
      <c r="D290" s="511">
        <v>41435</v>
      </c>
      <c r="E290" s="513">
        <v>3967</v>
      </c>
      <c r="F290" s="431">
        <v>12.414999999999999</v>
      </c>
      <c r="G290" s="432">
        <f t="shared" si="52"/>
        <v>49250.304999999993</v>
      </c>
      <c r="H290" s="431"/>
      <c r="I290" s="511">
        <v>41473</v>
      </c>
      <c r="J290" s="428">
        <v>13.025</v>
      </c>
      <c r="K290" s="445">
        <f t="shared" si="50"/>
        <v>51670.175000000003</v>
      </c>
      <c r="L290" s="446">
        <f>SUM(G290-K290)</f>
        <v>-2419.8700000000099</v>
      </c>
      <c r="M290" s="447">
        <v>0.95450000000000002</v>
      </c>
      <c r="N290" s="448">
        <f t="shared" si="51"/>
        <v>-2309.7659150000095</v>
      </c>
      <c r="O290" s="353"/>
      <c r="P290" s="313" t="s">
        <v>3</v>
      </c>
      <c r="Q290" s="309"/>
      <c r="R290" s="309"/>
      <c r="S290" s="309"/>
      <c r="T290" s="309"/>
      <c r="U290" s="309"/>
    </row>
    <row r="291" spans="1:21" s="110" customFormat="1" ht="15" customHeight="1" x14ac:dyDescent="0.25">
      <c r="A291" s="428" t="s">
        <v>279</v>
      </c>
      <c r="B291" s="428" t="s">
        <v>11</v>
      </c>
      <c r="C291" s="428" t="s">
        <v>77</v>
      </c>
      <c r="D291" s="511">
        <v>41450</v>
      </c>
      <c r="E291" s="513">
        <v>16133</v>
      </c>
      <c r="F291" s="431">
        <v>3.14</v>
      </c>
      <c r="G291" s="432">
        <f t="shared" si="52"/>
        <v>50657.62</v>
      </c>
      <c r="H291" s="431"/>
      <c r="I291" s="514">
        <v>41464</v>
      </c>
      <c r="J291" s="428">
        <v>3.26</v>
      </c>
      <c r="K291" s="445">
        <f t="shared" si="50"/>
        <v>52593.579999999994</v>
      </c>
      <c r="L291" s="446">
        <f>SUM(G291-K291)</f>
        <v>-1935.9599999999919</v>
      </c>
      <c r="M291" s="447">
        <v>0.91307000000000005</v>
      </c>
      <c r="N291" s="448">
        <f t="shared" si="51"/>
        <v>-1767.6669971999927</v>
      </c>
      <c r="O291" s="353"/>
      <c r="P291" s="313" t="s">
        <v>3</v>
      </c>
      <c r="Q291" s="309"/>
      <c r="R291" s="309"/>
      <c r="S291" s="309"/>
      <c r="T291" s="309"/>
      <c r="U291" s="309"/>
    </row>
    <row r="292" spans="1:21" s="110" customFormat="1" ht="15" customHeight="1" x14ac:dyDescent="0.25">
      <c r="A292" s="428" t="s">
        <v>351</v>
      </c>
      <c r="B292" s="428" t="s">
        <v>218</v>
      </c>
      <c r="C292" s="428" t="s">
        <v>52</v>
      </c>
      <c r="D292" s="511">
        <v>41452</v>
      </c>
      <c r="E292" s="513">
        <v>17285</v>
      </c>
      <c r="F292" s="431">
        <v>2.2599999999999998</v>
      </c>
      <c r="G292" s="432">
        <f t="shared" si="52"/>
        <v>39064.1</v>
      </c>
      <c r="H292" s="431"/>
      <c r="I292" s="511">
        <v>41456</v>
      </c>
      <c r="J292" s="515">
        <v>2.1139999999999999</v>
      </c>
      <c r="K292" s="435">
        <f t="shared" si="50"/>
        <v>36540.49</v>
      </c>
      <c r="L292" s="436">
        <f>SUM(K292-G292)</f>
        <v>-2523.6100000000006</v>
      </c>
      <c r="M292" s="411">
        <v>0.91132000000000002</v>
      </c>
      <c r="N292" s="437">
        <f t="shared" si="51"/>
        <v>-2299.8162652000005</v>
      </c>
      <c r="O292" s="351"/>
      <c r="P292" s="313" t="s">
        <v>3</v>
      </c>
    </row>
    <row r="293" spans="1:21" s="110" customFormat="1" ht="15" customHeight="1" x14ac:dyDescent="0.25">
      <c r="A293" s="428" t="s">
        <v>1234</v>
      </c>
      <c r="B293" s="439" t="s">
        <v>199</v>
      </c>
      <c r="C293" s="439" t="s">
        <v>77</v>
      </c>
      <c r="D293" s="440">
        <v>41495</v>
      </c>
      <c r="E293" s="516">
        <v>8344</v>
      </c>
      <c r="F293" s="442">
        <v>4.2759999999999998</v>
      </c>
      <c r="G293" s="443">
        <f>SUM(E293*F293)</f>
        <v>35678.943999999996</v>
      </c>
      <c r="H293" s="444"/>
      <c r="I293" s="511">
        <v>41501</v>
      </c>
      <c r="J293" s="442">
        <v>4.5659999999999998</v>
      </c>
      <c r="K293" s="445">
        <f t="shared" si="50"/>
        <v>38098.703999999998</v>
      </c>
      <c r="L293" s="446">
        <f>SUM(G293-K293)</f>
        <v>-2419.760000000002</v>
      </c>
      <c r="M293" s="447">
        <v>0.91207000000000005</v>
      </c>
      <c r="N293" s="448">
        <f t="shared" si="51"/>
        <v>-2206.990503200002</v>
      </c>
      <c r="O293" s="351"/>
      <c r="P293" s="115"/>
    </row>
    <row r="294" spans="1:21" s="108" customFormat="1" ht="15" customHeight="1" x14ac:dyDescent="0.25">
      <c r="A294" s="428" t="s">
        <v>1233</v>
      </c>
      <c r="B294" s="428" t="s">
        <v>6</v>
      </c>
      <c r="C294" s="428" t="s">
        <v>52</v>
      </c>
      <c r="D294" s="511">
        <v>41492</v>
      </c>
      <c r="E294" s="513">
        <v>1728</v>
      </c>
      <c r="F294" s="431">
        <v>36.01</v>
      </c>
      <c r="G294" s="432">
        <f>SUM(E294*F294)</f>
        <v>62225.279999999999</v>
      </c>
      <c r="H294" s="431"/>
      <c r="I294" s="511">
        <v>41519</v>
      </c>
      <c r="J294" s="515">
        <v>34.72</v>
      </c>
      <c r="K294" s="435">
        <f t="shared" si="50"/>
        <v>59996.159999999996</v>
      </c>
      <c r="L294" s="436">
        <f>SUM(K294-G294)</f>
        <v>-2229.1200000000026</v>
      </c>
      <c r="M294" s="411">
        <v>0.89429000000000003</v>
      </c>
      <c r="N294" s="437">
        <f t="shared" si="51"/>
        <v>-1993.4797248000025</v>
      </c>
      <c r="O294" s="352"/>
      <c r="P294" s="114"/>
    </row>
    <row r="295" spans="1:21" s="108" customFormat="1" ht="15" customHeight="1" x14ac:dyDescent="0.25">
      <c r="A295" s="14" t="s">
        <v>1291</v>
      </c>
      <c r="B295" s="428" t="s">
        <v>248</v>
      </c>
      <c r="C295" s="428" t="s">
        <v>52</v>
      </c>
      <c r="D295" s="429">
        <v>41512</v>
      </c>
      <c r="E295" s="430">
        <v>28651</v>
      </c>
      <c r="F295" s="431">
        <v>1.407</v>
      </c>
      <c r="G295" s="432">
        <f t="shared" ref="G295:G301" si="53">SUM(E295*F295)</f>
        <v>40311.957000000002</v>
      </c>
      <c r="H295" s="433"/>
      <c r="I295" s="510">
        <v>41535</v>
      </c>
      <c r="J295" s="431">
        <v>1.3169999999999999</v>
      </c>
      <c r="K295" s="435">
        <f t="shared" ref="K295:K301" si="54">SUM(E295*J295)</f>
        <v>37733.366999999998</v>
      </c>
      <c r="L295" s="436">
        <f t="shared" ref="L295:L301" si="55">SUM(K295-G295)</f>
        <v>-2578.5900000000038</v>
      </c>
      <c r="M295" s="411">
        <v>0.93530000000000002</v>
      </c>
      <c r="N295" s="437">
        <f t="shared" si="51"/>
        <v>-2411.7552270000037</v>
      </c>
      <c r="O295" s="352"/>
      <c r="P295" s="114"/>
    </row>
    <row r="296" spans="1:21" s="108" customFormat="1" ht="15" customHeight="1" x14ac:dyDescent="0.25">
      <c r="A296" s="14" t="s">
        <v>1352</v>
      </c>
      <c r="B296" s="428" t="s">
        <v>1353</v>
      </c>
      <c r="C296" s="428" t="s">
        <v>52</v>
      </c>
      <c r="D296" s="429">
        <v>41541</v>
      </c>
      <c r="E296" s="430">
        <v>3256</v>
      </c>
      <c r="F296" s="431">
        <v>13.78</v>
      </c>
      <c r="G296" s="432">
        <f t="shared" si="53"/>
        <v>44867.68</v>
      </c>
      <c r="H296" s="433"/>
      <c r="I296" s="510">
        <v>41548</v>
      </c>
      <c r="J296" s="431">
        <v>13.02</v>
      </c>
      <c r="K296" s="435">
        <f t="shared" si="54"/>
        <v>42393.119999999995</v>
      </c>
      <c r="L296" s="436">
        <f t="shared" si="55"/>
        <v>-2474.5600000000049</v>
      </c>
      <c r="M296" s="411">
        <v>0.93147999999999997</v>
      </c>
      <c r="N296" s="437">
        <f t="shared" si="51"/>
        <v>-2305.0031488000045</v>
      </c>
      <c r="O296" s="352"/>
      <c r="P296" s="114"/>
    </row>
    <row r="297" spans="1:21" s="108" customFormat="1" ht="15" customHeight="1" x14ac:dyDescent="0.25">
      <c r="A297" s="14" t="s">
        <v>1323</v>
      </c>
      <c r="B297" s="428" t="s">
        <v>232</v>
      </c>
      <c r="C297" s="428" t="s">
        <v>52</v>
      </c>
      <c r="D297" s="429">
        <v>41530</v>
      </c>
      <c r="E297" s="430">
        <v>9407</v>
      </c>
      <c r="F297" s="431">
        <v>5.67</v>
      </c>
      <c r="G297" s="432">
        <f t="shared" si="53"/>
        <v>53337.69</v>
      </c>
      <c r="H297" s="433"/>
      <c r="I297" s="510">
        <v>41572</v>
      </c>
      <c r="J297" s="431">
        <v>5.39</v>
      </c>
      <c r="K297" s="435">
        <f t="shared" si="54"/>
        <v>50703.729999999996</v>
      </c>
      <c r="L297" s="436">
        <f t="shared" si="55"/>
        <v>-2633.9600000000064</v>
      </c>
      <c r="M297" s="411">
        <v>0.96220000000000006</v>
      </c>
      <c r="N297" s="437">
        <f t="shared" ref="N297:N302" si="56">SUM(L297*M297)</f>
        <v>-2534.3963120000062</v>
      </c>
      <c r="O297" s="352"/>
      <c r="P297" s="114"/>
    </row>
    <row r="298" spans="1:21" s="110" customFormat="1" ht="15" customHeight="1" x14ac:dyDescent="0.25">
      <c r="A298" s="14" t="s">
        <v>1421</v>
      </c>
      <c r="B298" s="428" t="s">
        <v>1420</v>
      </c>
      <c r="C298" s="428" t="s">
        <v>52</v>
      </c>
      <c r="D298" s="429">
        <v>41572</v>
      </c>
      <c r="E298" s="430">
        <v>4320</v>
      </c>
      <c r="F298" s="431">
        <v>14.86</v>
      </c>
      <c r="G298" s="432">
        <f t="shared" si="53"/>
        <v>64195.199999999997</v>
      </c>
      <c r="H298" s="433"/>
      <c r="I298" s="510">
        <v>41576</v>
      </c>
      <c r="J298" s="431">
        <v>14.22</v>
      </c>
      <c r="K298" s="435">
        <f t="shared" si="54"/>
        <v>61430.400000000001</v>
      </c>
      <c r="L298" s="436">
        <f t="shared" si="55"/>
        <v>-2764.7999999999956</v>
      </c>
      <c r="M298" s="411">
        <v>0.95720000000000005</v>
      </c>
      <c r="N298" s="437">
        <f t="shared" si="56"/>
        <v>-2646.4665599999958</v>
      </c>
      <c r="O298" s="351"/>
      <c r="P298" s="115"/>
    </row>
    <row r="299" spans="1:21" s="108" customFormat="1" ht="15" customHeight="1" x14ac:dyDescent="0.25">
      <c r="A299" s="14" t="s">
        <v>950</v>
      </c>
      <c r="B299" s="483" t="s">
        <v>951</v>
      </c>
      <c r="C299" s="483" t="s">
        <v>52</v>
      </c>
      <c r="D299" s="484">
        <v>41500</v>
      </c>
      <c r="E299" s="485">
        <v>8272</v>
      </c>
      <c r="F299" s="486">
        <v>5.41</v>
      </c>
      <c r="G299" s="432">
        <f t="shared" si="53"/>
        <v>44751.520000000004</v>
      </c>
      <c r="H299" s="433"/>
      <c r="I299" s="519">
        <v>41584</v>
      </c>
      <c r="J299" s="486">
        <v>5.64</v>
      </c>
      <c r="K299" s="435">
        <f t="shared" si="54"/>
        <v>46654.079999999994</v>
      </c>
      <c r="L299" s="436">
        <f t="shared" si="55"/>
        <v>1902.5599999999904</v>
      </c>
      <c r="M299" s="411">
        <v>0.91113999999999995</v>
      </c>
      <c r="N299" s="437">
        <f t="shared" si="56"/>
        <v>1733.4985183999911</v>
      </c>
      <c r="O299" s="352"/>
      <c r="P299" s="114"/>
    </row>
    <row r="300" spans="1:21" s="108" customFormat="1" ht="15" customHeight="1" x14ac:dyDescent="0.25">
      <c r="A300" s="14" t="s">
        <v>408</v>
      </c>
      <c r="B300" s="483" t="s">
        <v>409</v>
      </c>
      <c r="C300" s="483" t="s">
        <v>52</v>
      </c>
      <c r="D300" s="484">
        <v>41578</v>
      </c>
      <c r="E300" s="485">
        <v>10200</v>
      </c>
      <c r="F300" s="486">
        <v>5.08</v>
      </c>
      <c r="G300" s="432">
        <f t="shared" si="53"/>
        <v>51816</v>
      </c>
      <c r="H300" s="433"/>
      <c r="I300" s="519">
        <v>41584</v>
      </c>
      <c r="J300" s="486">
        <v>4.8</v>
      </c>
      <c r="K300" s="435">
        <f t="shared" si="54"/>
        <v>48960</v>
      </c>
      <c r="L300" s="436">
        <f t="shared" si="55"/>
        <v>-2856</v>
      </c>
      <c r="M300" s="411">
        <v>0.95420000000000005</v>
      </c>
      <c r="N300" s="437">
        <f t="shared" si="56"/>
        <v>-2725.1952000000001</v>
      </c>
      <c r="O300" s="352"/>
      <c r="P300" s="114"/>
    </row>
    <row r="301" spans="1:21" s="108" customFormat="1" ht="15" customHeight="1" x14ac:dyDescent="0.25">
      <c r="A301" s="14" t="s">
        <v>1380</v>
      </c>
      <c r="B301" s="483" t="s">
        <v>178</v>
      </c>
      <c r="C301" s="483" t="s">
        <v>52</v>
      </c>
      <c r="D301" s="484">
        <v>41564</v>
      </c>
      <c r="E301" s="485">
        <v>8632</v>
      </c>
      <c r="F301" s="486">
        <v>5.0599999999999996</v>
      </c>
      <c r="G301" s="432">
        <f t="shared" si="53"/>
        <v>43677.919999999998</v>
      </c>
      <c r="H301" s="433"/>
      <c r="I301" s="519">
        <v>41586</v>
      </c>
      <c r="J301" s="486">
        <v>4.78</v>
      </c>
      <c r="K301" s="435">
        <f t="shared" si="54"/>
        <v>41260.959999999999</v>
      </c>
      <c r="L301" s="436">
        <f t="shared" si="55"/>
        <v>-2416.9599999999991</v>
      </c>
      <c r="M301" s="411">
        <v>0.95830000000000004</v>
      </c>
      <c r="N301" s="437">
        <f t="shared" si="56"/>
        <v>-2316.1727679999995</v>
      </c>
      <c r="O301" s="352"/>
      <c r="P301" s="114"/>
    </row>
    <row r="302" spans="1:21" s="108" customFormat="1" ht="15" customHeight="1" x14ac:dyDescent="0.25">
      <c r="A302" s="14" t="s">
        <v>1321</v>
      </c>
      <c r="B302" s="483" t="s">
        <v>1322</v>
      </c>
      <c r="C302" s="483" t="s">
        <v>52</v>
      </c>
      <c r="D302" s="484">
        <v>41527</v>
      </c>
      <c r="E302" s="485">
        <v>1613</v>
      </c>
      <c r="F302" s="486">
        <v>32.229999999999997</v>
      </c>
      <c r="G302" s="432">
        <f t="shared" ref="G302:G309" si="57">SUM(E302*F302)</f>
        <v>51986.99</v>
      </c>
      <c r="H302" s="433"/>
      <c r="I302" s="519">
        <v>41591</v>
      </c>
      <c r="J302" s="486">
        <v>32.32</v>
      </c>
      <c r="K302" s="435">
        <f t="shared" ref="K302:K309" si="58">SUM(E302*J302)</f>
        <v>52132.160000000003</v>
      </c>
      <c r="L302" s="436">
        <f t="shared" ref="L302:L309" si="59">SUM(K302-G302)</f>
        <v>145.17000000000553</v>
      </c>
      <c r="M302" s="411">
        <v>0.92259999999999998</v>
      </c>
      <c r="N302" s="437">
        <f t="shared" si="56"/>
        <v>133.93384200000509</v>
      </c>
      <c r="O302" s="352"/>
      <c r="P302" s="114"/>
    </row>
    <row r="303" spans="1:21" s="108" customFormat="1" ht="15" customHeight="1" x14ac:dyDescent="0.25">
      <c r="A303" s="14" t="s">
        <v>286</v>
      </c>
      <c r="B303" s="483" t="s">
        <v>287</v>
      </c>
      <c r="C303" s="483" t="s">
        <v>52</v>
      </c>
      <c r="D303" s="484">
        <v>41569</v>
      </c>
      <c r="E303" s="485">
        <v>11521</v>
      </c>
      <c r="F303" s="486">
        <v>5.13</v>
      </c>
      <c r="G303" s="432">
        <f t="shared" si="57"/>
        <v>59102.729999999996</v>
      </c>
      <c r="H303" s="433"/>
      <c r="I303" s="519">
        <v>41598</v>
      </c>
      <c r="J303" s="486">
        <v>4.8899999999999997</v>
      </c>
      <c r="K303" s="435">
        <f t="shared" si="58"/>
        <v>56337.689999999995</v>
      </c>
      <c r="L303" s="436">
        <f t="shared" si="59"/>
        <v>-2765.0400000000009</v>
      </c>
      <c r="M303" s="411">
        <v>0.95830000000000004</v>
      </c>
      <c r="N303" s="437">
        <f t="shared" ref="N303:N309" si="60">SUM(L303*M303)</f>
        <v>-2649.7378320000012</v>
      </c>
      <c r="O303" s="352"/>
      <c r="P303" s="114"/>
    </row>
    <row r="304" spans="1:21" s="108" customFormat="1" ht="15" customHeight="1" x14ac:dyDescent="0.25">
      <c r="A304" s="14" t="s">
        <v>1309</v>
      </c>
      <c r="B304" s="483" t="s">
        <v>1310</v>
      </c>
      <c r="C304" s="483" t="s">
        <v>52</v>
      </c>
      <c r="D304" s="484">
        <v>41520</v>
      </c>
      <c r="E304" s="485">
        <v>5671</v>
      </c>
      <c r="F304" s="486">
        <v>8.49</v>
      </c>
      <c r="G304" s="432">
        <f t="shared" si="57"/>
        <v>48146.79</v>
      </c>
      <c r="H304" s="433"/>
      <c r="I304" s="519">
        <v>41606</v>
      </c>
      <c r="J304" s="486">
        <v>8.18</v>
      </c>
      <c r="K304" s="435">
        <f t="shared" si="58"/>
        <v>46388.78</v>
      </c>
      <c r="L304" s="436">
        <f t="shared" si="59"/>
        <v>-1758.010000000002</v>
      </c>
      <c r="M304" s="411">
        <v>0.89749999999999996</v>
      </c>
      <c r="N304" s="437">
        <f t="shared" si="60"/>
        <v>-1577.8139750000018</v>
      </c>
      <c r="O304" s="352"/>
      <c r="P304" s="114"/>
    </row>
    <row r="305" spans="1:16" s="108" customFormat="1" ht="15" customHeight="1" x14ac:dyDescent="0.25">
      <c r="A305" s="46" t="s">
        <v>1435</v>
      </c>
      <c r="B305" s="529" t="s">
        <v>1436</v>
      </c>
      <c r="C305" s="375" t="s">
        <v>52</v>
      </c>
      <c r="D305" s="543">
        <v>41578</v>
      </c>
      <c r="E305" s="544">
        <v>17850</v>
      </c>
      <c r="F305" s="545">
        <v>3.78</v>
      </c>
      <c r="G305" s="546">
        <f t="shared" si="57"/>
        <v>67473</v>
      </c>
      <c r="H305" s="547"/>
      <c r="I305" s="572">
        <v>41610</v>
      </c>
      <c r="J305" s="545">
        <v>3.79</v>
      </c>
      <c r="K305" s="548">
        <f t="shared" si="58"/>
        <v>67651.5</v>
      </c>
      <c r="L305" s="549">
        <f t="shared" si="59"/>
        <v>178.5</v>
      </c>
      <c r="M305" s="542">
        <v>0.91080000000000005</v>
      </c>
      <c r="N305" s="550">
        <f t="shared" si="60"/>
        <v>162.5778</v>
      </c>
      <c r="O305" s="352"/>
      <c r="P305" s="114"/>
    </row>
    <row r="306" spans="1:16" s="108" customFormat="1" ht="15" customHeight="1" x14ac:dyDescent="0.25">
      <c r="A306" s="46" t="s">
        <v>965</v>
      </c>
      <c r="B306" s="529" t="s">
        <v>218</v>
      </c>
      <c r="C306" s="375" t="s">
        <v>52</v>
      </c>
      <c r="D306" s="543">
        <v>41528</v>
      </c>
      <c r="E306" s="544">
        <v>14110</v>
      </c>
      <c r="F306" s="545">
        <v>2.44</v>
      </c>
      <c r="G306" s="546">
        <f t="shared" si="57"/>
        <v>34428.400000000001</v>
      </c>
      <c r="H306" s="547"/>
      <c r="I306" s="572">
        <v>41610</v>
      </c>
      <c r="J306" s="545">
        <v>2.58</v>
      </c>
      <c r="K306" s="548">
        <f t="shared" si="58"/>
        <v>36403.800000000003</v>
      </c>
      <c r="L306" s="549">
        <f t="shared" si="59"/>
        <v>1975.4000000000015</v>
      </c>
      <c r="M306" s="542">
        <v>0.91080000000000005</v>
      </c>
      <c r="N306" s="550">
        <f t="shared" si="60"/>
        <v>1799.1943200000014</v>
      </c>
      <c r="O306" s="352"/>
      <c r="P306" s="114"/>
    </row>
    <row r="307" spans="1:16" s="108" customFormat="1" ht="15" customHeight="1" x14ac:dyDescent="0.25">
      <c r="A307" s="46" t="s">
        <v>1280</v>
      </c>
      <c r="B307" s="529" t="s">
        <v>152</v>
      </c>
      <c r="C307" s="375" t="s">
        <v>52</v>
      </c>
      <c r="D307" s="543">
        <v>41505</v>
      </c>
      <c r="E307" s="544">
        <v>8578</v>
      </c>
      <c r="F307" s="545">
        <v>4.4800000000000004</v>
      </c>
      <c r="G307" s="546">
        <f t="shared" si="57"/>
        <v>38429.440000000002</v>
      </c>
      <c r="H307" s="547"/>
      <c r="I307" s="572">
        <v>41612</v>
      </c>
      <c r="J307" s="545">
        <v>5.8</v>
      </c>
      <c r="K307" s="548">
        <f t="shared" si="58"/>
        <v>49752.4</v>
      </c>
      <c r="L307" s="549">
        <f t="shared" si="59"/>
        <v>11322.96</v>
      </c>
      <c r="M307" s="542">
        <v>0.91080000000000005</v>
      </c>
      <c r="N307" s="550">
        <f t="shared" si="60"/>
        <v>10312.951967999999</v>
      </c>
      <c r="O307" s="352"/>
      <c r="P307" s="114"/>
    </row>
    <row r="308" spans="1:16" s="108" customFormat="1" ht="15" customHeight="1" x14ac:dyDescent="0.25">
      <c r="A308" s="46" t="s">
        <v>1437</v>
      </c>
      <c r="B308" s="529" t="s">
        <v>1438</v>
      </c>
      <c r="C308" s="375" t="s">
        <v>52</v>
      </c>
      <c r="D308" s="543">
        <v>41577</v>
      </c>
      <c r="E308" s="544">
        <v>10984</v>
      </c>
      <c r="F308" s="545">
        <v>6.13</v>
      </c>
      <c r="G308" s="546">
        <f t="shared" si="57"/>
        <v>67331.92</v>
      </c>
      <c r="H308" s="547"/>
      <c r="I308" s="572">
        <v>41613</v>
      </c>
      <c r="J308" s="545">
        <v>5.87</v>
      </c>
      <c r="K308" s="548">
        <f t="shared" si="58"/>
        <v>64476.08</v>
      </c>
      <c r="L308" s="549">
        <f t="shared" si="59"/>
        <v>-2855.8399999999965</v>
      </c>
      <c r="M308" s="542">
        <v>0.91080000000000005</v>
      </c>
      <c r="N308" s="550">
        <f t="shared" si="60"/>
        <v>-2601.0990719999968</v>
      </c>
      <c r="O308" s="352"/>
      <c r="P308" s="114"/>
    </row>
    <row r="309" spans="1:16" s="108" customFormat="1" ht="15" customHeight="1" x14ac:dyDescent="0.25">
      <c r="A309" s="46" t="s">
        <v>1461</v>
      </c>
      <c r="B309" s="530" t="s">
        <v>446</v>
      </c>
      <c r="C309" s="554" t="s">
        <v>52</v>
      </c>
      <c r="D309" s="551">
        <v>41597</v>
      </c>
      <c r="E309" s="552">
        <v>6264</v>
      </c>
      <c r="F309" s="553">
        <v>16.670000000000002</v>
      </c>
      <c r="G309" s="546">
        <f t="shared" si="57"/>
        <v>104420.88</v>
      </c>
      <c r="H309" s="547"/>
      <c r="I309" s="573">
        <v>41613</v>
      </c>
      <c r="J309" s="553">
        <v>15.97</v>
      </c>
      <c r="K309" s="548">
        <f t="shared" si="58"/>
        <v>100036.08</v>
      </c>
      <c r="L309" s="549">
        <f t="shared" si="59"/>
        <v>-4384.8000000000029</v>
      </c>
      <c r="M309" s="542">
        <v>0.91080000000000005</v>
      </c>
      <c r="N309" s="550">
        <f t="shared" si="60"/>
        <v>-3993.6758400000031</v>
      </c>
      <c r="O309" s="352"/>
      <c r="P309" s="114"/>
    </row>
    <row r="310" spans="1:16" s="108" customFormat="1" ht="15" customHeight="1" x14ac:dyDescent="0.25">
      <c r="A310" s="46" t="s">
        <v>1418</v>
      </c>
      <c r="B310" s="529" t="s">
        <v>1419</v>
      </c>
      <c r="C310" s="375" t="s">
        <v>52</v>
      </c>
      <c r="D310" s="543">
        <v>41568</v>
      </c>
      <c r="E310" s="544">
        <v>6583</v>
      </c>
      <c r="F310" s="545">
        <v>10.59</v>
      </c>
      <c r="G310" s="546">
        <f t="shared" ref="G310:G315" si="61">SUM(E310*F310)</f>
        <v>69713.97</v>
      </c>
      <c r="H310" s="547"/>
      <c r="I310" s="572">
        <v>41620</v>
      </c>
      <c r="J310" s="545">
        <v>10.69</v>
      </c>
      <c r="K310" s="548">
        <f t="shared" ref="K310:K315" si="62">SUM(E310*J310)</f>
        <v>70372.26999999999</v>
      </c>
      <c r="L310" s="549">
        <f>SUM(K310-G310)</f>
        <v>658.29999999998836</v>
      </c>
      <c r="M310" s="542">
        <v>0.91080000000000005</v>
      </c>
      <c r="N310" s="550">
        <f t="shared" ref="N310:N315" si="63">SUM(L310*M310)</f>
        <v>599.57963999998947</v>
      </c>
      <c r="O310" s="352"/>
      <c r="P310" s="114"/>
    </row>
    <row r="311" spans="1:16" s="108" customFormat="1" ht="15" customHeight="1" x14ac:dyDescent="0.25">
      <c r="A311" s="46" t="s">
        <v>1455</v>
      </c>
      <c r="B311" s="530" t="s">
        <v>1456</v>
      </c>
      <c r="C311" s="554" t="s">
        <v>52</v>
      </c>
      <c r="D311" s="551">
        <v>41592</v>
      </c>
      <c r="E311" s="552">
        <v>6108</v>
      </c>
      <c r="F311" s="553">
        <v>11.78</v>
      </c>
      <c r="G311" s="546">
        <f t="shared" si="61"/>
        <v>71952.239999999991</v>
      </c>
      <c r="H311" s="547"/>
      <c r="I311" s="573">
        <v>41617</v>
      </c>
      <c r="J311" s="553">
        <v>11.72</v>
      </c>
      <c r="K311" s="548">
        <f t="shared" si="62"/>
        <v>71585.760000000009</v>
      </c>
      <c r="L311" s="549">
        <f>SUM(K311-G311)</f>
        <v>-366.47999999998137</v>
      </c>
      <c r="M311" s="542">
        <v>0.91080000000000005</v>
      </c>
      <c r="N311" s="550">
        <f t="shared" si="63"/>
        <v>-333.78998399998306</v>
      </c>
      <c r="O311" s="352"/>
      <c r="P311" s="114"/>
    </row>
    <row r="312" spans="1:16" s="110" customFormat="1" ht="15" customHeight="1" x14ac:dyDescent="0.25">
      <c r="A312" s="438" t="s">
        <v>1352</v>
      </c>
      <c r="B312" s="569" t="s">
        <v>1353</v>
      </c>
      <c r="C312" s="439" t="s">
        <v>77</v>
      </c>
      <c r="D312" s="440">
        <v>41618</v>
      </c>
      <c r="E312" s="441">
        <v>6827</v>
      </c>
      <c r="F312" s="442">
        <v>11.28</v>
      </c>
      <c r="G312" s="443">
        <f t="shared" si="61"/>
        <v>77008.56</v>
      </c>
      <c r="H312" s="444"/>
      <c r="I312" s="440">
        <v>41632</v>
      </c>
      <c r="J312" s="442">
        <v>11.92</v>
      </c>
      <c r="K312" s="445">
        <f t="shared" si="62"/>
        <v>81377.84</v>
      </c>
      <c r="L312" s="446">
        <f>SUM(G312-K312)</f>
        <v>-4369.2799999999988</v>
      </c>
      <c r="M312" s="447">
        <v>0.8921</v>
      </c>
      <c r="N312" s="768">
        <f t="shared" si="63"/>
        <v>-3897.834687999999</v>
      </c>
      <c r="O312" s="351"/>
      <c r="P312" s="115"/>
    </row>
    <row r="313" spans="1:16" s="108" customFormat="1" ht="15" customHeight="1" x14ac:dyDescent="0.25">
      <c r="A313" s="46" t="s">
        <v>1479</v>
      </c>
      <c r="B313" s="530" t="s">
        <v>1480</v>
      </c>
      <c r="C313" s="554" t="s">
        <v>52</v>
      </c>
      <c r="D313" s="551">
        <v>41607</v>
      </c>
      <c r="E313" s="552">
        <v>1575</v>
      </c>
      <c r="F313" s="553">
        <v>66.06</v>
      </c>
      <c r="G313" s="546">
        <f t="shared" si="61"/>
        <v>104044.5</v>
      </c>
      <c r="H313" s="547"/>
      <c r="I313" s="573">
        <v>41649</v>
      </c>
      <c r="J313" s="553">
        <v>63.9</v>
      </c>
      <c r="K313" s="548">
        <f t="shared" si="62"/>
        <v>100642.5</v>
      </c>
      <c r="L313" s="549">
        <f>SUM(K313-G313)</f>
        <v>-3402</v>
      </c>
      <c r="M313" s="542">
        <v>0.91080000000000005</v>
      </c>
      <c r="N313" s="550">
        <f t="shared" si="63"/>
        <v>-3098.5416</v>
      </c>
      <c r="O313" s="352"/>
      <c r="P313" s="114"/>
    </row>
    <row r="314" spans="1:16" s="108" customFormat="1" ht="15" customHeight="1" x14ac:dyDescent="0.25">
      <c r="A314" s="14" t="s">
        <v>1552</v>
      </c>
      <c r="B314" s="530" t="s">
        <v>1553</v>
      </c>
      <c r="C314" s="428" t="s">
        <v>52</v>
      </c>
      <c r="D314" s="429">
        <v>41659</v>
      </c>
      <c r="E314" s="430">
        <v>300000</v>
      </c>
      <c r="F314" s="431">
        <v>9.7000000000000003E-2</v>
      </c>
      <c r="G314" s="432">
        <f t="shared" si="61"/>
        <v>29100</v>
      </c>
      <c r="H314" s="433"/>
      <c r="I314" s="510">
        <v>41667</v>
      </c>
      <c r="J314" s="431">
        <v>8.7999999999999995E-2</v>
      </c>
      <c r="K314" s="435">
        <f t="shared" si="62"/>
        <v>26400</v>
      </c>
      <c r="L314" s="436">
        <f>SUM(K314-G314)</f>
        <v>-2700</v>
      </c>
      <c r="M314" s="411">
        <v>0.87860000000000005</v>
      </c>
      <c r="N314" s="437">
        <f t="shared" si="63"/>
        <v>-2372.2200000000003</v>
      </c>
      <c r="O314" s="352"/>
      <c r="P314" s="114"/>
    </row>
    <row r="315" spans="1:16" s="108" customFormat="1" ht="15" customHeight="1" x14ac:dyDescent="0.25">
      <c r="A315" s="14" t="s">
        <v>1560</v>
      </c>
      <c r="B315" s="530" t="s">
        <v>840</v>
      </c>
      <c r="C315" s="428" t="s">
        <v>52</v>
      </c>
      <c r="D315" s="429">
        <v>41667</v>
      </c>
      <c r="E315" s="430">
        <v>1991</v>
      </c>
      <c r="F315" s="431">
        <v>71.08</v>
      </c>
      <c r="G315" s="432">
        <f t="shared" si="61"/>
        <v>141520.28</v>
      </c>
      <c r="H315" s="433"/>
      <c r="I315" s="510">
        <v>41674</v>
      </c>
      <c r="J315" s="431">
        <v>68.64</v>
      </c>
      <c r="K315" s="435">
        <f t="shared" si="62"/>
        <v>136662.24</v>
      </c>
      <c r="L315" s="436">
        <f>SUM(K315-G315)</f>
        <v>-4858.0400000000081</v>
      </c>
      <c r="M315" s="411">
        <v>0.87580000000000002</v>
      </c>
      <c r="N315" s="437">
        <f t="shared" si="63"/>
        <v>-4254.6714320000074</v>
      </c>
      <c r="O315" s="352"/>
      <c r="P315" s="114"/>
    </row>
    <row r="316" spans="1:16" s="110" customFormat="1" ht="15" customHeight="1" x14ac:dyDescent="0.25">
      <c r="A316" s="438" t="s">
        <v>1514</v>
      </c>
      <c r="B316" s="569" t="s">
        <v>1515</v>
      </c>
      <c r="C316" s="439" t="s">
        <v>77</v>
      </c>
      <c r="D316" s="440">
        <v>41627</v>
      </c>
      <c r="E316" s="441">
        <v>28103</v>
      </c>
      <c r="F316" s="442">
        <v>2.1</v>
      </c>
      <c r="G316" s="443">
        <f t="shared" ref="G316:G321" si="64">SUM(E316*F316)</f>
        <v>59016.3</v>
      </c>
      <c r="H316" s="444"/>
      <c r="I316" s="440">
        <v>41688</v>
      </c>
      <c r="J316" s="442">
        <v>2.09</v>
      </c>
      <c r="K316" s="445">
        <f t="shared" ref="K316:K321" si="65">SUM(E316*J316)</f>
        <v>58735.27</v>
      </c>
      <c r="L316" s="446">
        <f>SUM(G316-K316)</f>
        <v>281.03000000000611</v>
      </c>
      <c r="M316" s="447">
        <v>0.88019999999999998</v>
      </c>
      <c r="N316" s="448">
        <f t="shared" ref="N316:N321" si="66">SUM(L316*M316)</f>
        <v>247.36260600000537</v>
      </c>
      <c r="O316" s="351"/>
      <c r="P316" s="115"/>
    </row>
    <row r="317" spans="1:16" s="108" customFormat="1" ht="15" customHeight="1" x14ac:dyDescent="0.25">
      <c r="A317" s="14" t="s">
        <v>441</v>
      </c>
      <c r="B317" s="530" t="s">
        <v>442</v>
      </c>
      <c r="C317" s="428" t="s">
        <v>52</v>
      </c>
      <c r="D317" s="429">
        <v>41680</v>
      </c>
      <c r="E317" s="430">
        <v>23125</v>
      </c>
      <c r="F317" s="431">
        <v>2.54</v>
      </c>
      <c r="G317" s="432">
        <f t="shared" si="64"/>
        <v>58737.5</v>
      </c>
      <c r="H317" s="433"/>
      <c r="I317" s="510">
        <v>41708</v>
      </c>
      <c r="J317" s="431">
        <v>2.57</v>
      </c>
      <c r="K317" s="435">
        <f t="shared" si="65"/>
        <v>59431.249999999993</v>
      </c>
      <c r="L317" s="436">
        <f t="shared" ref="L317:L322" si="67">SUM(K317-G317)</f>
        <v>693.74999999999272</v>
      </c>
      <c r="M317" s="542">
        <v>0.91080000000000005</v>
      </c>
      <c r="N317" s="437">
        <f t="shared" si="66"/>
        <v>631.86749999999336</v>
      </c>
      <c r="O317" s="352"/>
      <c r="P317" s="114"/>
    </row>
    <row r="318" spans="1:16" s="108" customFormat="1" ht="15" customHeight="1" x14ac:dyDescent="0.25">
      <c r="A318" s="14" t="s">
        <v>1587</v>
      </c>
      <c r="B318" s="530" t="s">
        <v>1588</v>
      </c>
      <c r="C318" s="428" t="s">
        <v>52</v>
      </c>
      <c r="D318" s="429">
        <v>41701</v>
      </c>
      <c r="E318" s="430">
        <v>3836</v>
      </c>
      <c r="F318" s="431">
        <v>36.36</v>
      </c>
      <c r="G318" s="432">
        <f t="shared" si="64"/>
        <v>139476.96</v>
      </c>
      <c r="H318" s="433"/>
      <c r="I318" s="510">
        <v>41712</v>
      </c>
      <c r="J318" s="431">
        <v>35.130000000000003</v>
      </c>
      <c r="K318" s="435">
        <f t="shared" si="65"/>
        <v>134758.68000000002</v>
      </c>
      <c r="L318" s="436">
        <f t="shared" si="67"/>
        <v>-4718.2799999999697</v>
      </c>
      <c r="M318" s="411">
        <v>0.91080000000000005</v>
      </c>
      <c r="N318" s="437">
        <f t="shared" si="66"/>
        <v>-4297.4094239999731</v>
      </c>
      <c r="O318" s="352"/>
      <c r="P318" s="114"/>
    </row>
    <row r="319" spans="1:16" s="108" customFormat="1" ht="15" customHeight="1" x14ac:dyDescent="0.25">
      <c r="A319" s="14" t="s">
        <v>314</v>
      </c>
      <c r="B319" s="530" t="s">
        <v>315</v>
      </c>
      <c r="C319" s="428" t="s">
        <v>52</v>
      </c>
      <c r="D319" s="429">
        <v>41683</v>
      </c>
      <c r="E319" s="430">
        <v>104062</v>
      </c>
      <c r="F319" s="431">
        <v>0.71</v>
      </c>
      <c r="G319" s="432">
        <f t="shared" si="64"/>
        <v>73884.01999999999</v>
      </c>
      <c r="H319" s="433"/>
      <c r="I319" s="510">
        <v>41710</v>
      </c>
      <c r="J319" s="431">
        <v>0.94</v>
      </c>
      <c r="K319" s="435">
        <f t="shared" si="65"/>
        <v>97818.28</v>
      </c>
      <c r="L319" s="436">
        <f t="shared" si="67"/>
        <v>23934.260000000009</v>
      </c>
      <c r="M319" s="542">
        <v>0.91080000000000005</v>
      </c>
      <c r="N319" s="437">
        <f t="shared" si="66"/>
        <v>21799.324008000011</v>
      </c>
      <c r="O319" s="352"/>
      <c r="P319" s="114"/>
    </row>
    <row r="320" spans="1:16" s="108" customFormat="1" ht="15" customHeight="1" x14ac:dyDescent="0.25">
      <c r="A320" s="14" t="s">
        <v>1642</v>
      </c>
      <c r="B320" s="530" t="s">
        <v>1643</v>
      </c>
      <c r="C320" s="428" t="s">
        <v>52</v>
      </c>
      <c r="D320" s="429">
        <v>41739</v>
      </c>
      <c r="E320" s="430">
        <v>35650</v>
      </c>
      <c r="F320" s="431">
        <v>7.41</v>
      </c>
      <c r="G320" s="432">
        <f t="shared" si="64"/>
        <v>264166.5</v>
      </c>
      <c r="H320" s="433"/>
      <c r="I320" s="510">
        <v>41740</v>
      </c>
      <c r="J320" s="431">
        <v>7.21</v>
      </c>
      <c r="K320" s="435">
        <f t="shared" si="65"/>
        <v>257036.5</v>
      </c>
      <c r="L320" s="436">
        <f t="shared" si="67"/>
        <v>-7130</v>
      </c>
      <c r="M320" s="411">
        <v>0.93559999999999999</v>
      </c>
      <c r="N320" s="437">
        <f t="shared" si="66"/>
        <v>-6670.8279999999995</v>
      </c>
      <c r="O320" s="352"/>
      <c r="P320" s="114"/>
    </row>
    <row r="321" spans="1:21" s="108" customFormat="1" ht="15" customHeight="1" x14ac:dyDescent="0.25">
      <c r="A321" s="14" t="s">
        <v>1640</v>
      </c>
      <c r="B321" s="530" t="s">
        <v>1641</v>
      </c>
      <c r="C321" s="428" t="s">
        <v>52</v>
      </c>
      <c r="D321" s="429">
        <v>41739</v>
      </c>
      <c r="E321" s="430">
        <v>47533</v>
      </c>
      <c r="F321" s="431">
        <v>3.34</v>
      </c>
      <c r="G321" s="432">
        <f t="shared" si="64"/>
        <v>158760.22</v>
      </c>
      <c r="H321" s="433"/>
      <c r="I321" s="510">
        <v>41740</v>
      </c>
      <c r="J321" s="431">
        <v>3.29</v>
      </c>
      <c r="K321" s="435">
        <f t="shared" si="65"/>
        <v>156383.57</v>
      </c>
      <c r="L321" s="436">
        <f t="shared" si="67"/>
        <v>-2376.6499999999942</v>
      </c>
      <c r="M321" s="411">
        <v>0.93640000000000001</v>
      </c>
      <c r="N321" s="437">
        <f t="shared" si="66"/>
        <v>-2225.4950599999947</v>
      </c>
      <c r="O321" s="352"/>
      <c r="P321" s="114"/>
    </row>
    <row r="322" spans="1:21" s="110" customFormat="1" ht="15" customHeight="1" x14ac:dyDescent="0.25">
      <c r="A322" s="14" t="s">
        <v>400</v>
      </c>
      <c r="B322" s="530" t="s">
        <v>401</v>
      </c>
      <c r="C322" s="428" t="s">
        <v>52</v>
      </c>
      <c r="D322" s="429">
        <v>41729</v>
      </c>
      <c r="E322" s="430">
        <v>3144</v>
      </c>
      <c r="F322" s="431">
        <v>58.13</v>
      </c>
      <c r="G322" s="432">
        <f t="shared" ref="G322:G327" si="68">SUM(E322*F322)</f>
        <v>182760.72</v>
      </c>
      <c r="H322" s="433"/>
      <c r="I322" s="510">
        <v>41743</v>
      </c>
      <c r="J322" s="431">
        <v>55.85</v>
      </c>
      <c r="K322" s="435">
        <f t="shared" ref="K322:K327" si="69">SUM(E322*J322)</f>
        <v>175592.4</v>
      </c>
      <c r="L322" s="436">
        <f t="shared" si="67"/>
        <v>-7168.320000000007</v>
      </c>
      <c r="M322" s="411">
        <v>0.92949999999999999</v>
      </c>
      <c r="N322" s="437">
        <f t="shared" ref="N322:N327" si="70">SUM(L322*M322)</f>
        <v>-6662.9534400000066</v>
      </c>
      <c r="O322" s="352"/>
      <c r="P322" s="114"/>
      <c r="Q322" s="108"/>
      <c r="R322" s="108"/>
      <c r="S322" s="108"/>
      <c r="T322" s="108"/>
      <c r="U322" s="108"/>
    </row>
    <row r="323" spans="1:21" s="108" customFormat="1" ht="15" customHeight="1" x14ac:dyDescent="0.25">
      <c r="A323" s="14" t="s">
        <v>225</v>
      </c>
      <c r="B323" s="530" t="s">
        <v>225</v>
      </c>
      <c r="C323" s="428" t="s">
        <v>52</v>
      </c>
      <c r="D323" s="429">
        <v>41739</v>
      </c>
      <c r="E323" s="430">
        <v>32409</v>
      </c>
      <c r="F323" s="431">
        <v>5.16</v>
      </c>
      <c r="G323" s="432">
        <f t="shared" si="68"/>
        <v>167230.44</v>
      </c>
      <c r="H323" s="433"/>
      <c r="I323" s="510">
        <v>41758</v>
      </c>
      <c r="J323" s="431">
        <v>5.0590000000000002</v>
      </c>
      <c r="K323" s="435">
        <f t="shared" si="69"/>
        <v>163957.13099999999</v>
      </c>
      <c r="L323" s="436">
        <f>SUM(K323-G323)</f>
        <v>-3273.3090000000084</v>
      </c>
      <c r="M323" s="411">
        <v>0.92830000000000001</v>
      </c>
      <c r="N323" s="437">
        <f t="shared" si="70"/>
        <v>-3038.6127447000076</v>
      </c>
      <c r="O323" s="352"/>
      <c r="P323" s="114"/>
    </row>
    <row r="324" spans="1:21" s="108" customFormat="1" ht="15" customHeight="1" x14ac:dyDescent="0.25">
      <c r="A324" s="438" t="s">
        <v>1658</v>
      </c>
      <c r="B324" s="569" t="s">
        <v>1659</v>
      </c>
      <c r="C324" s="439" t="s">
        <v>77</v>
      </c>
      <c r="D324" s="440">
        <v>41746</v>
      </c>
      <c r="E324" s="441">
        <v>50000</v>
      </c>
      <c r="F324" s="442">
        <v>0.51500000000000001</v>
      </c>
      <c r="G324" s="443">
        <f t="shared" si="68"/>
        <v>25750</v>
      </c>
      <c r="H324" s="444"/>
      <c r="I324" s="440">
        <v>41759</v>
      </c>
      <c r="J324" s="442">
        <v>0.56999999999999995</v>
      </c>
      <c r="K324" s="445">
        <f t="shared" si="69"/>
        <v>28499.999999999996</v>
      </c>
      <c r="L324" s="446">
        <f>SUM(G324-K324)</f>
        <v>-2749.9999999999964</v>
      </c>
      <c r="M324" s="447">
        <v>0.92749999999999999</v>
      </c>
      <c r="N324" s="448">
        <f t="shared" si="70"/>
        <v>-2550.6249999999968</v>
      </c>
      <c r="O324" s="351"/>
      <c r="P324" s="115"/>
      <c r="Q324" s="110"/>
      <c r="R324" s="110"/>
      <c r="S324" s="110"/>
      <c r="T324" s="110"/>
      <c r="U324" s="110"/>
    </row>
    <row r="325" spans="1:21" s="108" customFormat="1" ht="15" customHeight="1" x14ac:dyDescent="0.25">
      <c r="A325" s="14" t="s">
        <v>1661</v>
      </c>
      <c r="B325" s="530" t="s">
        <v>1662</v>
      </c>
      <c r="C325" s="428" t="s">
        <v>52</v>
      </c>
      <c r="D325" s="429">
        <v>41751</v>
      </c>
      <c r="E325" s="430">
        <v>30000</v>
      </c>
      <c r="F325" s="431">
        <v>4.32</v>
      </c>
      <c r="G325" s="432">
        <f t="shared" si="68"/>
        <v>129600.00000000001</v>
      </c>
      <c r="H325" s="433"/>
      <c r="I325" s="510">
        <v>41758</v>
      </c>
      <c r="J325" s="431">
        <v>4.2</v>
      </c>
      <c r="K325" s="435">
        <f t="shared" si="69"/>
        <v>126000</v>
      </c>
      <c r="L325" s="436">
        <f t="shared" ref="L325:L331" si="71">SUM(K325-G325)</f>
        <v>-3600.0000000000146</v>
      </c>
      <c r="M325" s="411">
        <v>0.92910000000000004</v>
      </c>
      <c r="N325" s="437">
        <f t="shared" si="70"/>
        <v>-3344.7600000000139</v>
      </c>
      <c r="O325" s="352"/>
      <c r="P325" s="114"/>
    </row>
    <row r="326" spans="1:21" s="108" customFormat="1" ht="15" customHeight="1" x14ac:dyDescent="0.25">
      <c r="A326" s="46" t="s">
        <v>1319</v>
      </c>
      <c r="B326" s="529" t="s">
        <v>1320</v>
      </c>
      <c r="C326" s="375" t="s">
        <v>52</v>
      </c>
      <c r="D326" s="543">
        <v>41527</v>
      </c>
      <c r="E326" s="544">
        <v>11288</v>
      </c>
      <c r="F326" s="545">
        <v>4.67</v>
      </c>
      <c r="G326" s="546">
        <f t="shared" si="68"/>
        <v>52714.96</v>
      </c>
      <c r="H326" s="547"/>
      <c r="I326" s="572">
        <v>41764</v>
      </c>
      <c r="J326" s="545">
        <v>5.01</v>
      </c>
      <c r="K326" s="548">
        <f t="shared" si="69"/>
        <v>56552.88</v>
      </c>
      <c r="L326" s="549">
        <f t="shared" si="71"/>
        <v>3837.9199999999983</v>
      </c>
      <c r="M326" s="542">
        <v>0.92579999999999996</v>
      </c>
      <c r="N326" s="550">
        <f t="shared" si="70"/>
        <v>3553.1463359999984</v>
      </c>
      <c r="O326" s="352"/>
      <c r="P326" s="114"/>
    </row>
    <row r="327" spans="1:21" s="108" customFormat="1" ht="15" customHeight="1" x14ac:dyDescent="0.25">
      <c r="A327" s="14" t="s">
        <v>1321</v>
      </c>
      <c r="B327" s="530" t="s">
        <v>1322</v>
      </c>
      <c r="C327" s="428" t="s">
        <v>52</v>
      </c>
      <c r="D327" s="429">
        <v>41752</v>
      </c>
      <c r="E327" s="430">
        <v>7406</v>
      </c>
      <c r="F327" s="431">
        <v>35.369999999999997</v>
      </c>
      <c r="G327" s="432">
        <f t="shared" si="68"/>
        <v>261950.21999999997</v>
      </c>
      <c r="H327" s="433"/>
      <c r="I327" s="510">
        <v>41764</v>
      </c>
      <c r="J327" s="431">
        <v>34.39</v>
      </c>
      <c r="K327" s="435">
        <f t="shared" si="69"/>
        <v>254692.34</v>
      </c>
      <c r="L327" s="436">
        <f t="shared" si="71"/>
        <v>-7257.8799999999756</v>
      </c>
      <c r="M327" s="411">
        <v>0.93</v>
      </c>
      <c r="N327" s="437">
        <f t="shared" si="70"/>
        <v>-6749.8283999999776</v>
      </c>
      <c r="O327" s="352"/>
      <c r="P327" s="114"/>
    </row>
    <row r="328" spans="1:21" s="108" customFormat="1" ht="15" customHeight="1" x14ac:dyDescent="0.25">
      <c r="A328" s="14" t="s">
        <v>1461</v>
      </c>
      <c r="B328" s="530" t="s">
        <v>446</v>
      </c>
      <c r="C328" s="428" t="s">
        <v>52</v>
      </c>
      <c r="D328" s="429">
        <v>41772</v>
      </c>
      <c r="E328" s="430">
        <v>9100</v>
      </c>
      <c r="F328" s="431">
        <v>18.2</v>
      </c>
      <c r="G328" s="432">
        <f t="shared" ref="G328:G333" si="72">SUM(E328*F328)</f>
        <v>165620</v>
      </c>
      <c r="H328" s="433"/>
      <c r="I328" s="510">
        <v>41773</v>
      </c>
      <c r="J328" s="431">
        <v>17.54</v>
      </c>
      <c r="K328" s="435">
        <f t="shared" ref="K328:K333" si="73">SUM(E328*J328)</f>
        <v>159614</v>
      </c>
      <c r="L328" s="436">
        <f t="shared" si="71"/>
        <v>-6006</v>
      </c>
      <c r="M328" s="411">
        <v>0.94</v>
      </c>
      <c r="N328" s="437">
        <f t="shared" ref="N328:N333" si="74">SUM(L328*M328)</f>
        <v>-5645.6399999999994</v>
      </c>
      <c r="O328" s="352"/>
      <c r="P328" s="114"/>
    </row>
    <row r="329" spans="1:21" s="108" customFormat="1" ht="15" customHeight="1" x14ac:dyDescent="0.25">
      <c r="A329" s="14" t="s">
        <v>1581</v>
      </c>
      <c r="B329" s="530" t="s">
        <v>239</v>
      </c>
      <c r="C329" s="428" t="s">
        <v>52</v>
      </c>
      <c r="D329" s="429">
        <v>41687</v>
      </c>
      <c r="E329" s="430">
        <v>43500</v>
      </c>
      <c r="F329" s="431">
        <v>2.13</v>
      </c>
      <c r="G329" s="432">
        <f t="shared" si="72"/>
        <v>92655</v>
      </c>
      <c r="H329" s="433"/>
      <c r="I329" s="510">
        <v>41778</v>
      </c>
      <c r="J329" s="431">
        <v>2.4449999999999998</v>
      </c>
      <c r="K329" s="435">
        <f t="shared" si="73"/>
        <v>106357.5</v>
      </c>
      <c r="L329" s="436">
        <f t="shared" si="71"/>
        <v>13702.5</v>
      </c>
      <c r="M329" s="542">
        <v>0.91080000000000005</v>
      </c>
      <c r="N329" s="437">
        <f t="shared" si="74"/>
        <v>12480.237000000001</v>
      </c>
      <c r="O329" s="352"/>
      <c r="P329" s="114"/>
    </row>
    <row r="330" spans="1:21" s="108" customFormat="1" ht="15" customHeight="1" x14ac:dyDescent="0.25">
      <c r="A330" s="14" t="s">
        <v>1704</v>
      </c>
      <c r="B330" s="530" t="s">
        <v>1705</v>
      </c>
      <c r="C330" s="428" t="s">
        <v>52</v>
      </c>
      <c r="D330" s="429">
        <v>41779</v>
      </c>
      <c r="E330" s="430">
        <v>33000</v>
      </c>
      <c r="F330" s="431">
        <v>3.93</v>
      </c>
      <c r="G330" s="432">
        <f t="shared" si="72"/>
        <v>129690</v>
      </c>
      <c r="H330" s="433"/>
      <c r="I330" s="510">
        <v>41780</v>
      </c>
      <c r="J330" s="431">
        <v>3.81</v>
      </c>
      <c r="K330" s="435">
        <f t="shared" si="73"/>
        <v>125730</v>
      </c>
      <c r="L330" s="436">
        <f t="shared" si="71"/>
        <v>-3960</v>
      </c>
      <c r="M330" s="411">
        <v>0.92430000000000001</v>
      </c>
      <c r="N330" s="437">
        <f t="shared" si="74"/>
        <v>-3660.2280000000001</v>
      </c>
      <c r="O330" s="352"/>
      <c r="P330" s="114"/>
    </row>
    <row r="331" spans="1:21" s="108" customFormat="1" ht="15" customHeight="1" x14ac:dyDescent="0.25">
      <c r="A331" s="14" t="s">
        <v>1421</v>
      </c>
      <c r="B331" s="530" t="s">
        <v>1420</v>
      </c>
      <c r="C331" s="428" t="s">
        <v>52</v>
      </c>
      <c r="D331" s="429">
        <v>41767</v>
      </c>
      <c r="E331" s="430">
        <v>13482</v>
      </c>
      <c r="F331" s="431">
        <v>15.25</v>
      </c>
      <c r="G331" s="432">
        <f t="shared" si="72"/>
        <v>205600.5</v>
      </c>
      <c r="H331" s="433"/>
      <c r="I331" s="510">
        <v>41779</v>
      </c>
      <c r="J331" s="431">
        <v>14.73</v>
      </c>
      <c r="K331" s="435">
        <f t="shared" si="73"/>
        <v>198589.86000000002</v>
      </c>
      <c r="L331" s="436">
        <f t="shared" si="71"/>
        <v>-7010.6399999999849</v>
      </c>
      <c r="M331" s="411">
        <v>0.92420000000000002</v>
      </c>
      <c r="N331" s="437">
        <f t="shared" si="74"/>
        <v>-6479.2334879999862</v>
      </c>
      <c r="O331" s="352"/>
      <c r="P331" s="114"/>
    </row>
    <row r="332" spans="1:21" s="108" customFormat="1" ht="15" customHeight="1" x14ac:dyDescent="0.25">
      <c r="A332" s="14" t="s">
        <v>1685</v>
      </c>
      <c r="B332" s="530" t="s">
        <v>202</v>
      </c>
      <c r="C332" s="428" t="s">
        <v>52</v>
      </c>
      <c r="D332" s="429">
        <v>41765</v>
      </c>
      <c r="E332" s="430">
        <v>42875</v>
      </c>
      <c r="F332" s="431">
        <v>3.57</v>
      </c>
      <c r="G332" s="432">
        <f t="shared" si="72"/>
        <v>153063.75</v>
      </c>
      <c r="H332" s="433"/>
      <c r="I332" s="510">
        <v>41788</v>
      </c>
      <c r="J332" s="431">
        <v>3.4870000000000001</v>
      </c>
      <c r="K332" s="435">
        <f t="shared" si="73"/>
        <v>149505.125</v>
      </c>
      <c r="L332" s="436">
        <f t="shared" ref="L332:L337" si="75">SUM(K332-G332)</f>
        <v>-3558.625</v>
      </c>
      <c r="M332" s="411">
        <v>0.93130000000000002</v>
      </c>
      <c r="N332" s="437">
        <f t="shared" si="74"/>
        <v>-3314.1474625000001</v>
      </c>
      <c r="O332" s="352"/>
      <c r="P332" s="114"/>
    </row>
    <row r="333" spans="1:21" s="108" customFormat="1" ht="15" customHeight="1" x14ac:dyDescent="0.25">
      <c r="A333" s="14" t="s">
        <v>1711</v>
      </c>
      <c r="B333" s="530" t="s">
        <v>1712</v>
      </c>
      <c r="C333" s="428" t="s">
        <v>52</v>
      </c>
      <c r="D333" s="429">
        <v>41786</v>
      </c>
      <c r="E333" s="430">
        <v>49700</v>
      </c>
      <c r="F333" s="431">
        <v>3.2850000000000001</v>
      </c>
      <c r="G333" s="432">
        <f t="shared" si="72"/>
        <v>163264.5</v>
      </c>
      <c r="H333" s="433"/>
      <c r="I333" s="510">
        <v>41795</v>
      </c>
      <c r="J333" s="431">
        <v>3.165</v>
      </c>
      <c r="K333" s="435">
        <f t="shared" si="73"/>
        <v>157300.5</v>
      </c>
      <c r="L333" s="436">
        <f t="shared" si="75"/>
        <v>-5964</v>
      </c>
      <c r="M333" s="411">
        <v>0.9325</v>
      </c>
      <c r="N333" s="437">
        <f t="shared" si="74"/>
        <v>-5561.43</v>
      </c>
      <c r="O333" s="352"/>
      <c r="P333" s="114"/>
    </row>
    <row r="334" spans="1:21" s="108" customFormat="1" ht="15" customHeight="1" x14ac:dyDescent="0.25">
      <c r="A334" s="14" t="s">
        <v>1672</v>
      </c>
      <c r="B334" s="530" t="s">
        <v>1673</v>
      </c>
      <c r="C334" s="428" t="s">
        <v>52</v>
      </c>
      <c r="D334" s="429">
        <v>41757</v>
      </c>
      <c r="E334" s="430">
        <v>30000</v>
      </c>
      <c r="F334" s="431">
        <v>1.3859999999999999</v>
      </c>
      <c r="G334" s="432">
        <f t="shared" ref="G334:G340" si="76">SUM(E334*F334)</f>
        <v>41580</v>
      </c>
      <c r="H334" s="433"/>
      <c r="I334" s="510">
        <v>41802</v>
      </c>
      <c r="J334" s="431">
        <v>1.333</v>
      </c>
      <c r="K334" s="435">
        <f t="shared" ref="K334:K340" si="77">SUM(E334*J334)</f>
        <v>39990</v>
      </c>
      <c r="L334" s="436">
        <f t="shared" si="75"/>
        <v>-1590</v>
      </c>
      <c r="M334" s="411">
        <v>0.94259999999999999</v>
      </c>
      <c r="N334" s="437">
        <f t="shared" ref="N334:N340" si="78">SUM(L334*M334)</f>
        <v>-1498.7339999999999</v>
      </c>
      <c r="O334" s="352"/>
      <c r="P334" s="114"/>
    </row>
    <row r="335" spans="1:21" s="108" customFormat="1" ht="15" customHeight="1" x14ac:dyDescent="0.25">
      <c r="A335" s="14" t="s">
        <v>1352</v>
      </c>
      <c r="B335" s="530" t="s">
        <v>1353</v>
      </c>
      <c r="C335" s="428" t="s">
        <v>52</v>
      </c>
      <c r="D335" s="429">
        <v>41772</v>
      </c>
      <c r="E335" s="430">
        <v>7793</v>
      </c>
      <c r="F335" s="431">
        <v>16.84</v>
      </c>
      <c r="G335" s="432">
        <f t="shared" si="76"/>
        <v>131234.12</v>
      </c>
      <c r="H335" s="433"/>
      <c r="I335" s="510">
        <v>41803</v>
      </c>
      <c r="J335" s="431">
        <v>16.2</v>
      </c>
      <c r="K335" s="435">
        <f t="shared" si="77"/>
        <v>126246.59999999999</v>
      </c>
      <c r="L335" s="436">
        <f t="shared" si="75"/>
        <v>-4987.5200000000041</v>
      </c>
      <c r="M335" s="411">
        <v>0.94</v>
      </c>
      <c r="N335" s="437">
        <f t="shared" si="78"/>
        <v>-4688.2688000000035</v>
      </c>
      <c r="O335" s="352"/>
      <c r="P335" s="114"/>
    </row>
    <row r="336" spans="1:21" s="108" customFormat="1" ht="15" customHeight="1" x14ac:dyDescent="0.25">
      <c r="A336" s="14" t="s">
        <v>1731</v>
      </c>
      <c r="B336" s="530" t="s">
        <v>154</v>
      </c>
      <c r="C336" s="428" t="s">
        <v>52</v>
      </c>
      <c r="D336" s="429">
        <v>41794</v>
      </c>
      <c r="E336" s="430">
        <v>41695</v>
      </c>
      <c r="F336" s="431">
        <v>4.55</v>
      </c>
      <c r="G336" s="432">
        <f t="shared" si="76"/>
        <v>189712.25</v>
      </c>
      <c r="H336" s="433"/>
      <c r="I336" s="510">
        <v>41816</v>
      </c>
      <c r="J336" s="431">
        <v>4.54</v>
      </c>
      <c r="K336" s="435">
        <f t="shared" si="77"/>
        <v>189295.3</v>
      </c>
      <c r="L336" s="436">
        <f t="shared" si="75"/>
        <v>-416.95000000001164</v>
      </c>
      <c r="M336" s="411">
        <v>0.94069999999999998</v>
      </c>
      <c r="N336" s="437">
        <f t="shared" si="78"/>
        <v>-392.22486500001094</v>
      </c>
      <c r="O336" s="352"/>
      <c r="P336" s="114"/>
    </row>
    <row r="337" spans="1:21" s="108" customFormat="1" ht="15" customHeight="1" x14ac:dyDescent="0.25">
      <c r="A337" s="14" t="s">
        <v>286</v>
      </c>
      <c r="B337" s="530" t="s">
        <v>287</v>
      </c>
      <c r="C337" s="428" t="s">
        <v>52</v>
      </c>
      <c r="D337" s="429">
        <v>41843</v>
      </c>
      <c r="E337" s="430">
        <v>44875</v>
      </c>
      <c r="F337" s="431">
        <v>5.2850000000000001</v>
      </c>
      <c r="G337" s="432">
        <f t="shared" si="76"/>
        <v>237164.375</v>
      </c>
      <c r="H337" s="433"/>
      <c r="I337" s="510">
        <v>41859</v>
      </c>
      <c r="J337" s="431">
        <v>5.125</v>
      </c>
      <c r="K337" s="435">
        <f t="shared" si="77"/>
        <v>229984.375</v>
      </c>
      <c r="L337" s="436">
        <f t="shared" si="75"/>
        <v>-7180</v>
      </c>
      <c r="M337" s="411">
        <v>0.9274</v>
      </c>
      <c r="N337" s="437">
        <f t="shared" si="78"/>
        <v>-6658.732</v>
      </c>
      <c r="O337" s="352"/>
      <c r="P337" s="114"/>
    </row>
    <row r="338" spans="1:21" s="108" customFormat="1" ht="15" customHeight="1" x14ac:dyDescent="0.25">
      <c r="A338" s="14" t="s">
        <v>1799</v>
      </c>
      <c r="B338" s="530" t="s">
        <v>444</v>
      </c>
      <c r="C338" s="428" t="s">
        <v>52</v>
      </c>
      <c r="D338" s="429">
        <v>41883</v>
      </c>
      <c r="E338" s="831">
        <v>90481</v>
      </c>
      <c r="F338" s="431">
        <v>1.2</v>
      </c>
      <c r="G338" s="432">
        <f t="shared" si="76"/>
        <v>108577.2</v>
      </c>
      <c r="H338" s="433"/>
      <c r="I338" s="510">
        <v>41884</v>
      </c>
      <c r="J338" s="431">
        <v>1.1399999999999999</v>
      </c>
      <c r="K338" s="435">
        <f t="shared" si="77"/>
        <v>103148.34</v>
      </c>
      <c r="L338" s="436">
        <f>SUM(K338-G338)</f>
        <v>-5428.8600000000006</v>
      </c>
      <c r="M338" s="411">
        <v>0.92730000000000001</v>
      </c>
      <c r="N338" s="437">
        <f t="shared" si="78"/>
        <v>-5034.1818780000003</v>
      </c>
      <c r="O338" s="352"/>
      <c r="P338" s="114"/>
    </row>
    <row r="339" spans="1:21" s="108" customFormat="1" ht="15" customHeight="1" x14ac:dyDescent="0.25">
      <c r="A339" s="14" t="s">
        <v>1103</v>
      </c>
      <c r="B339" s="530" t="s">
        <v>1104</v>
      </c>
      <c r="C339" s="428" t="s">
        <v>52</v>
      </c>
      <c r="D339" s="429">
        <v>41856</v>
      </c>
      <c r="E339" s="430">
        <v>3075</v>
      </c>
      <c r="F339" s="431">
        <v>65.239999999999995</v>
      </c>
      <c r="G339" s="432">
        <f t="shared" si="76"/>
        <v>200612.99999999997</v>
      </c>
      <c r="H339" s="433"/>
      <c r="I339" s="510">
        <v>41892</v>
      </c>
      <c r="J339" s="431">
        <v>68.14</v>
      </c>
      <c r="K339" s="435">
        <f t="shared" si="77"/>
        <v>209530.5</v>
      </c>
      <c r="L339" s="436">
        <f>SUM(K339-G339)</f>
        <v>8917.5000000000291</v>
      </c>
      <c r="M339" s="411">
        <v>0.91600000000000004</v>
      </c>
      <c r="N339" s="437">
        <f t="shared" si="78"/>
        <v>8168.4300000000267</v>
      </c>
      <c r="O339" s="352"/>
      <c r="P339" s="114"/>
    </row>
    <row r="340" spans="1:21" s="108" customFormat="1" ht="15" customHeight="1" x14ac:dyDescent="0.25">
      <c r="A340" s="14" t="s">
        <v>298</v>
      </c>
      <c r="B340" s="530" t="s">
        <v>299</v>
      </c>
      <c r="C340" s="428" t="s">
        <v>52</v>
      </c>
      <c r="D340" s="429">
        <v>41876</v>
      </c>
      <c r="E340" s="831">
        <v>17247</v>
      </c>
      <c r="F340" s="431">
        <v>9.17</v>
      </c>
      <c r="G340" s="432">
        <f t="shared" si="76"/>
        <v>158154.99</v>
      </c>
      <c r="H340" s="433"/>
      <c r="I340" s="510">
        <v>41891</v>
      </c>
      <c r="J340" s="431">
        <v>8.8699999999999992</v>
      </c>
      <c r="K340" s="435">
        <f t="shared" si="77"/>
        <v>152980.88999999998</v>
      </c>
      <c r="L340" s="436">
        <f>SUM(K340-G340)</f>
        <v>-5174.1000000000058</v>
      </c>
      <c r="M340" s="411">
        <v>0.92079999999999995</v>
      </c>
      <c r="N340" s="437">
        <f t="shared" si="78"/>
        <v>-4764.3112800000054</v>
      </c>
      <c r="O340" s="352"/>
      <c r="P340" s="114"/>
    </row>
    <row r="341" spans="1:21" s="110" customFormat="1" ht="15" customHeight="1" x14ac:dyDescent="0.25">
      <c r="A341" s="14" t="s">
        <v>243</v>
      </c>
      <c r="B341" s="530" t="s">
        <v>244</v>
      </c>
      <c r="C341" s="428" t="s">
        <v>52</v>
      </c>
      <c r="D341" s="429">
        <v>41751</v>
      </c>
      <c r="E341" s="430">
        <v>6250</v>
      </c>
      <c r="F341" s="431">
        <v>40.07</v>
      </c>
      <c r="G341" s="432">
        <f t="shared" ref="G341:G346" si="79">SUM(E341*F341)</f>
        <v>250437.5</v>
      </c>
      <c r="H341" s="433"/>
      <c r="I341" s="510">
        <v>41899</v>
      </c>
      <c r="J341" s="431">
        <v>41.52</v>
      </c>
      <c r="K341" s="435">
        <f t="shared" ref="K341:K346" si="80">SUM(E341*J341)</f>
        <v>259500.00000000003</v>
      </c>
      <c r="L341" s="436">
        <f>SUM(K341-G341)</f>
        <v>9062.5000000000291</v>
      </c>
      <c r="M341" s="411">
        <v>0.89400000000000002</v>
      </c>
      <c r="N341" s="437">
        <f t="shared" ref="N341:N346" si="81">SUM(L341*M341)</f>
        <v>8101.8750000000264</v>
      </c>
      <c r="O341" s="352"/>
      <c r="P341" s="114"/>
      <c r="Q341" s="108"/>
      <c r="R341" s="108"/>
      <c r="S341" s="108"/>
      <c r="T341" s="108"/>
      <c r="U341" s="108"/>
    </row>
    <row r="342" spans="1:21" s="110" customFormat="1" ht="15" customHeight="1" x14ac:dyDescent="0.25">
      <c r="A342" s="438" t="s">
        <v>1812</v>
      </c>
      <c r="B342" s="569" t="s">
        <v>1813</v>
      </c>
      <c r="C342" s="439" t="s">
        <v>77</v>
      </c>
      <c r="D342" s="440">
        <v>41897</v>
      </c>
      <c r="E342" s="441">
        <v>14000</v>
      </c>
      <c r="F342" s="442">
        <v>7.06</v>
      </c>
      <c r="G342" s="443">
        <f t="shared" si="79"/>
        <v>98840</v>
      </c>
      <c r="H342" s="444"/>
      <c r="I342" s="440">
        <v>41971</v>
      </c>
      <c r="J342" s="442">
        <v>5.2629999999999999</v>
      </c>
      <c r="K342" s="445">
        <f t="shared" si="80"/>
        <v>73682</v>
      </c>
      <c r="L342" s="446">
        <f>SUM(G342-K342)</f>
        <v>25158</v>
      </c>
      <c r="M342" s="447">
        <v>0.85109999999999997</v>
      </c>
      <c r="N342" s="448">
        <f t="shared" si="81"/>
        <v>21411.9738</v>
      </c>
      <c r="O342" s="351"/>
      <c r="P342" s="115"/>
    </row>
    <row r="343" spans="1:21" s="108" customFormat="1" ht="15" customHeight="1" x14ac:dyDescent="0.25">
      <c r="A343" s="438" t="s">
        <v>1810</v>
      </c>
      <c r="B343" s="569" t="s">
        <v>1811</v>
      </c>
      <c r="C343" s="439" t="s">
        <v>77</v>
      </c>
      <c r="D343" s="440">
        <v>41891</v>
      </c>
      <c r="E343" s="441">
        <v>63525</v>
      </c>
      <c r="F343" s="442">
        <v>1.5449999999999999</v>
      </c>
      <c r="G343" s="443">
        <f t="shared" si="79"/>
        <v>98146.125</v>
      </c>
      <c r="H343" s="444"/>
      <c r="I343" s="440">
        <v>41976</v>
      </c>
      <c r="J343" s="442">
        <v>1.268</v>
      </c>
      <c r="K343" s="445">
        <f t="shared" si="80"/>
        <v>80549.7</v>
      </c>
      <c r="L343" s="446">
        <f>SUM(G343-K343)</f>
        <v>17596.425000000003</v>
      </c>
      <c r="M343" s="447">
        <v>0.84050000000000002</v>
      </c>
      <c r="N343" s="448">
        <f t="shared" si="81"/>
        <v>14789.795212500003</v>
      </c>
      <c r="O343" s="351"/>
      <c r="P343" s="115"/>
      <c r="Q343" s="110"/>
      <c r="R343" s="110"/>
      <c r="S343" s="110"/>
      <c r="T343" s="110"/>
      <c r="U343" s="110"/>
    </row>
    <row r="344" spans="1:21" s="108" customFormat="1" ht="15" customHeight="1" x14ac:dyDescent="0.25">
      <c r="A344" s="14" t="s">
        <v>1898</v>
      </c>
      <c r="B344" s="530" t="s">
        <v>1899</v>
      </c>
      <c r="C344" s="428" t="s">
        <v>52</v>
      </c>
      <c r="D344" s="429">
        <v>41995</v>
      </c>
      <c r="E344" s="430">
        <v>18000</v>
      </c>
      <c r="F344" s="431">
        <v>0.84299999999999997</v>
      </c>
      <c r="G344" s="432">
        <f t="shared" si="79"/>
        <v>15174</v>
      </c>
      <c r="H344" s="433"/>
      <c r="I344" s="510">
        <v>42017</v>
      </c>
      <c r="J344" s="431">
        <v>0.71299999999999997</v>
      </c>
      <c r="K344" s="435">
        <f t="shared" si="80"/>
        <v>12834</v>
      </c>
      <c r="L344" s="436">
        <f>SUM(K344-G344)</f>
        <v>-2340</v>
      </c>
      <c r="M344" s="411">
        <v>0.81699999999999995</v>
      </c>
      <c r="N344" s="437">
        <f t="shared" si="81"/>
        <v>-1911.78</v>
      </c>
      <c r="O344" s="352"/>
      <c r="P344" s="114"/>
    </row>
    <row r="345" spans="1:21" s="108" customFormat="1" ht="15" customHeight="1" x14ac:dyDescent="0.25">
      <c r="A345" s="14" t="s">
        <v>840</v>
      </c>
      <c r="B345" s="530" t="s">
        <v>840</v>
      </c>
      <c r="C345" s="428" t="s">
        <v>52</v>
      </c>
      <c r="D345" s="429">
        <v>41939</v>
      </c>
      <c r="E345" s="430">
        <v>2911</v>
      </c>
      <c r="F345" s="431">
        <v>76.31</v>
      </c>
      <c r="G345" s="432">
        <f t="shared" si="79"/>
        <v>222138.41</v>
      </c>
      <c r="H345" s="433"/>
      <c r="I345" s="510">
        <v>42020</v>
      </c>
      <c r="J345" s="431">
        <v>84.43</v>
      </c>
      <c r="K345" s="435">
        <f t="shared" si="80"/>
        <v>245775.73</v>
      </c>
      <c r="L345" s="436">
        <f>SUM(K345-G345)</f>
        <v>23637.320000000007</v>
      </c>
      <c r="M345" s="411">
        <v>0.82210000000000005</v>
      </c>
      <c r="N345" s="437">
        <f t="shared" si="81"/>
        <v>19432.240772000008</v>
      </c>
      <c r="O345" s="352"/>
      <c r="P345" s="114"/>
    </row>
    <row r="346" spans="1:21" s="108" customFormat="1" ht="15" customHeight="1" x14ac:dyDescent="0.25">
      <c r="A346" s="14" t="s">
        <v>1914</v>
      </c>
      <c r="B346" s="530" t="s">
        <v>342</v>
      </c>
      <c r="C346" s="428" t="s">
        <v>52</v>
      </c>
      <c r="D346" s="429">
        <v>42002</v>
      </c>
      <c r="E346" s="430">
        <v>21000</v>
      </c>
      <c r="F346" s="431">
        <v>2.4500000000000002</v>
      </c>
      <c r="G346" s="432">
        <f t="shared" si="79"/>
        <v>51450.000000000007</v>
      </c>
      <c r="H346" s="433"/>
      <c r="I346" s="510">
        <v>42027</v>
      </c>
      <c r="J346" s="431">
        <v>2.2999999999999998</v>
      </c>
      <c r="K346" s="435">
        <f t="shared" si="80"/>
        <v>48299.999999999993</v>
      </c>
      <c r="L346" s="436">
        <f>SUM(K346-G346)</f>
        <v>-3150.0000000000146</v>
      </c>
      <c r="M346" s="411">
        <v>0.79079999999999995</v>
      </c>
      <c r="N346" s="437">
        <f t="shared" si="81"/>
        <v>-2491.0200000000114</v>
      </c>
      <c r="O346" s="352"/>
      <c r="P346" s="114"/>
    </row>
    <row r="347" spans="1:21" s="110" customFormat="1" ht="15" customHeight="1" x14ac:dyDescent="0.25">
      <c r="A347" s="438" t="s">
        <v>1927</v>
      </c>
      <c r="B347" s="569" t="s">
        <v>1928</v>
      </c>
      <c r="C347" s="439" t="s">
        <v>77</v>
      </c>
      <c r="D347" s="440">
        <v>42017</v>
      </c>
      <c r="E347" s="441">
        <v>14160</v>
      </c>
      <c r="F347" s="442">
        <v>5.71</v>
      </c>
      <c r="G347" s="443">
        <f t="shared" ref="G347:G356" si="82">SUM(E347*F347)</f>
        <v>80853.600000000006</v>
      </c>
      <c r="H347" s="444"/>
      <c r="I347" s="440">
        <v>42038</v>
      </c>
      <c r="J347" s="442">
        <v>6.21</v>
      </c>
      <c r="K347" s="445">
        <f t="shared" ref="K347:K356" si="83">SUM(E347*J347)</f>
        <v>87933.6</v>
      </c>
      <c r="L347" s="446">
        <f>SUM(G347-K347)</f>
        <v>-7080</v>
      </c>
      <c r="M347" s="447">
        <v>0.78029999999999999</v>
      </c>
      <c r="N347" s="448">
        <f t="shared" ref="N347:N356" si="84">SUM(L347*M347)</f>
        <v>-5524.5240000000003</v>
      </c>
      <c r="O347" s="351"/>
      <c r="P347" s="115"/>
    </row>
    <row r="348" spans="1:21" s="108" customFormat="1" ht="15" customHeight="1" x14ac:dyDescent="0.25">
      <c r="A348" s="14" t="s">
        <v>840</v>
      </c>
      <c r="B348" s="530" t="s">
        <v>840</v>
      </c>
      <c r="C348" s="428" t="s">
        <v>52</v>
      </c>
      <c r="D348" s="429">
        <v>42045</v>
      </c>
      <c r="E348" s="430">
        <v>939</v>
      </c>
      <c r="F348" s="431">
        <v>90.46</v>
      </c>
      <c r="G348" s="432">
        <f t="shared" si="82"/>
        <v>84941.939999999988</v>
      </c>
      <c r="H348" s="433"/>
      <c r="I348" s="510">
        <v>42047</v>
      </c>
      <c r="J348" s="431">
        <v>82.22</v>
      </c>
      <c r="K348" s="435">
        <f t="shared" si="83"/>
        <v>77204.58</v>
      </c>
      <c r="L348" s="436">
        <f t="shared" ref="L348:L356" si="85">SUM(K348-G348)</f>
        <v>-7737.359999999986</v>
      </c>
      <c r="M348" s="411">
        <v>0.77669999999999995</v>
      </c>
      <c r="N348" s="437">
        <f t="shared" si="84"/>
        <v>-6009.6075119999887</v>
      </c>
      <c r="O348" s="352"/>
      <c r="P348" s="114"/>
    </row>
    <row r="349" spans="1:21" s="108" customFormat="1" ht="15" customHeight="1" x14ac:dyDescent="0.25">
      <c r="A349" s="14" t="s">
        <v>1885</v>
      </c>
      <c r="B349" s="530" t="s">
        <v>1886</v>
      </c>
      <c r="C349" s="428" t="s">
        <v>52</v>
      </c>
      <c r="D349" s="429">
        <v>41981</v>
      </c>
      <c r="E349" s="430">
        <v>48533</v>
      </c>
      <c r="F349" s="431">
        <v>0.58499999999999996</v>
      </c>
      <c r="G349" s="432">
        <f t="shared" si="82"/>
        <v>28391.804999999997</v>
      </c>
      <c r="H349" s="433"/>
      <c r="I349" s="510">
        <v>42062</v>
      </c>
      <c r="J349" s="431">
        <v>0.88200000000000001</v>
      </c>
      <c r="K349" s="435">
        <f t="shared" si="83"/>
        <v>42806.106</v>
      </c>
      <c r="L349" s="436">
        <f t="shared" si="85"/>
        <v>14414.301000000003</v>
      </c>
      <c r="M349" s="411">
        <v>0.78420000000000001</v>
      </c>
      <c r="N349" s="437">
        <f t="shared" si="84"/>
        <v>11303.694844200003</v>
      </c>
      <c r="O349" s="352"/>
      <c r="P349" s="114"/>
    </row>
    <row r="350" spans="1:21" s="108" customFormat="1" ht="15" customHeight="1" x14ac:dyDescent="0.25">
      <c r="A350" s="14" t="s">
        <v>1973</v>
      </c>
      <c r="B350" s="530" t="s">
        <v>1974</v>
      </c>
      <c r="C350" s="428" t="s">
        <v>52</v>
      </c>
      <c r="D350" s="429">
        <v>42048</v>
      </c>
      <c r="E350" s="430">
        <v>15625</v>
      </c>
      <c r="F350" s="431">
        <v>2.57</v>
      </c>
      <c r="G350" s="432">
        <f t="shared" si="82"/>
        <v>40156.25</v>
      </c>
      <c r="H350" s="433"/>
      <c r="I350" s="510">
        <v>42066</v>
      </c>
      <c r="J350" s="431">
        <v>2.19</v>
      </c>
      <c r="K350" s="435">
        <f t="shared" si="83"/>
        <v>34218.75</v>
      </c>
      <c r="L350" s="436">
        <f t="shared" si="85"/>
        <v>-5937.5</v>
      </c>
      <c r="M350" s="411">
        <v>0.78069999999999995</v>
      </c>
      <c r="N350" s="437">
        <f t="shared" si="84"/>
        <v>-4635.40625</v>
      </c>
      <c r="O350" s="352"/>
      <c r="P350" s="114"/>
    </row>
    <row r="351" spans="1:21" s="108" customFormat="1" ht="15" customHeight="1" x14ac:dyDescent="0.25">
      <c r="A351" s="14" t="s">
        <v>1956</v>
      </c>
      <c r="B351" s="530" t="s">
        <v>1887</v>
      </c>
      <c r="C351" s="428" t="s">
        <v>52</v>
      </c>
      <c r="D351" s="429">
        <v>41981</v>
      </c>
      <c r="E351" s="430">
        <v>37500</v>
      </c>
      <c r="F351" s="431">
        <v>3.56</v>
      </c>
      <c r="G351" s="432">
        <f t="shared" si="82"/>
        <v>133500</v>
      </c>
      <c r="H351" s="433"/>
      <c r="I351" s="510">
        <v>42067</v>
      </c>
      <c r="J351" s="431">
        <v>3.85</v>
      </c>
      <c r="K351" s="435">
        <f t="shared" si="83"/>
        <v>144375</v>
      </c>
      <c r="L351" s="436">
        <f t="shared" si="85"/>
        <v>10875</v>
      </c>
      <c r="M351" s="411">
        <v>0.78069999999999995</v>
      </c>
      <c r="N351" s="437">
        <f t="shared" si="84"/>
        <v>8490.1124999999993</v>
      </c>
      <c r="O351" s="352"/>
      <c r="P351" s="114"/>
    </row>
    <row r="352" spans="1:21" s="108" customFormat="1" ht="15" customHeight="1" x14ac:dyDescent="0.25">
      <c r="A352" s="14" t="s">
        <v>431</v>
      </c>
      <c r="B352" s="530" t="s">
        <v>432</v>
      </c>
      <c r="C352" s="428" t="s">
        <v>52</v>
      </c>
      <c r="D352" s="429">
        <v>41995</v>
      </c>
      <c r="E352" s="430">
        <v>1422</v>
      </c>
      <c r="F352" s="431">
        <v>84.04</v>
      </c>
      <c r="G352" s="432">
        <f t="shared" si="82"/>
        <v>119504.88</v>
      </c>
      <c r="H352" s="433"/>
      <c r="I352" s="510">
        <v>42074</v>
      </c>
      <c r="J352" s="431">
        <v>89.8</v>
      </c>
      <c r="K352" s="435">
        <f t="shared" si="83"/>
        <v>127695.59999999999</v>
      </c>
      <c r="L352" s="436">
        <f t="shared" si="85"/>
        <v>8190.7199999999866</v>
      </c>
      <c r="M352" s="411">
        <v>0.78069999999999995</v>
      </c>
      <c r="N352" s="437">
        <f t="shared" si="84"/>
        <v>6394.4951039999887</v>
      </c>
      <c r="O352" s="352"/>
      <c r="P352" s="114"/>
    </row>
    <row r="353" spans="1:21" s="108" customFormat="1" ht="15" customHeight="1" x14ac:dyDescent="0.25">
      <c r="A353" s="14" t="s">
        <v>1888</v>
      </c>
      <c r="B353" s="530" t="s">
        <v>1889</v>
      </c>
      <c r="C353" s="428" t="s">
        <v>52</v>
      </c>
      <c r="D353" s="429">
        <v>41983</v>
      </c>
      <c r="E353" s="430">
        <v>8465</v>
      </c>
      <c r="F353" s="431">
        <v>4.37</v>
      </c>
      <c r="G353" s="432">
        <f t="shared" si="82"/>
        <v>36992.050000000003</v>
      </c>
      <c r="H353" s="433"/>
      <c r="I353" s="510">
        <v>42074</v>
      </c>
      <c r="J353" s="431">
        <v>5.1100000000000003</v>
      </c>
      <c r="K353" s="435">
        <f t="shared" si="83"/>
        <v>43256.15</v>
      </c>
      <c r="L353" s="436">
        <f t="shared" si="85"/>
        <v>6264.0999999999985</v>
      </c>
      <c r="M353" s="411">
        <v>0.78069999999999995</v>
      </c>
      <c r="N353" s="437">
        <f t="shared" si="84"/>
        <v>4890.3828699999985</v>
      </c>
      <c r="O353" s="352"/>
      <c r="P353" s="114"/>
    </row>
    <row r="354" spans="1:21" s="108" customFormat="1" ht="15" customHeight="1" x14ac:dyDescent="0.25">
      <c r="A354" s="14" t="s">
        <v>2023</v>
      </c>
      <c r="B354" s="530" t="s">
        <v>338</v>
      </c>
      <c r="C354" s="428" t="s">
        <v>52</v>
      </c>
      <c r="D354" s="429">
        <v>42065</v>
      </c>
      <c r="E354" s="430">
        <v>50000</v>
      </c>
      <c r="F354" s="431">
        <v>0.44500000000000001</v>
      </c>
      <c r="G354" s="432">
        <f t="shared" si="82"/>
        <v>22250</v>
      </c>
      <c r="H354" s="433"/>
      <c r="I354" s="510">
        <v>42074</v>
      </c>
      <c r="J354" s="431">
        <v>0.35499999999999998</v>
      </c>
      <c r="K354" s="435">
        <f t="shared" si="83"/>
        <v>17750</v>
      </c>
      <c r="L354" s="436">
        <f t="shared" si="85"/>
        <v>-4500</v>
      </c>
      <c r="M354" s="411">
        <v>0.78069999999999995</v>
      </c>
      <c r="N354" s="437">
        <f t="shared" si="84"/>
        <v>-3513.1499999999996</v>
      </c>
      <c r="O354" s="352"/>
      <c r="P354" s="114"/>
    </row>
    <row r="355" spans="1:21" s="108" customFormat="1" ht="15" customHeight="1" x14ac:dyDescent="0.25">
      <c r="A355" s="14" t="s">
        <v>1965</v>
      </c>
      <c r="B355" s="530" t="s">
        <v>1966</v>
      </c>
      <c r="C355" s="428" t="s">
        <v>52</v>
      </c>
      <c r="D355" s="429">
        <v>42038</v>
      </c>
      <c r="E355" s="430">
        <v>53510</v>
      </c>
      <c r="F355" s="431">
        <v>0.56499999999999995</v>
      </c>
      <c r="G355" s="432">
        <f t="shared" si="82"/>
        <v>30233.149999999998</v>
      </c>
      <c r="H355" s="433"/>
      <c r="I355" s="510">
        <v>42080</v>
      </c>
      <c r="J355" s="834">
        <v>0.49</v>
      </c>
      <c r="K355" s="435">
        <f t="shared" si="83"/>
        <v>26219.899999999998</v>
      </c>
      <c r="L355" s="436">
        <f t="shared" si="85"/>
        <v>-4013.25</v>
      </c>
      <c r="M355" s="411">
        <v>0.76600000000000001</v>
      </c>
      <c r="N355" s="437">
        <f t="shared" si="84"/>
        <v>-3074.1495</v>
      </c>
      <c r="O355" s="352"/>
      <c r="P355" s="114"/>
    </row>
    <row r="356" spans="1:21" s="108" customFormat="1" ht="15" customHeight="1" x14ac:dyDescent="0.25">
      <c r="A356" s="14" t="s">
        <v>1947</v>
      </c>
      <c r="B356" s="530" t="s">
        <v>1948</v>
      </c>
      <c r="C356" s="428" t="s">
        <v>52</v>
      </c>
      <c r="D356" s="429">
        <v>42026</v>
      </c>
      <c r="E356" s="430">
        <v>14848</v>
      </c>
      <c r="F356" s="431">
        <v>2.76</v>
      </c>
      <c r="G356" s="432">
        <f t="shared" si="82"/>
        <v>40980.479999999996</v>
      </c>
      <c r="H356" s="433"/>
      <c r="I356" s="510">
        <v>42094</v>
      </c>
      <c r="J356" s="431">
        <v>2.58</v>
      </c>
      <c r="K356" s="435">
        <f t="shared" si="83"/>
        <v>38307.840000000004</v>
      </c>
      <c r="L356" s="436">
        <f t="shared" si="85"/>
        <v>-2672.6399999999921</v>
      </c>
      <c r="M356" s="411">
        <v>0.77510000000000001</v>
      </c>
      <c r="N356" s="437">
        <f t="shared" si="84"/>
        <v>-2071.563263999994</v>
      </c>
      <c r="O356" s="352"/>
      <c r="P356" s="411" t="s">
        <v>3</v>
      </c>
    </row>
    <row r="357" spans="1:21" s="108" customFormat="1" ht="15" customHeight="1" x14ac:dyDescent="0.25">
      <c r="A357" s="438" t="s">
        <v>2025</v>
      </c>
      <c r="B357" s="569" t="s">
        <v>2024</v>
      </c>
      <c r="C357" s="439" t="s">
        <v>77</v>
      </c>
      <c r="D357" s="440">
        <v>42069</v>
      </c>
      <c r="E357" s="441">
        <v>4163</v>
      </c>
      <c r="F357" s="442">
        <v>19</v>
      </c>
      <c r="G357" s="443">
        <f t="shared" ref="G357:G362" si="86">SUM(E357*F357)</f>
        <v>79097</v>
      </c>
      <c r="H357" s="444"/>
      <c r="I357" s="440">
        <v>42104</v>
      </c>
      <c r="J357" s="442">
        <v>21.02</v>
      </c>
      <c r="K357" s="445">
        <f t="shared" ref="K357:K362" si="87">SUM(E357*J357)</f>
        <v>87506.26</v>
      </c>
      <c r="L357" s="446">
        <f>SUM(G357-K357)</f>
        <v>-8409.2599999999948</v>
      </c>
      <c r="M357" s="411">
        <v>0.77510000000000001</v>
      </c>
      <c r="N357" s="448">
        <f t="shared" ref="N357:N362" si="88">SUM(L357*M357)</f>
        <v>-6518.0174259999958</v>
      </c>
      <c r="O357" s="351"/>
      <c r="P357" s="115"/>
      <c r="Q357" s="110"/>
      <c r="R357" s="110"/>
      <c r="S357" s="110"/>
      <c r="T357" s="110"/>
      <c r="U357" s="110"/>
    </row>
    <row r="358" spans="1:21" s="108" customFormat="1" ht="15" customHeight="1" x14ac:dyDescent="0.25">
      <c r="A358" s="14" t="s">
        <v>425</v>
      </c>
      <c r="B358" s="530" t="s">
        <v>426</v>
      </c>
      <c r="C358" s="428" t="s">
        <v>52</v>
      </c>
      <c r="D358" s="429">
        <v>42052</v>
      </c>
      <c r="E358" s="430">
        <v>11717</v>
      </c>
      <c r="F358" s="431">
        <v>7.61</v>
      </c>
      <c r="G358" s="432">
        <f t="shared" si="86"/>
        <v>89166.37000000001</v>
      </c>
      <c r="H358" s="433"/>
      <c r="I358" s="510">
        <v>42110</v>
      </c>
      <c r="J358" s="431">
        <v>7.73</v>
      </c>
      <c r="K358" s="435">
        <f t="shared" si="87"/>
        <v>90572.41</v>
      </c>
      <c r="L358" s="436">
        <f t="shared" ref="L358:L364" si="89">SUM(K358-G358)</f>
        <v>1406.0399999999936</v>
      </c>
      <c r="M358" s="411">
        <v>0.77510000000000001</v>
      </c>
      <c r="N358" s="437">
        <f t="shared" si="88"/>
        <v>1089.821603999995</v>
      </c>
      <c r="O358" s="352"/>
      <c r="P358" s="114"/>
    </row>
    <row r="359" spans="1:21" s="108" customFormat="1" ht="15" customHeight="1" x14ac:dyDescent="0.25">
      <c r="A359" s="14" t="s">
        <v>1971</v>
      </c>
      <c r="B359" s="530" t="s">
        <v>1979</v>
      </c>
      <c r="C359" s="428" t="s">
        <v>52</v>
      </c>
      <c r="D359" s="429">
        <v>42047</v>
      </c>
      <c r="E359" s="430">
        <v>48375</v>
      </c>
      <c r="F359" s="431">
        <v>2.36</v>
      </c>
      <c r="G359" s="432">
        <f t="shared" si="86"/>
        <v>114165</v>
      </c>
      <c r="H359" s="433"/>
      <c r="I359" s="510">
        <v>42114</v>
      </c>
      <c r="J359" s="431">
        <v>2.69</v>
      </c>
      <c r="K359" s="435">
        <f t="shared" si="87"/>
        <v>130128.75</v>
      </c>
      <c r="L359" s="436">
        <f t="shared" si="89"/>
        <v>15963.75</v>
      </c>
      <c r="M359" s="411">
        <v>0.78198999999999996</v>
      </c>
      <c r="N359" s="437">
        <f t="shared" si="88"/>
        <v>12483.492862499999</v>
      </c>
      <c r="O359" s="352"/>
      <c r="P359" s="114"/>
    </row>
    <row r="360" spans="1:21" s="108" customFormat="1" ht="15" customHeight="1" x14ac:dyDescent="0.25">
      <c r="A360" s="14" t="s">
        <v>2042</v>
      </c>
      <c r="B360" s="530" t="s">
        <v>614</v>
      </c>
      <c r="C360" s="428" t="s">
        <v>52</v>
      </c>
      <c r="D360" s="429">
        <v>42101</v>
      </c>
      <c r="E360" s="430">
        <v>13000</v>
      </c>
      <c r="F360" s="431">
        <v>11.85</v>
      </c>
      <c r="G360" s="432">
        <f t="shared" si="86"/>
        <v>154050</v>
      </c>
      <c r="H360" s="433"/>
      <c r="I360" s="510">
        <v>42114</v>
      </c>
      <c r="J360" s="431">
        <v>11.5</v>
      </c>
      <c r="K360" s="435">
        <f t="shared" si="87"/>
        <v>149500</v>
      </c>
      <c r="L360" s="436">
        <f t="shared" si="89"/>
        <v>-4550</v>
      </c>
      <c r="M360" s="411">
        <v>0.78198999999999996</v>
      </c>
      <c r="N360" s="437">
        <f t="shared" si="88"/>
        <v>-3558.0544999999997</v>
      </c>
      <c r="O360" s="352"/>
      <c r="P360" s="114"/>
    </row>
    <row r="361" spans="1:21" s="108" customFormat="1" ht="15" customHeight="1" x14ac:dyDescent="0.25">
      <c r="A361" s="14" t="s">
        <v>1991</v>
      </c>
      <c r="B361" s="530" t="s">
        <v>1992</v>
      </c>
      <c r="C361" s="428" t="s">
        <v>52</v>
      </c>
      <c r="D361" s="429">
        <v>42055</v>
      </c>
      <c r="E361" s="430">
        <v>25935</v>
      </c>
      <c r="F361" s="431">
        <v>3.89</v>
      </c>
      <c r="G361" s="432">
        <f t="shared" si="86"/>
        <v>100887.15000000001</v>
      </c>
      <c r="H361" s="433"/>
      <c r="I361" s="510">
        <v>42122</v>
      </c>
      <c r="J361" s="431">
        <v>3.87</v>
      </c>
      <c r="K361" s="435">
        <f t="shared" si="87"/>
        <v>100368.45</v>
      </c>
      <c r="L361" s="436">
        <f t="shared" si="89"/>
        <v>-518.70000000001164</v>
      </c>
      <c r="M361" s="411">
        <v>0.78198999999999996</v>
      </c>
      <c r="N361" s="437">
        <f t="shared" si="88"/>
        <v>-405.61821300000906</v>
      </c>
      <c r="O361" s="352"/>
      <c r="P361" s="114"/>
    </row>
    <row r="362" spans="1:21" s="108" customFormat="1" ht="15" customHeight="1" x14ac:dyDescent="0.25">
      <c r="A362" s="14" t="s">
        <v>404</v>
      </c>
      <c r="B362" s="530" t="s">
        <v>405</v>
      </c>
      <c r="C362" s="428" t="s">
        <v>52</v>
      </c>
      <c r="D362" s="429">
        <v>42032</v>
      </c>
      <c r="E362" s="430">
        <v>12785</v>
      </c>
      <c r="F362" s="431">
        <v>9.56</v>
      </c>
      <c r="G362" s="432">
        <f t="shared" si="86"/>
        <v>122224.6</v>
      </c>
      <c r="H362" s="433"/>
      <c r="I362" s="510">
        <v>42123</v>
      </c>
      <c r="J362" s="431">
        <v>10.220000000000001</v>
      </c>
      <c r="K362" s="435">
        <f t="shared" si="87"/>
        <v>130662.70000000001</v>
      </c>
      <c r="L362" s="436">
        <f t="shared" si="89"/>
        <v>8438.1000000000058</v>
      </c>
      <c r="M362" s="411">
        <v>0.78198999999999996</v>
      </c>
      <c r="N362" s="437">
        <f t="shared" si="88"/>
        <v>6598.5098190000044</v>
      </c>
      <c r="O362" s="352"/>
      <c r="P362" s="114"/>
    </row>
    <row r="363" spans="1:21" s="110" customFormat="1" ht="15" customHeight="1" x14ac:dyDescent="0.25">
      <c r="A363" s="14" t="s">
        <v>443</v>
      </c>
      <c r="B363" s="530" t="s">
        <v>444</v>
      </c>
      <c r="C363" s="428" t="s">
        <v>52</v>
      </c>
      <c r="D363" s="429">
        <v>42123</v>
      </c>
      <c r="E363" s="430">
        <v>30000</v>
      </c>
      <c r="F363" s="431">
        <v>0.88</v>
      </c>
      <c r="G363" s="432">
        <f t="shared" ref="G363:G369" si="90">SUM(E363*F363)</f>
        <v>26400</v>
      </c>
      <c r="H363" s="433"/>
      <c r="I363" s="510">
        <v>42132</v>
      </c>
      <c r="J363" s="431">
        <v>0.8</v>
      </c>
      <c r="K363" s="435">
        <f t="shared" ref="K363:K369" si="91">SUM(E363*J363)</f>
        <v>24000</v>
      </c>
      <c r="L363" s="436">
        <f t="shared" si="89"/>
        <v>-2400</v>
      </c>
      <c r="M363" s="411">
        <v>0.79300000000000004</v>
      </c>
      <c r="N363" s="437">
        <f t="shared" ref="N363:N369" si="92">SUM(L363*M363)</f>
        <v>-1903.2</v>
      </c>
      <c r="O363" s="352"/>
      <c r="P363" s="114"/>
      <c r="Q363" s="108"/>
      <c r="R363" s="108"/>
      <c r="S363" s="108"/>
      <c r="T363" s="108"/>
      <c r="U363" s="108"/>
    </row>
    <row r="364" spans="1:21" s="108" customFormat="1" ht="15" customHeight="1" x14ac:dyDescent="0.25">
      <c r="A364" s="14" t="s">
        <v>393</v>
      </c>
      <c r="B364" s="530" t="s">
        <v>394</v>
      </c>
      <c r="C364" s="428" t="s">
        <v>52</v>
      </c>
      <c r="D364" s="429">
        <v>42129</v>
      </c>
      <c r="E364" s="430">
        <v>4351</v>
      </c>
      <c r="F364" s="431">
        <v>20.329999999999998</v>
      </c>
      <c r="G364" s="432">
        <f t="shared" si="90"/>
        <v>88455.829999999987</v>
      </c>
      <c r="H364" s="433"/>
      <c r="I364" s="510">
        <v>42132</v>
      </c>
      <c r="J364" s="431">
        <v>19.100000000000001</v>
      </c>
      <c r="K364" s="435">
        <f t="shared" si="91"/>
        <v>83104.100000000006</v>
      </c>
      <c r="L364" s="436">
        <f t="shared" si="89"/>
        <v>-5351.7299999999814</v>
      </c>
      <c r="M364" s="411">
        <v>0.79300000000000004</v>
      </c>
      <c r="N364" s="437">
        <f t="shared" si="92"/>
        <v>-4243.9218899999851</v>
      </c>
      <c r="O364" s="352"/>
      <c r="P364" s="114"/>
    </row>
    <row r="365" spans="1:21" s="108" customFormat="1" ht="15" customHeight="1" x14ac:dyDescent="0.25">
      <c r="A365" s="438" t="s">
        <v>2057</v>
      </c>
      <c r="B365" s="569" t="s">
        <v>401</v>
      </c>
      <c r="C365" s="439" t="s">
        <v>77</v>
      </c>
      <c r="D365" s="440">
        <v>42123</v>
      </c>
      <c r="E365" s="441">
        <v>2130</v>
      </c>
      <c r="F365" s="442">
        <v>79.27</v>
      </c>
      <c r="G365" s="443">
        <f t="shared" si="90"/>
        <v>168845.1</v>
      </c>
      <c r="H365" s="444"/>
      <c r="I365" s="440">
        <v>42139</v>
      </c>
      <c r="J365" s="442">
        <v>82.8</v>
      </c>
      <c r="K365" s="445">
        <f t="shared" si="91"/>
        <v>176364</v>
      </c>
      <c r="L365" s="446">
        <f>SUM(G365-K365)</f>
        <v>-7518.8999999999942</v>
      </c>
      <c r="M365" s="411">
        <v>0.79300000000000004</v>
      </c>
      <c r="N365" s="448">
        <f t="shared" si="92"/>
        <v>-5962.487699999996</v>
      </c>
      <c r="O365" s="351"/>
      <c r="P365" s="115"/>
      <c r="Q365" s="110"/>
      <c r="R365" s="110"/>
      <c r="S365" s="110"/>
      <c r="T365" s="110"/>
      <c r="U365" s="110"/>
    </row>
    <row r="366" spans="1:21" s="108" customFormat="1" ht="15" customHeight="1" x14ac:dyDescent="0.25">
      <c r="A366" s="14" t="s">
        <v>418</v>
      </c>
      <c r="B366" s="530" t="s">
        <v>242</v>
      </c>
      <c r="C366" s="428" t="s">
        <v>52</v>
      </c>
      <c r="D366" s="429">
        <v>42117</v>
      </c>
      <c r="E366" s="430">
        <v>4017</v>
      </c>
      <c r="F366" s="431">
        <v>31.07</v>
      </c>
      <c r="G366" s="432">
        <f t="shared" si="90"/>
        <v>124808.19</v>
      </c>
      <c r="H366" s="433"/>
      <c r="I366" s="510">
        <v>42146</v>
      </c>
      <c r="J366" s="431">
        <v>30.91</v>
      </c>
      <c r="K366" s="435">
        <f t="shared" si="91"/>
        <v>124165.47</v>
      </c>
      <c r="L366" s="436">
        <f>SUM(K366-G366)</f>
        <v>-642.72000000000116</v>
      </c>
      <c r="M366" s="411">
        <v>0.80335999999999996</v>
      </c>
      <c r="N366" s="437">
        <f t="shared" si="92"/>
        <v>-516.33553920000088</v>
      </c>
      <c r="O366" s="352"/>
      <c r="P366" s="114"/>
    </row>
    <row r="367" spans="1:21" s="108" customFormat="1" ht="15" customHeight="1" x14ac:dyDescent="0.25">
      <c r="A367" s="438" t="s">
        <v>1103</v>
      </c>
      <c r="B367" s="569" t="s">
        <v>1104</v>
      </c>
      <c r="C367" s="439" t="s">
        <v>77</v>
      </c>
      <c r="D367" s="440">
        <v>42114</v>
      </c>
      <c r="E367" s="441">
        <v>1570</v>
      </c>
      <c r="F367" s="442">
        <v>88.19</v>
      </c>
      <c r="G367" s="443">
        <f t="shared" si="90"/>
        <v>138458.29999999999</v>
      </c>
      <c r="H367" s="444"/>
      <c r="I367" s="440">
        <v>42146</v>
      </c>
      <c r="J367" s="442">
        <v>85.18</v>
      </c>
      <c r="K367" s="445">
        <f t="shared" si="91"/>
        <v>133732.6</v>
      </c>
      <c r="L367" s="446">
        <f>SUM(G367-K367)</f>
        <v>4725.6999999999825</v>
      </c>
      <c r="M367" s="411">
        <v>0.80335999999999996</v>
      </c>
      <c r="N367" s="448">
        <f t="shared" si="92"/>
        <v>3796.4383519999856</v>
      </c>
      <c r="O367" s="351"/>
      <c r="P367" s="115"/>
      <c r="Q367" s="110"/>
      <c r="R367" s="110"/>
      <c r="S367" s="110"/>
      <c r="T367" s="110"/>
      <c r="U367" s="110"/>
    </row>
    <row r="368" spans="1:21" s="108" customFormat="1" ht="15" customHeight="1" x14ac:dyDescent="0.25">
      <c r="A368" s="852" t="s">
        <v>2071</v>
      </c>
      <c r="B368" s="530" t="s">
        <v>2070</v>
      </c>
      <c r="C368" s="428" t="s">
        <v>52</v>
      </c>
      <c r="D368" s="429">
        <v>42129</v>
      </c>
      <c r="E368" s="430">
        <v>46552</v>
      </c>
      <c r="F368" s="431">
        <v>2.42</v>
      </c>
      <c r="G368" s="432">
        <f t="shared" si="90"/>
        <v>112655.84</v>
      </c>
      <c r="H368" s="433"/>
      <c r="I368" s="858">
        <v>42150</v>
      </c>
      <c r="J368" s="431">
        <v>2.39</v>
      </c>
      <c r="K368" s="435">
        <f t="shared" si="91"/>
        <v>111259.28</v>
      </c>
      <c r="L368" s="436">
        <f>SUM(K368-G368)</f>
        <v>-1396.5599999999977</v>
      </c>
      <c r="M368" s="411">
        <v>0.78169999999999995</v>
      </c>
      <c r="N368" s="437">
        <f t="shared" si="92"/>
        <v>-1091.6909519999981</v>
      </c>
      <c r="O368" s="352"/>
      <c r="P368" s="114"/>
    </row>
    <row r="369" spans="1:21" s="110" customFormat="1" ht="15" customHeight="1" x14ac:dyDescent="0.25">
      <c r="A369" s="852" t="s">
        <v>2023</v>
      </c>
      <c r="B369" s="530" t="s">
        <v>338</v>
      </c>
      <c r="C369" s="428" t="s">
        <v>52</v>
      </c>
      <c r="D369" s="429">
        <v>42065</v>
      </c>
      <c r="E369" s="430">
        <v>50000</v>
      </c>
      <c r="F369" s="431">
        <v>0.44500000000000001</v>
      </c>
      <c r="G369" s="432">
        <f t="shared" si="90"/>
        <v>22250</v>
      </c>
      <c r="H369" s="433"/>
      <c r="I369" s="858">
        <v>42151</v>
      </c>
      <c r="J369" s="431">
        <v>0.46</v>
      </c>
      <c r="K369" s="435">
        <f t="shared" si="91"/>
        <v>23000</v>
      </c>
      <c r="L369" s="436">
        <f>SUM(K369-G369)</f>
        <v>750</v>
      </c>
      <c r="M369" s="411">
        <v>0.78169999999999995</v>
      </c>
      <c r="N369" s="437">
        <f t="shared" si="92"/>
        <v>586.27499999999998</v>
      </c>
      <c r="O369" s="352"/>
      <c r="P369" s="114"/>
      <c r="Q369" s="108"/>
      <c r="R369" s="108"/>
      <c r="S369" s="108"/>
      <c r="T369" s="108"/>
      <c r="U369" s="108"/>
    </row>
    <row r="370" spans="1:21" s="108" customFormat="1" ht="15" customHeight="1" x14ac:dyDescent="0.25">
      <c r="A370" s="852" t="s">
        <v>2055</v>
      </c>
      <c r="B370" s="530" t="s">
        <v>2056</v>
      </c>
      <c r="C370" s="428" t="s">
        <v>52</v>
      </c>
      <c r="D370" s="429">
        <v>42121</v>
      </c>
      <c r="E370" s="430">
        <v>9894</v>
      </c>
      <c r="F370" s="431">
        <v>7.93</v>
      </c>
      <c r="G370" s="432">
        <f t="shared" ref="G370:G375" si="93">SUM(E370*F370)</f>
        <v>78459.42</v>
      </c>
      <c r="H370" s="433"/>
      <c r="I370" s="510">
        <v>42156</v>
      </c>
      <c r="J370" s="431">
        <v>7.37</v>
      </c>
      <c r="K370" s="435">
        <f t="shared" ref="K370:K375" si="94">SUM(E370*J370)</f>
        <v>72918.78</v>
      </c>
      <c r="L370" s="436">
        <f>SUM(K370-G370)</f>
        <v>-5540.6399999999994</v>
      </c>
      <c r="M370" s="411">
        <v>0.76219999999999999</v>
      </c>
      <c r="N370" s="437">
        <f t="shared" ref="N370:N375" si="95">SUM(L370*M370)</f>
        <v>-4223.0758079999996</v>
      </c>
      <c r="O370" s="352"/>
      <c r="P370" s="114"/>
    </row>
    <row r="371" spans="1:21" s="110" customFormat="1" ht="15" customHeight="1" x14ac:dyDescent="0.25">
      <c r="A371" s="438" t="s">
        <v>1885</v>
      </c>
      <c r="B371" s="569" t="s">
        <v>1886</v>
      </c>
      <c r="C371" s="439" t="s">
        <v>77</v>
      </c>
      <c r="D371" s="440">
        <v>42143</v>
      </c>
      <c r="E371" s="441">
        <v>21503</v>
      </c>
      <c r="F371" s="442">
        <v>1.07</v>
      </c>
      <c r="G371" s="443">
        <f t="shared" si="93"/>
        <v>23008.210000000003</v>
      </c>
      <c r="H371" s="444"/>
      <c r="I371" s="886">
        <v>42156</v>
      </c>
      <c r="J371" s="442">
        <v>1.1399999999999999</v>
      </c>
      <c r="K371" s="445">
        <f t="shared" si="94"/>
        <v>24513.42</v>
      </c>
      <c r="L371" s="446">
        <f>SUM(G371-K371)</f>
        <v>-1505.2099999999955</v>
      </c>
      <c r="M371" s="411">
        <v>0.76219999999999999</v>
      </c>
      <c r="N371" s="448">
        <f t="shared" si="95"/>
        <v>-1147.2710619999966</v>
      </c>
      <c r="O371" s="351"/>
      <c r="P371" s="115"/>
    </row>
    <row r="372" spans="1:21" s="108" customFormat="1" ht="15" customHeight="1" x14ac:dyDescent="0.25">
      <c r="A372" s="852" t="s">
        <v>950</v>
      </c>
      <c r="B372" s="530" t="s">
        <v>951</v>
      </c>
      <c r="C372" s="428" t="s">
        <v>52</v>
      </c>
      <c r="D372" s="429">
        <v>42116</v>
      </c>
      <c r="E372" s="430">
        <v>19736</v>
      </c>
      <c r="F372" s="431">
        <v>6.77</v>
      </c>
      <c r="G372" s="432">
        <f t="shared" si="93"/>
        <v>133612.72</v>
      </c>
      <c r="H372" s="433"/>
      <c r="I372" s="510">
        <v>42157</v>
      </c>
      <c r="J372" s="431">
        <v>6.56</v>
      </c>
      <c r="K372" s="435">
        <f t="shared" si="94"/>
        <v>129468.15999999999</v>
      </c>
      <c r="L372" s="436">
        <f>SUM(K372-G372)</f>
        <v>-4144.5600000000122</v>
      </c>
      <c r="M372" s="411">
        <v>0.76219999999999999</v>
      </c>
      <c r="N372" s="437">
        <f t="shared" si="95"/>
        <v>-3158.9836320000095</v>
      </c>
      <c r="O372" s="352"/>
      <c r="P372" s="114"/>
    </row>
    <row r="373" spans="1:21" s="110" customFormat="1" ht="15" customHeight="1" x14ac:dyDescent="0.25">
      <c r="A373" s="855" t="s">
        <v>2007</v>
      </c>
      <c r="B373" s="530" t="s">
        <v>315</v>
      </c>
      <c r="C373" s="428" t="s">
        <v>52</v>
      </c>
      <c r="D373" s="429">
        <v>42058</v>
      </c>
      <c r="E373" s="430">
        <v>58689</v>
      </c>
      <c r="F373" s="431">
        <v>0.95199999999999996</v>
      </c>
      <c r="G373" s="432">
        <f t="shared" si="93"/>
        <v>55871.928</v>
      </c>
      <c r="H373" s="433"/>
      <c r="I373" s="858">
        <v>42157</v>
      </c>
      <c r="J373" s="431">
        <v>0.98499999999999999</v>
      </c>
      <c r="K373" s="435">
        <f t="shared" si="94"/>
        <v>57808.665000000001</v>
      </c>
      <c r="L373" s="436">
        <f>SUM(K373-G373)</f>
        <v>1936.737000000001</v>
      </c>
      <c r="M373" s="411">
        <v>0.76219999999999999</v>
      </c>
      <c r="N373" s="437">
        <f t="shared" si="95"/>
        <v>1476.1809414000006</v>
      </c>
      <c r="O373" s="352"/>
      <c r="P373" s="114"/>
      <c r="Q373" s="108"/>
      <c r="R373" s="108"/>
      <c r="S373" s="108"/>
      <c r="T373" s="108"/>
      <c r="U373" s="108"/>
    </row>
    <row r="374" spans="1:21" s="108" customFormat="1" ht="15" customHeight="1" x14ac:dyDescent="0.25">
      <c r="A374" s="852" t="s">
        <v>2041</v>
      </c>
      <c r="B374" s="530" t="s">
        <v>266</v>
      </c>
      <c r="C374" s="428" t="s">
        <v>52</v>
      </c>
      <c r="D374" s="429">
        <v>42083</v>
      </c>
      <c r="E374" s="430">
        <v>17000</v>
      </c>
      <c r="F374" s="431">
        <v>1.5149999999999999</v>
      </c>
      <c r="G374" s="432">
        <f t="shared" si="93"/>
        <v>25755</v>
      </c>
      <c r="H374" s="433"/>
      <c r="I374" s="858">
        <v>42159</v>
      </c>
      <c r="J374" s="431">
        <v>1.58</v>
      </c>
      <c r="K374" s="435">
        <f t="shared" si="94"/>
        <v>26860</v>
      </c>
      <c r="L374" s="436">
        <f>SUM(K374-G374)</f>
        <v>1105</v>
      </c>
      <c r="M374" s="411">
        <v>0.76219999999999999</v>
      </c>
      <c r="N374" s="437">
        <f t="shared" si="95"/>
        <v>842.23099999999999</v>
      </c>
      <c r="O374" s="352"/>
      <c r="P374" s="114"/>
    </row>
    <row r="375" spans="1:21" s="110" customFormat="1" ht="15" customHeight="1" x14ac:dyDescent="0.25">
      <c r="A375" s="853" t="s">
        <v>2052</v>
      </c>
      <c r="B375" s="569" t="s">
        <v>1887</v>
      </c>
      <c r="C375" s="439" t="s">
        <v>77</v>
      </c>
      <c r="D375" s="440">
        <v>42116</v>
      </c>
      <c r="E375" s="441">
        <v>30263</v>
      </c>
      <c r="F375" s="442">
        <v>4.12</v>
      </c>
      <c r="G375" s="443">
        <f t="shared" si="93"/>
        <v>124683.56</v>
      </c>
      <c r="H375" s="444"/>
      <c r="I375" s="858">
        <v>42160</v>
      </c>
      <c r="J375" s="442">
        <v>3.98</v>
      </c>
      <c r="K375" s="445">
        <f t="shared" si="94"/>
        <v>120446.74</v>
      </c>
      <c r="L375" s="446">
        <f>SUM(G375-K375)</f>
        <v>4236.8199999999924</v>
      </c>
      <c r="M375" s="411">
        <v>0.76219999999999999</v>
      </c>
      <c r="N375" s="448">
        <f t="shared" si="95"/>
        <v>3229.3042039999941</v>
      </c>
      <c r="O375" s="351"/>
      <c r="P375" s="115"/>
    </row>
    <row r="376" spans="1:21" s="110" customFormat="1" ht="15" customHeight="1" x14ac:dyDescent="0.25">
      <c r="A376" s="852" t="s">
        <v>136</v>
      </c>
      <c r="B376" s="530" t="s">
        <v>202</v>
      </c>
      <c r="C376" s="428" t="s">
        <v>52</v>
      </c>
      <c r="D376" s="429">
        <v>42059</v>
      </c>
      <c r="E376" s="430">
        <v>37000</v>
      </c>
      <c r="F376" s="431">
        <v>2.96</v>
      </c>
      <c r="G376" s="432">
        <f>SUM(E376*F376)</f>
        <v>109520</v>
      </c>
      <c r="H376" s="433"/>
      <c r="I376" s="858">
        <v>42167</v>
      </c>
      <c r="J376" s="431">
        <v>2.99</v>
      </c>
      <c r="K376" s="435">
        <f>SUM(E376*J376)</f>
        <v>110630.00000000001</v>
      </c>
      <c r="L376" s="436">
        <f>SUM(K376-G376)</f>
        <v>1110.0000000000146</v>
      </c>
      <c r="M376" s="411">
        <v>0.76219999999999999</v>
      </c>
      <c r="N376" s="437">
        <f>SUM(L376*M376)</f>
        <v>846.04200000001106</v>
      </c>
      <c r="O376" s="352"/>
      <c r="P376" s="114"/>
      <c r="Q376" s="108"/>
      <c r="R376" s="108"/>
      <c r="S376" s="108"/>
      <c r="T376" s="108"/>
      <c r="U376" s="108"/>
    </row>
    <row r="377" spans="1:21" s="110" customFormat="1" ht="15" customHeight="1" x14ac:dyDescent="0.25">
      <c r="A377" s="852" t="s">
        <v>2045</v>
      </c>
      <c r="B377" s="530" t="s">
        <v>1928</v>
      </c>
      <c r="C377" s="428" t="s">
        <v>52</v>
      </c>
      <c r="D377" s="429">
        <v>42101</v>
      </c>
      <c r="E377" s="430">
        <v>7976</v>
      </c>
      <c r="F377" s="431">
        <v>5.92</v>
      </c>
      <c r="G377" s="432">
        <f>SUM(E377*F377)</f>
        <v>47217.919999999998</v>
      </c>
      <c r="H377" s="433"/>
      <c r="I377" s="858">
        <v>42165</v>
      </c>
      <c r="J377" s="431">
        <v>6</v>
      </c>
      <c r="K377" s="435">
        <f>SUM(E377*J377)</f>
        <v>47856</v>
      </c>
      <c r="L377" s="436">
        <f>SUM(K377-G377)</f>
        <v>638.08000000000175</v>
      </c>
      <c r="M377" s="411">
        <v>0.76219999999999999</v>
      </c>
      <c r="N377" s="437">
        <f>SUM(L377*M377)</f>
        <v>486.34457600000133</v>
      </c>
      <c r="O377" s="352"/>
      <c r="P377" s="114"/>
      <c r="Q377" s="108"/>
      <c r="R377" s="108"/>
      <c r="S377" s="108"/>
      <c r="T377" s="108"/>
      <c r="U377" s="108"/>
    </row>
    <row r="378" spans="1:21" s="110" customFormat="1" ht="15" customHeight="1" x14ac:dyDescent="0.25">
      <c r="A378" s="14" t="s">
        <v>2104</v>
      </c>
      <c r="B378" s="530" t="s">
        <v>2105</v>
      </c>
      <c r="C378" s="428" t="s">
        <v>52</v>
      </c>
      <c r="D378" s="429">
        <v>42160</v>
      </c>
      <c r="E378" s="430">
        <v>42423</v>
      </c>
      <c r="F378" s="431">
        <v>2.68</v>
      </c>
      <c r="G378" s="432">
        <f t="shared" ref="G378:G385" si="96">SUM(E378*F378)</f>
        <v>113693.64000000001</v>
      </c>
      <c r="H378" s="433"/>
      <c r="I378" s="886">
        <v>42172</v>
      </c>
      <c r="J378" s="431">
        <v>2.4649999999999999</v>
      </c>
      <c r="K378" s="435">
        <f t="shared" ref="K378:K385" si="97">SUM(E378*J378)</f>
        <v>104572.69499999999</v>
      </c>
      <c r="L378" s="436">
        <f>SUM(K378-G378)</f>
        <v>-9120.9450000000215</v>
      </c>
      <c r="M378" s="411">
        <v>0.76219999999999999</v>
      </c>
      <c r="N378" s="437">
        <f t="shared" ref="N378:N385" si="98">SUM(L378*M378)</f>
        <v>-6951.9842790000166</v>
      </c>
      <c r="O378" s="352"/>
      <c r="P378" s="114"/>
      <c r="Q378" s="108"/>
      <c r="R378" s="108"/>
      <c r="S378" s="108"/>
      <c r="T378" s="108"/>
      <c r="U378" s="108"/>
    </row>
    <row r="379" spans="1:21" s="108" customFormat="1" ht="15" customHeight="1" x14ac:dyDescent="0.25">
      <c r="A379" s="438" t="s">
        <v>2095</v>
      </c>
      <c r="B379" s="569" t="s">
        <v>2096</v>
      </c>
      <c r="C379" s="439" t="s">
        <v>77</v>
      </c>
      <c r="D379" s="440">
        <v>42149</v>
      </c>
      <c r="E379" s="441">
        <v>47500</v>
      </c>
      <c r="F379" s="442">
        <v>1.43</v>
      </c>
      <c r="G379" s="443">
        <f t="shared" si="96"/>
        <v>67925</v>
      </c>
      <c r="H379" s="444"/>
      <c r="I379" s="858">
        <v>42173</v>
      </c>
      <c r="J379" s="442">
        <v>1.4950000000000001</v>
      </c>
      <c r="K379" s="445">
        <f t="shared" si="97"/>
        <v>71012.5</v>
      </c>
      <c r="L379" s="446">
        <f>SUM(G379-K379)</f>
        <v>-3087.5</v>
      </c>
      <c r="M379" s="411">
        <v>0.76219999999999999</v>
      </c>
      <c r="N379" s="448">
        <f t="shared" si="98"/>
        <v>-2353.2925</v>
      </c>
      <c r="O379" s="351"/>
      <c r="P379" s="115"/>
      <c r="Q379" s="110"/>
      <c r="R379" s="110"/>
      <c r="S379" s="110"/>
      <c r="T379" s="110"/>
      <c r="U379" s="110"/>
    </row>
    <row r="380" spans="1:21" s="108" customFormat="1" ht="15" customHeight="1" x14ac:dyDescent="0.25">
      <c r="A380" s="854" t="s">
        <v>2080</v>
      </c>
      <c r="B380" s="530" t="s">
        <v>2091</v>
      </c>
      <c r="C380" s="428" t="s">
        <v>52</v>
      </c>
      <c r="D380" s="429">
        <v>42139</v>
      </c>
      <c r="E380" s="430">
        <v>33561</v>
      </c>
      <c r="F380" s="431">
        <v>4.41</v>
      </c>
      <c r="G380" s="432">
        <f t="shared" si="96"/>
        <v>148004.01</v>
      </c>
      <c r="H380" s="433"/>
      <c r="I380" s="510">
        <v>42174</v>
      </c>
      <c r="J380" s="431">
        <v>4.24</v>
      </c>
      <c r="K380" s="435">
        <f t="shared" si="97"/>
        <v>142298.64000000001</v>
      </c>
      <c r="L380" s="436">
        <f>SUM(K380-G380)</f>
        <v>-5705.3699999999953</v>
      </c>
      <c r="M380" s="411">
        <v>0.76219999999999999</v>
      </c>
      <c r="N380" s="437">
        <f t="shared" si="98"/>
        <v>-4348.6330139999964</v>
      </c>
      <c r="O380" s="352"/>
      <c r="P380" s="114"/>
    </row>
    <row r="381" spans="1:21" s="110" customFormat="1" ht="15" customHeight="1" x14ac:dyDescent="0.25">
      <c r="A381" s="438" t="s">
        <v>2106</v>
      </c>
      <c r="B381" s="569" t="s">
        <v>2107</v>
      </c>
      <c r="C381" s="439" t="s">
        <v>77</v>
      </c>
      <c r="D381" s="440">
        <v>42156</v>
      </c>
      <c r="E381" s="441">
        <v>182400</v>
      </c>
      <c r="F381" s="442">
        <v>0.29499999999999998</v>
      </c>
      <c r="G381" s="443">
        <f t="shared" si="96"/>
        <v>53808</v>
      </c>
      <c r="H381" s="444"/>
      <c r="I381" s="886">
        <v>42174</v>
      </c>
      <c r="J381" s="442">
        <v>0.30099999999999999</v>
      </c>
      <c r="K381" s="445">
        <f t="shared" si="97"/>
        <v>54902.400000000001</v>
      </c>
      <c r="L381" s="446">
        <f>SUM(G381-K381)</f>
        <v>-1094.4000000000015</v>
      </c>
      <c r="M381" s="411">
        <v>0.76219999999999999</v>
      </c>
      <c r="N381" s="448">
        <f t="shared" si="98"/>
        <v>-834.15168000000108</v>
      </c>
      <c r="O381" s="351"/>
      <c r="P381" s="115"/>
    </row>
    <row r="382" spans="1:21" s="108" customFormat="1" ht="15" customHeight="1" x14ac:dyDescent="0.25">
      <c r="A382" s="14" t="s">
        <v>2116</v>
      </c>
      <c r="B382" s="530" t="s">
        <v>2117</v>
      </c>
      <c r="C382" s="428" t="s">
        <v>52</v>
      </c>
      <c r="D382" s="429">
        <v>42165</v>
      </c>
      <c r="E382" s="430">
        <v>34279</v>
      </c>
      <c r="F382" s="431">
        <v>1.2250000000000001</v>
      </c>
      <c r="G382" s="432">
        <f t="shared" si="96"/>
        <v>41991.775000000001</v>
      </c>
      <c r="H382" s="433"/>
      <c r="I382" s="886">
        <v>42184</v>
      </c>
      <c r="J382" s="431">
        <v>1.1479999999999999</v>
      </c>
      <c r="K382" s="435">
        <f t="shared" si="97"/>
        <v>39352.291999999994</v>
      </c>
      <c r="L382" s="436">
        <f>SUM(K382-G382)</f>
        <v>-2639.4830000000075</v>
      </c>
      <c r="M382" s="411">
        <v>0.76219999999999999</v>
      </c>
      <c r="N382" s="437">
        <f t="shared" si="98"/>
        <v>-2011.8139426000057</v>
      </c>
      <c r="O382" s="352"/>
      <c r="P382" s="114"/>
    </row>
    <row r="383" spans="1:21" s="110" customFormat="1" ht="15" customHeight="1" x14ac:dyDescent="0.25">
      <c r="A383" s="852" t="s">
        <v>243</v>
      </c>
      <c r="B383" s="530" t="s">
        <v>244</v>
      </c>
      <c r="C383" s="428" t="s">
        <v>52</v>
      </c>
      <c r="D383" s="429">
        <v>42038</v>
      </c>
      <c r="E383" s="430">
        <v>2567</v>
      </c>
      <c r="F383" s="431">
        <v>35.83</v>
      </c>
      <c r="G383" s="432">
        <f t="shared" si="96"/>
        <v>91975.61</v>
      </c>
      <c r="H383" s="433"/>
      <c r="I383" s="858">
        <v>42184</v>
      </c>
      <c r="J383" s="431">
        <v>34.08</v>
      </c>
      <c r="K383" s="435">
        <f t="shared" si="97"/>
        <v>87483.36</v>
      </c>
      <c r="L383" s="436">
        <f>SUM(K383-G383)</f>
        <v>-4492.25</v>
      </c>
      <c r="M383" s="411">
        <v>0.76219999999999999</v>
      </c>
      <c r="N383" s="437">
        <f t="shared" si="98"/>
        <v>-3423.9929499999998</v>
      </c>
      <c r="O383" s="352"/>
      <c r="P383" s="114"/>
      <c r="Q383" s="108"/>
      <c r="R383" s="108"/>
      <c r="S383" s="108"/>
      <c r="T383" s="108"/>
      <c r="U383" s="108"/>
    </row>
    <row r="384" spans="1:21" s="108" customFormat="1" ht="14.25" customHeight="1" x14ac:dyDescent="0.25">
      <c r="A384" s="856" t="s">
        <v>2081</v>
      </c>
      <c r="B384" s="530" t="s">
        <v>1515</v>
      </c>
      <c r="C384" s="428" t="s">
        <v>52</v>
      </c>
      <c r="D384" s="429">
        <v>42139</v>
      </c>
      <c r="E384" s="430">
        <v>27033</v>
      </c>
      <c r="F384" s="431">
        <v>2.85</v>
      </c>
      <c r="G384" s="432">
        <f t="shared" si="96"/>
        <v>77044.05</v>
      </c>
      <c r="H384" s="433"/>
      <c r="I384" s="858">
        <v>42185</v>
      </c>
      <c r="J384" s="431">
        <v>2.63</v>
      </c>
      <c r="K384" s="435">
        <f t="shared" si="97"/>
        <v>71096.789999999994</v>
      </c>
      <c r="L384" s="436">
        <f>SUM(K384-G384)</f>
        <v>-5947.2600000000093</v>
      </c>
      <c r="M384" s="411">
        <v>0.76219999999999999</v>
      </c>
      <c r="N384" s="437">
        <f t="shared" si="98"/>
        <v>-4533.0015720000074</v>
      </c>
      <c r="O384" s="352"/>
      <c r="P384" s="114"/>
    </row>
    <row r="385" spans="1:21" s="108" customFormat="1" ht="15" customHeight="1" x14ac:dyDescent="0.25">
      <c r="A385" s="438" t="s">
        <v>2108</v>
      </c>
      <c r="B385" s="569" t="s">
        <v>365</v>
      </c>
      <c r="C385" s="439" t="s">
        <v>77</v>
      </c>
      <c r="D385" s="440">
        <v>42159</v>
      </c>
      <c r="E385" s="441">
        <v>65142</v>
      </c>
      <c r="F385" s="442">
        <v>1.8</v>
      </c>
      <c r="G385" s="443">
        <f t="shared" si="96"/>
        <v>117255.6</v>
      </c>
      <c r="H385" s="444"/>
      <c r="I385" s="886">
        <v>42187</v>
      </c>
      <c r="J385" s="442">
        <v>1.8</v>
      </c>
      <c r="K385" s="445">
        <f t="shared" si="97"/>
        <v>117255.6</v>
      </c>
      <c r="L385" s="446">
        <f>SUM(G385-K385)</f>
        <v>0</v>
      </c>
      <c r="M385" s="411">
        <v>0.76219999999999999</v>
      </c>
      <c r="N385" s="448">
        <f t="shared" si="98"/>
        <v>0</v>
      </c>
      <c r="O385" s="351"/>
      <c r="P385" s="115"/>
      <c r="Q385" s="110"/>
      <c r="R385" s="110"/>
      <c r="S385" s="110"/>
      <c r="T385" s="110"/>
      <c r="U385" s="110"/>
    </row>
    <row r="386" spans="1:21" s="110" customFormat="1" ht="15" customHeight="1" x14ac:dyDescent="0.25">
      <c r="A386" s="438" t="s">
        <v>965</v>
      </c>
      <c r="B386" s="569" t="s">
        <v>218</v>
      </c>
      <c r="C386" s="439" t="s">
        <v>77</v>
      </c>
      <c r="D386" s="440">
        <v>42181</v>
      </c>
      <c r="E386" s="441">
        <v>28958</v>
      </c>
      <c r="F386" s="442">
        <v>3.74</v>
      </c>
      <c r="G386" s="443">
        <f t="shared" ref="G386:G391" si="99">SUM(E386*F386)</f>
        <v>108302.92000000001</v>
      </c>
      <c r="H386" s="444"/>
      <c r="I386" s="886">
        <v>42198</v>
      </c>
      <c r="J386" s="442">
        <v>3.47</v>
      </c>
      <c r="K386" s="445">
        <f t="shared" ref="K386:K391" si="100">SUM(E386*J386)</f>
        <v>100484.26000000001</v>
      </c>
      <c r="L386" s="446">
        <f>SUM(G386-K386)</f>
        <v>7818.6600000000035</v>
      </c>
      <c r="M386" s="447">
        <v>0.74450000000000005</v>
      </c>
      <c r="N386" s="448">
        <f t="shared" ref="N386:N391" si="101">SUM(L386*M386)</f>
        <v>5820.9923700000027</v>
      </c>
      <c r="O386" s="351"/>
      <c r="P386" s="115"/>
    </row>
    <row r="387" spans="1:21" s="108" customFormat="1" ht="15" customHeight="1" x14ac:dyDescent="0.25">
      <c r="A387" s="853" t="s">
        <v>761</v>
      </c>
      <c r="B387" s="569" t="s">
        <v>762</v>
      </c>
      <c r="C387" s="439" t="s">
        <v>77</v>
      </c>
      <c r="D387" s="440">
        <v>42114</v>
      </c>
      <c r="E387" s="441">
        <v>20215</v>
      </c>
      <c r="F387" s="442">
        <v>5.45</v>
      </c>
      <c r="G387" s="443">
        <f t="shared" si="99"/>
        <v>110171.75</v>
      </c>
      <c r="H387" s="444"/>
      <c r="I387" s="858">
        <v>42201</v>
      </c>
      <c r="J387" s="442">
        <v>5.72</v>
      </c>
      <c r="K387" s="445">
        <f t="shared" si="100"/>
        <v>115629.79999999999</v>
      </c>
      <c r="L387" s="446">
        <f>SUM(G387-K387)</f>
        <v>-5458.0499999999884</v>
      </c>
      <c r="M387" s="411">
        <v>0.76219999999999999</v>
      </c>
      <c r="N387" s="448">
        <f t="shared" si="101"/>
        <v>-4160.1257099999912</v>
      </c>
      <c r="O387" s="351"/>
      <c r="P387" s="115"/>
      <c r="Q387" s="110"/>
      <c r="R387" s="110"/>
      <c r="S387" s="110"/>
      <c r="T387" s="110"/>
      <c r="U387" s="110"/>
    </row>
    <row r="388" spans="1:21" s="110" customFormat="1" ht="15" customHeight="1" x14ac:dyDescent="0.25">
      <c r="A388" s="853" t="s">
        <v>2047</v>
      </c>
      <c r="B388" s="569" t="s">
        <v>1084</v>
      </c>
      <c r="C388" s="439" t="s">
        <v>77</v>
      </c>
      <c r="D388" s="440" t="s">
        <v>2048</v>
      </c>
      <c r="E388" s="441">
        <v>3879</v>
      </c>
      <c r="F388" s="442">
        <v>21.84</v>
      </c>
      <c r="G388" s="443">
        <f t="shared" si="99"/>
        <v>84717.36</v>
      </c>
      <c r="H388" s="444"/>
      <c r="I388" s="858">
        <v>42206</v>
      </c>
      <c r="J388" s="442">
        <v>22.21</v>
      </c>
      <c r="K388" s="445">
        <f t="shared" si="100"/>
        <v>86152.59</v>
      </c>
      <c r="L388" s="446">
        <f>SUM(G388-K388)</f>
        <v>-1435.2299999999959</v>
      </c>
      <c r="M388" s="411">
        <v>0.76219999999999999</v>
      </c>
      <c r="N388" s="448">
        <f t="shared" si="101"/>
        <v>-1093.932305999997</v>
      </c>
      <c r="O388" s="351"/>
      <c r="P388" s="115"/>
    </row>
    <row r="389" spans="1:21" s="108" customFormat="1" ht="15" customHeight="1" x14ac:dyDescent="0.25">
      <c r="A389" s="853" t="s">
        <v>2037</v>
      </c>
      <c r="B389" s="569" t="s">
        <v>2038</v>
      </c>
      <c r="C389" s="439" t="s">
        <v>77</v>
      </c>
      <c r="D389" s="440">
        <v>42094</v>
      </c>
      <c r="E389" s="441">
        <v>20967</v>
      </c>
      <c r="F389" s="442">
        <v>0.88500000000000001</v>
      </c>
      <c r="G389" s="443">
        <f t="shared" si="99"/>
        <v>18555.795000000002</v>
      </c>
      <c r="H389" s="444"/>
      <c r="I389" s="858">
        <v>42206</v>
      </c>
      <c r="J389" s="442">
        <v>0.83</v>
      </c>
      <c r="K389" s="445">
        <f t="shared" si="100"/>
        <v>17402.61</v>
      </c>
      <c r="L389" s="446">
        <f>SUM(G389-K389)</f>
        <v>1153.1850000000013</v>
      </c>
      <c r="M389" s="411">
        <v>0.76219999999999999</v>
      </c>
      <c r="N389" s="448">
        <f t="shared" si="101"/>
        <v>878.95760700000096</v>
      </c>
      <c r="O389" s="351"/>
      <c r="P389" s="115"/>
      <c r="Q389" s="110"/>
      <c r="R389" s="110"/>
      <c r="S389" s="110"/>
      <c r="T389" s="110"/>
      <c r="U389" s="110"/>
    </row>
    <row r="390" spans="1:21" s="108" customFormat="1" ht="15" customHeight="1" x14ac:dyDescent="0.25">
      <c r="A390" s="14" t="s">
        <v>2102</v>
      </c>
      <c r="B390" s="530" t="s">
        <v>2103</v>
      </c>
      <c r="C390" s="428" t="s">
        <v>52</v>
      </c>
      <c r="D390" s="429">
        <v>42156</v>
      </c>
      <c r="E390" s="430">
        <v>62903</v>
      </c>
      <c r="F390" s="431">
        <v>1.2050000000000001</v>
      </c>
      <c r="G390" s="432">
        <f t="shared" si="99"/>
        <v>75798.115000000005</v>
      </c>
      <c r="H390" s="433"/>
      <c r="I390" s="886">
        <v>42209</v>
      </c>
      <c r="J390" s="431">
        <v>1.06</v>
      </c>
      <c r="K390" s="435">
        <f t="shared" si="100"/>
        <v>66677.180000000008</v>
      </c>
      <c r="L390" s="436">
        <f>SUM(K390-G390)</f>
        <v>-9120.9349999999977</v>
      </c>
      <c r="M390" s="411">
        <v>0.76219999999999999</v>
      </c>
      <c r="N390" s="437">
        <f t="shared" si="101"/>
        <v>-6951.9766569999983</v>
      </c>
      <c r="O390" s="352"/>
      <c r="P390" s="114"/>
    </row>
    <row r="391" spans="1:21" s="108" customFormat="1" ht="15" customHeight="1" x14ac:dyDescent="0.25">
      <c r="A391" s="14" t="s">
        <v>242</v>
      </c>
      <c r="B391" s="530" t="s">
        <v>242</v>
      </c>
      <c r="C391" s="428" t="s">
        <v>52</v>
      </c>
      <c r="D391" s="429">
        <v>42199</v>
      </c>
      <c r="E391" s="430">
        <v>3806</v>
      </c>
      <c r="F391" s="431">
        <v>27.47</v>
      </c>
      <c r="G391" s="432">
        <f t="shared" si="99"/>
        <v>104550.81999999999</v>
      </c>
      <c r="H391" s="433"/>
      <c r="I391" s="886">
        <v>42212</v>
      </c>
      <c r="J391" s="431">
        <v>25.27</v>
      </c>
      <c r="K391" s="435">
        <f t="shared" si="100"/>
        <v>96177.62</v>
      </c>
      <c r="L391" s="436">
        <f>SUM(K391-G391)</f>
        <v>-8373.1999999999971</v>
      </c>
      <c r="M391" s="411">
        <v>0.73280000000000001</v>
      </c>
      <c r="N391" s="437">
        <f t="shared" si="101"/>
        <v>-6135.8809599999977</v>
      </c>
      <c r="O391" s="352"/>
      <c r="P391" s="114"/>
    </row>
    <row r="392" spans="1:21" s="108" customFormat="1" ht="15" customHeight="1" x14ac:dyDescent="0.25">
      <c r="A392" s="14" t="s">
        <v>2146</v>
      </c>
      <c r="B392" s="530" t="s">
        <v>2147</v>
      </c>
      <c r="C392" s="428" t="s">
        <v>52</v>
      </c>
      <c r="D392" s="429">
        <v>42200</v>
      </c>
      <c r="E392" s="430">
        <v>25586</v>
      </c>
      <c r="F392" s="431">
        <v>3.96</v>
      </c>
      <c r="G392" s="432">
        <f t="shared" ref="G392:G398" si="102">SUM(E392*F392)</f>
        <v>101320.56</v>
      </c>
      <c r="H392" s="433"/>
      <c r="I392" s="886">
        <v>42207</v>
      </c>
      <c r="J392" s="431">
        <v>3.91</v>
      </c>
      <c r="K392" s="435">
        <f t="shared" ref="K392:K398" si="103">SUM(E392*J392)</f>
        <v>100041.26000000001</v>
      </c>
      <c r="L392" s="436">
        <f>SUM(K392-G392)</f>
        <v>-1279.2999999999884</v>
      </c>
      <c r="M392" s="411">
        <v>0.72870000000000001</v>
      </c>
      <c r="N392" s="437">
        <f t="shared" ref="N392:N398" si="104">SUM(L392*M392)</f>
        <v>-932.22590999999159</v>
      </c>
      <c r="O392" s="352"/>
      <c r="P392" s="114"/>
    </row>
    <row r="393" spans="1:21" s="110" customFormat="1" ht="15" customHeight="1" x14ac:dyDescent="0.25">
      <c r="A393" s="853" t="s">
        <v>2044</v>
      </c>
      <c r="B393" s="569" t="s">
        <v>2043</v>
      </c>
      <c r="C393" s="439" t="s">
        <v>77</v>
      </c>
      <c r="D393" s="440">
        <v>42103</v>
      </c>
      <c r="E393" s="441">
        <v>35263</v>
      </c>
      <c r="F393" s="442">
        <v>2.2999999999999998</v>
      </c>
      <c r="G393" s="443">
        <f t="shared" si="102"/>
        <v>81104.899999999994</v>
      </c>
      <c r="H393" s="444"/>
      <c r="I393" s="858">
        <v>42221</v>
      </c>
      <c r="J393" s="442">
        <v>2.35</v>
      </c>
      <c r="K393" s="445">
        <f t="shared" si="103"/>
        <v>82868.05</v>
      </c>
      <c r="L393" s="446">
        <f>SUM(G393-K393)</f>
        <v>-1763.1500000000087</v>
      </c>
      <c r="M393" s="411">
        <v>0.72870000000000001</v>
      </c>
      <c r="N393" s="448">
        <f t="shared" si="104"/>
        <v>-1284.8074050000064</v>
      </c>
      <c r="O393" s="351"/>
      <c r="P393" s="115"/>
    </row>
    <row r="394" spans="1:21" s="110" customFormat="1" ht="15" customHeight="1" x14ac:dyDescent="0.25">
      <c r="A394" s="14" t="s">
        <v>2134</v>
      </c>
      <c r="B394" s="530" t="s">
        <v>2135</v>
      </c>
      <c r="C394" s="428" t="s">
        <v>52</v>
      </c>
      <c r="D394" s="429">
        <v>42177</v>
      </c>
      <c r="E394" s="430">
        <v>17820</v>
      </c>
      <c r="F394" s="431">
        <v>4.5</v>
      </c>
      <c r="G394" s="432">
        <f t="shared" si="102"/>
        <v>80190</v>
      </c>
      <c r="H394" s="433"/>
      <c r="I394" s="886">
        <v>42221</v>
      </c>
      <c r="J394" s="431">
        <v>4.1100000000000003</v>
      </c>
      <c r="K394" s="435">
        <f t="shared" si="103"/>
        <v>73240.200000000012</v>
      </c>
      <c r="L394" s="436">
        <f t="shared" ref="L394:L399" si="105">SUM(K394-G394)</f>
        <v>-6949.7999999999884</v>
      </c>
      <c r="M394" s="411">
        <v>0.72870000000000001</v>
      </c>
      <c r="N394" s="437">
        <f t="shared" si="104"/>
        <v>-5064.319259999992</v>
      </c>
      <c r="O394" s="352"/>
      <c r="P394" s="114"/>
      <c r="Q394" s="108"/>
      <c r="R394" s="108"/>
      <c r="S394" s="108"/>
      <c r="T394" s="108"/>
      <c r="U394" s="108"/>
    </row>
    <row r="395" spans="1:21" s="110" customFormat="1" ht="15" customHeight="1" x14ac:dyDescent="0.25">
      <c r="A395" s="14" t="s">
        <v>2166</v>
      </c>
      <c r="B395" s="530" t="s">
        <v>1310</v>
      </c>
      <c r="C395" s="428" t="s">
        <v>52</v>
      </c>
      <c r="D395" s="429">
        <v>42215</v>
      </c>
      <c r="E395" s="430">
        <v>10000</v>
      </c>
      <c r="F395" s="431">
        <v>7.3</v>
      </c>
      <c r="G395" s="432">
        <f t="shared" si="102"/>
        <v>73000</v>
      </c>
      <c r="H395" s="433"/>
      <c r="I395" s="886">
        <v>42228</v>
      </c>
      <c r="J395" s="431">
        <v>6.79</v>
      </c>
      <c r="K395" s="435">
        <f t="shared" si="103"/>
        <v>67900</v>
      </c>
      <c r="L395" s="436">
        <f t="shared" si="105"/>
        <v>-5100</v>
      </c>
      <c r="M395" s="411">
        <v>0.73750000000000004</v>
      </c>
      <c r="N395" s="437">
        <f t="shared" si="104"/>
        <v>-3761.25</v>
      </c>
      <c r="O395" s="352"/>
      <c r="P395" s="114"/>
      <c r="Q395" s="108"/>
      <c r="R395" s="108"/>
      <c r="S395" s="108"/>
      <c r="T395" s="108"/>
      <c r="U395" s="108"/>
    </row>
    <row r="396" spans="1:21" s="108" customFormat="1" ht="15" customHeight="1" x14ac:dyDescent="0.25">
      <c r="A396" s="14" t="s">
        <v>965</v>
      </c>
      <c r="B396" s="530" t="s">
        <v>218</v>
      </c>
      <c r="C396" s="428" t="s">
        <v>52</v>
      </c>
      <c r="D396" s="429">
        <v>42202</v>
      </c>
      <c r="E396" s="430">
        <v>25586</v>
      </c>
      <c r="F396" s="431">
        <v>3.63</v>
      </c>
      <c r="G396" s="432">
        <f t="shared" si="102"/>
        <v>92877.18</v>
      </c>
      <c r="H396" s="433"/>
      <c r="I396" s="886">
        <v>42233</v>
      </c>
      <c r="J396" s="431">
        <v>3.48</v>
      </c>
      <c r="K396" s="435">
        <f t="shared" si="103"/>
        <v>89039.28</v>
      </c>
      <c r="L396" s="436">
        <f t="shared" si="105"/>
        <v>-3837.8999999999942</v>
      </c>
      <c r="M396" s="411">
        <v>0.73719999999999997</v>
      </c>
      <c r="N396" s="437">
        <f t="shared" si="104"/>
        <v>-2829.2998799999955</v>
      </c>
      <c r="O396" s="352"/>
      <c r="P396" s="114"/>
    </row>
    <row r="397" spans="1:21" s="110" customFormat="1" ht="15" customHeight="1" x14ac:dyDescent="0.25">
      <c r="A397" s="14" t="s">
        <v>2145</v>
      </c>
      <c r="B397" s="530" t="s">
        <v>2144</v>
      </c>
      <c r="C397" s="428" t="s">
        <v>52</v>
      </c>
      <c r="D397" s="429">
        <v>42199</v>
      </c>
      <c r="E397" s="430">
        <v>92110</v>
      </c>
      <c r="F397" s="431">
        <v>1.085</v>
      </c>
      <c r="G397" s="432">
        <f t="shared" si="102"/>
        <v>99939.349999999991</v>
      </c>
      <c r="H397" s="433"/>
      <c r="I397" s="886">
        <v>42236</v>
      </c>
      <c r="J397" s="431">
        <v>1.069</v>
      </c>
      <c r="K397" s="435">
        <f t="shared" si="103"/>
        <v>98465.59</v>
      </c>
      <c r="L397" s="436">
        <f t="shared" si="105"/>
        <v>-1473.7599999999948</v>
      </c>
      <c r="M397" s="411">
        <v>0.73370000000000002</v>
      </c>
      <c r="N397" s="437">
        <f t="shared" si="104"/>
        <v>-1081.2977119999962</v>
      </c>
      <c r="O397" s="352"/>
      <c r="P397" s="114"/>
      <c r="Q397" s="108"/>
      <c r="R397" s="108"/>
      <c r="S397" s="108"/>
      <c r="T397" s="108"/>
      <c r="U397" s="108"/>
    </row>
    <row r="398" spans="1:21" s="108" customFormat="1" ht="15" customHeight="1" x14ac:dyDescent="0.25">
      <c r="A398" s="14" t="s">
        <v>1479</v>
      </c>
      <c r="B398" s="530" t="s">
        <v>1480</v>
      </c>
      <c r="C398" s="428" t="s">
        <v>52</v>
      </c>
      <c r="D398" s="429">
        <v>42200</v>
      </c>
      <c r="E398" s="430">
        <v>1910</v>
      </c>
      <c r="F398" s="431">
        <v>53.95</v>
      </c>
      <c r="G398" s="432">
        <f t="shared" si="102"/>
        <v>103044.5</v>
      </c>
      <c r="H398" s="433"/>
      <c r="I398" s="886">
        <v>42236</v>
      </c>
      <c r="J398" s="431">
        <v>49.9</v>
      </c>
      <c r="K398" s="435">
        <f t="shared" si="103"/>
        <v>95309</v>
      </c>
      <c r="L398" s="436">
        <f t="shared" si="105"/>
        <v>-7735.5</v>
      </c>
      <c r="M398" s="411">
        <v>0.73370000000000002</v>
      </c>
      <c r="N398" s="437">
        <f t="shared" si="104"/>
        <v>-5675.5363500000003</v>
      </c>
      <c r="O398" s="352"/>
      <c r="P398" s="114"/>
    </row>
    <row r="399" spans="1:21" s="108" customFormat="1" ht="15" customHeight="1" x14ac:dyDescent="0.25">
      <c r="A399" s="14" t="s">
        <v>2132</v>
      </c>
      <c r="B399" s="530" t="s">
        <v>2133</v>
      </c>
      <c r="C399" s="428" t="s">
        <v>52</v>
      </c>
      <c r="D399" s="429">
        <v>42178</v>
      </c>
      <c r="E399" s="430">
        <v>15108</v>
      </c>
      <c r="F399" s="431">
        <v>3.91</v>
      </c>
      <c r="G399" s="432">
        <f t="shared" ref="G399:G405" si="106">SUM(E399*F399)</f>
        <v>59072.28</v>
      </c>
      <c r="H399" s="433"/>
      <c r="I399" s="886">
        <v>42240</v>
      </c>
      <c r="J399" s="431">
        <v>3.56</v>
      </c>
      <c r="K399" s="435">
        <f t="shared" ref="K399:K405" si="107">SUM(E399*J399)</f>
        <v>53784.480000000003</v>
      </c>
      <c r="L399" s="436">
        <f t="shared" si="105"/>
        <v>-5287.7999999999956</v>
      </c>
      <c r="M399" s="447">
        <v>0.71560000000000001</v>
      </c>
      <c r="N399" s="437">
        <f t="shared" ref="N399:N405" si="108">SUM(L399*M399)</f>
        <v>-3783.949679999997</v>
      </c>
      <c r="O399" s="352"/>
      <c r="P399" s="114"/>
    </row>
    <row r="400" spans="1:21" s="110" customFormat="1" ht="15" customHeight="1" x14ac:dyDescent="0.25">
      <c r="A400" s="438" t="s">
        <v>2179</v>
      </c>
      <c r="B400" s="569" t="s">
        <v>469</v>
      </c>
      <c r="C400" s="439" t="s">
        <v>77</v>
      </c>
      <c r="D400" s="440">
        <v>42233</v>
      </c>
      <c r="E400" s="441">
        <v>31652</v>
      </c>
      <c r="F400" s="442">
        <v>2.98</v>
      </c>
      <c r="G400" s="443">
        <f t="shared" si="106"/>
        <v>94322.96</v>
      </c>
      <c r="H400" s="444"/>
      <c r="I400" s="886">
        <v>42242</v>
      </c>
      <c r="J400" s="442">
        <v>3.04</v>
      </c>
      <c r="K400" s="445">
        <f t="shared" si="107"/>
        <v>96222.080000000002</v>
      </c>
      <c r="L400" s="446">
        <f t="shared" ref="L400:L405" si="109">SUM(G400-K400)</f>
        <v>-1899.1199999999953</v>
      </c>
      <c r="M400" s="447">
        <v>0.71560000000000001</v>
      </c>
      <c r="N400" s="448">
        <f t="shared" si="108"/>
        <v>-1359.0102719999968</v>
      </c>
      <c r="O400" s="351"/>
      <c r="P400" s="115"/>
    </row>
    <row r="401" spans="1:21" s="110" customFormat="1" ht="15" customHeight="1" x14ac:dyDescent="0.25">
      <c r="A401" s="438" t="s">
        <v>2025</v>
      </c>
      <c r="B401" s="569" t="s">
        <v>2024</v>
      </c>
      <c r="C401" s="439" t="s">
        <v>77</v>
      </c>
      <c r="D401" s="440">
        <v>42240</v>
      </c>
      <c r="E401" s="441">
        <v>4284</v>
      </c>
      <c r="F401" s="442">
        <v>17.93</v>
      </c>
      <c r="G401" s="443">
        <f t="shared" si="106"/>
        <v>76812.12</v>
      </c>
      <c r="H401" s="444"/>
      <c r="I401" s="886">
        <v>42242</v>
      </c>
      <c r="J401" s="442">
        <v>18.690000000000001</v>
      </c>
      <c r="K401" s="445">
        <f t="shared" si="107"/>
        <v>80067.960000000006</v>
      </c>
      <c r="L401" s="446">
        <f t="shared" si="109"/>
        <v>-3255.8400000000111</v>
      </c>
      <c r="M401" s="447">
        <v>0.71560000000000001</v>
      </c>
      <c r="N401" s="448">
        <f t="shared" si="108"/>
        <v>-2329.8791040000078</v>
      </c>
      <c r="O401" s="351"/>
      <c r="P401" s="115"/>
    </row>
    <row r="402" spans="1:21" s="110" customFormat="1" ht="15" customHeight="1" x14ac:dyDescent="0.25">
      <c r="A402" s="438" t="s">
        <v>2225</v>
      </c>
      <c r="B402" s="569" t="s">
        <v>725</v>
      </c>
      <c r="C402" s="439" t="s">
        <v>77</v>
      </c>
      <c r="D402" s="440">
        <v>42241</v>
      </c>
      <c r="E402" s="441">
        <v>7600</v>
      </c>
      <c r="F402" s="442">
        <v>16.239999999999998</v>
      </c>
      <c r="G402" s="443">
        <f t="shared" si="106"/>
        <v>123423.99999999999</v>
      </c>
      <c r="H402" s="444"/>
      <c r="I402" s="886">
        <v>42242</v>
      </c>
      <c r="J402" s="442">
        <v>16.57</v>
      </c>
      <c r="K402" s="445">
        <f t="shared" si="107"/>
        <v>125932</v>
      </c>
      <c r="L402" s="446">
        <f t="shared" si="109"/>
        <v>-2508.0000000000146</v>
      </c>
      <c r="M402" s="447">
        <v>0.71709999999999996</v>
      </c>
      <c r="N402" s="448">
        <f t="shared" si="108"/>
        <v>-1798.4868000000104</v>
      </c>
      <c r="O402" s="351"/>
      <c r="P402" s="115"/>
    </row>
    <row r="403" spans="1:21" s="110" customFormat="1" ht="15" customHeight="1" x14ac:dyDescent="0.25">
      <c r="A403" s="438" t="s">
        <v>1642</v>
      </c>
      <c r="B403" s="569" t="s">
        <v>1643</v>
      </c>
      <c r="C403" s="439" t="s">
        <v>77</v>
      </c>
      <c r="D403" s="440">
        <v>42159</v>
      </c>
      <c r="E403" s="441">
        <v>13217</v>
      </c>
      <c r="F403" s="442">
        <v>9.9</v>
      </c>
      <c r="G403" s="443">
        <f t="shared" si="106"/>
        <v>130848.3</v>
      </c>
      <c r="H403" s="444"/>
      <c r="I403" s="886">
        <v>42250</v>
      </c>
      <c r="J403" s="442">
        <v>9.73</v>
      </c>
      <c r="K403" s="445">
        <f t="shared" si="107"/>
        <v>128601.41</v>
      </c>
      <c r="L403" s="446">
        <f t="shared" si="109"/>
        <v>2246.8899999999994</v>
      </c>
      <c r="M403" s="447">
        <v>0.71709999999999996</v>
      </c>
      <c r="N403" s="448">
        <f t="shared" si="108"/>
        <v>1611.2448189999996</v>
      </c>
      <c r="O403" s="351"/>
      <c r="P403" s="115"/>
    </row>
    <row r="404" spans="1:21" s="110" customFormat="1" ht="15" customHeight="1" x14ac:dyDescent="0.25">
      <c r="A404" s="438" t="s">
        <v>2173</v>
      </c>
      <c r="B404" s="569" t="s">
        <v>2174</v>
      </c>
      <c r="C404" s="439" t="s">
        <v>77</v>
      </c>
      <c r="D404" s="440">
        <v>42228</v>
      </c>
      <c r="E404" s="441">
        <v>53214</v>
      </c>
      <c r="F404" s="442">
        <v>1.2549999999999999</v>
      </c>
      <c r="G404" s="443">
        <f t="shared" si="106"/>
        <v>66783.569999999992</v>
      </c>
      <c r="H404" s="444"/>
      <c r="I404" s="886">
        <v>42257</v>
      </c>
      <c r="J404" s="442">
        <v>1.29</v>
      </c>
      <c r="K404" s="445">
        <f t="shared" si="107"/>
        <v>68646.06</v>
      </c>
      <c r="L404" s="446">
        <f t="shared" si="109"/>
        <v>-1862.4900000000052</v>
      </c>
      <c r="M404" s="447">
        <v>0.71709999999999996</v>
      </c>
      <c r="N404" s="448">
        <f t="shared" si="108"/>
        <v>-1335.5915790000038</v>
      </c>
      <c r="O404" s="351"/>
      <c r="P404" s="115"/>
    </row>
    <row r="405" spans="1:21" s="110" customFormat="1" ht="15" customHeight="1" x14ac:dyDescent="0.25">
      <c r="A405" s="438" t="s">
        <v>2181</v>
      </c>
      <c r="B405" s="569" t="s">
        <v>2182</v>
      </c>
      <c r="C405" s="439" t="s">
        <v>77</v>
      </c>
      <c r="D405" s="440">
        <v>42240</v>
      </c>
      <c r="E405" s="441">
        <v>18589</v>
      </c>
      <c r="F405" s="442">
        <v>3.82</v>
      </c>
      <c r="G405" s="443">
        <f t="shared" si="106"/>
        <v>71009.98</v>
      </c>
      <c r="H405" s="444"/>
      <c r="I405" s="886">
        <v>42258</v>
      </c>
      <c r="J405" s="442">
        <v>3.82</v>
      </c>
      <c r="K405" s="445">
        <f t="shared" si="107"/>
        <v>71009.98</v>
      </c>
      <c r="L405" s="446">
        <f t="shared" si="109"/>
        <v>0</v>
      </c>
      <c r="M405" s="447">
        <v>0.71709999999999996</v>
      </c>
      <c r="N405" s="448">
        <f t="shared" si="108"/>
        <v>0</v>
      </c>
      <c r="O405" s="351"/>
      <c r="P405" s="115"/>
    </row>
    <row r="406" spans="1:21" s="110" customFormat="1" ht="15" customHeight="1" x14ac:dyDescent="0.25">
      <c r="A406" s="438" t="s">
        <v>352</v>
      </c>
      <c r="B406" s="569" t="s">
        <v>353</v>
      </c>
      <c r="C406" s="439" t="s">
        <v>77</v>
      </c>
      <c r="D406" s="440">
        <v>42159</v>
      </c>
      <c r="E406" s="441">
        <v>4956</v>
      </c>
      <c r="F406" s="442">
        <v>13.5</v>
      </c>
      <c r="G406" s="443">
        <f t="shared" ref="G406:G411" si="110">SUM(E406*F406)</f>
        <v>66906</v>
      </c>
      <c r="H406" s="444"/>
      <c r="I406" s="886">
        <v>42264</v>
      </c>
      <c r="J406" s="442">
        <v>12.87</v>
      </c>
      <c r="K406" s="445">
        <f t="shared" ref="K406:K411" si="111">SUM(E406*J406)</f>
        <v>63783.719999999994</v>
      </c>
      <c r="L406" s="446">
        <f t="shared" ref="L406:L411" si="112">SUM(G406-K406)</f>
        <v>3122.2800000000061</v>
      </c>
      <c r="M406" s="447">
        <v>0.71919999999999995</v>
      </c>
      <c r="N406" s="448">
        <f t="shared" ref="N406:N411" si="113">SUM(L406*M406)</f>
        <v>2245.5437760000041</v>
      </c>
      <c r="O406" s="351"/>
      <c r="P406" s="115"/>
    </row>
    <row r="407" spans="1:21" s="110" customFormat="1" ht="15" customHeight="1" x14ac:dyDescent="0.25">
      <c r="A407" s="438" t="s">
        <v>404</v>
      </c>
      <c r="B407" s="569" t="s">
        <v>405</v>
      </c>
      <c r="C407" s="439" t="s">
        <v>77</v>
      </c>
      <c r="D407" s="440">
        <v>42234</v>
      </c>
      <c r="E407" s="441">
        <v>15144</v>
      </c>
      <c r="F407" s="442">
        <v>8.77</v>
      </c>
      <c r="G407" s="443">
        <f t="shared" si="110"/>
        <v>132812.88</v>
      </c>
      <c r="H407" s="444"/>
      <c r="I407" s="886">
        <v>42234</v>
      </c>
      <c r="J407" s="442">
        <v>8.89</v>
      </c>
      <c r="K407" s="445">
        <f t="shared" si="111"/>
        <v>134630.16</v>
      </c>
      <c r="L407" s="446">
        <f t="shared" si="112"/>
        <v>-1817.2799999999988</v>
      </c>
      <c r="M407" s="447">
        <v>0.70299999999999996</v>
      </c>
      <c r="N407" s="448">
        <f t="shared" si="113"/>
        <v>-1277.547839999999</v>
      </c>
      <c r="O407" s="447" t="s">
        <v>3</v>
      </c>
      <c r="P407" s="115"/>
    </row>
    <row r="408" spans="1:21" s="110" customFormat="1" ht="15" customHeight="1" x14ac:dyDescent="0.25">
      <c r="A408" s="438" t="s">
        <v>2226</v>
      </c>
      <c r="B408" s="569" t="s">
        <v>1979</v>
      </c>
      <c r="C408" s="439" t="s">
        <v>77</v>
      </c>
      <c r="D408" s="440">
        <v>42241</v>
      </c>
      <c r="E408" s="441">
        <v>26208</v>
      </c>
      <c r="F408" s="442">
        <v>2.72</v>
      </c>
      <c r="G408" s="443">
        <f t="shared" si="110"/>
        <v>71285.760000000009</v>
      </c>
      <c r="H408" s="444"/>
      <c r="I408" s="886">
        <v>42282</v>
      </c>
      <c r="J408" s="442">
        <v>2.85</v>
      </c>
      <c r="K408" s="445">
        <f t="shared" si="111"/>
        <v>74692.800000000003</v>
      </c>
      <c r="L408" s="446">
        <f t="shared" si="112"/>
        <v>-3407.0399999999936</v>
      </c>
      <c r="M408" s="447">
        <v>0.70420000000000005</v>
      </c>
      <c r="N408" s="448">
        <f t="shared" si="113"/>
        <v>-2399.2375679999955</v>
      </c>
      <c r="O408" s="351"/>
      <c r="P408" s="115"/>
    </row>
    <row r="409" spans="1:21" s="108" customFormat="1" ht="15" customHeight="1" x14ac:dyDescent="0.25">
      <c r="A409" s="438" t="s">
        <v>2042</v>
      </c>
      <c r="B409" s="569" t="s">
        <v>614</v>
      </c>
      <c r="C409" s="439" t="s">
        <v>77</v>
      </c>
      <c r="D409" s="440">
        <v>42263</v>
      </c>
      <c r="E409" s="441">
        <v>13983</v>
      </c>
      <c r="F409" s="442">
        <v>9.4499999999999993</v>
      </c>
      <c r="G409" s="443">
        <f t="shared" si="110"/>
        <v>132139.34999999998</v>
      </c>
      <c r="H409" s="444"/>
      <c r="I409" s="886">
        <v>42282</v>
      </c>
      <c r="J409" s="442">
        <v>10.11</v>
      </c>
      <c r="K409" s="445">
        <f t="shared" si="111"/>
        <v>141368.13</v>
      </c>
      <c r="L409" s="446">
        <f t="shared" si="112"/>
        <v>-9228.7800000000279</v>
      </c>
      <c r="M409" s="447">
        <v>0.70420000000000005</v>
      </c>
      <c r="N409" s="448">
        <f t="shared" si="113"/>
        <v>-6498.90687600002</v>
      </c>
      <c r="O409" s="351"/>
      <c r="P409" s="115"/>
      <c r="Q409" s="110"/>
      <c r="R409" s="110"/>
      <c r="S409" s="110"/>
      <c r="T409" s="110"/>
      <c r="U409" s="110"/>
    </row>
    <row r="410" spans="1:21" s="110" customFormat="1" ht="15" customHeight="1" x14ac:dyDescent="0.25">
      <c r="A410" s="438" t="s">
        <v>2231</v>
      </c>
      <c r="B410" s="569" t="s">
        <v>2230</v>
      </c>
      <c r="C410" s="439" t="s">
        <v>77</v>
      </c>
      <c r="D410" s="440">
        <v>42264</v>
      </c>
      <c r="E410" s="441">
        <v>7054</v>
      </c>
      <c r="F410" s="442">
        <v>10.85</v>
      </c>
      <c r="G410" s="443">
        <f t="shared" si="110"/>
        <v>76535.899999999994</v>
      </c>
      <c r="H410" s="444"/>
      <c r="I410" s="886">
        <v>42283</v>
      </c>
      <c r="J410" s="442">
        <v>10.1</v>
      </c>
      <c r="K410" s="445">
        <f t="shared" si="111"/>
        <v>71245.399999999994</v>
      </c>
      <c r="L410" s="446">
        <f t="shared" si="112"/>
        <v>5290.5</v>
      </c>
      <c r="M410" s="447">
        <v>0.70420000000000005</v>
      </c>
      <c r="N410" s="448">
        <f t="shared" si="113"/>
        <v>3725.5701000000004</v>
      </c>
      <c r="O410" s="351"/>
      <c r="P410" s="115"/>
    </row>
    <row r="411" spans="1:21" s="110" customFormat="1" ht="15" customHeight="1" x14ac:dyDescent="0.25">
      <c r="A411" s="438" t="s">
        <v>452</v>
      </c>
      <c r="B411" s="569" t="s">
        <v>453</v>
      </c>
      <c r="C411" s="439" t="s">
        <v>77</v>
      </c>
      <c r="D411" s="440">
        <v>42276</v>
      </c>
      <c r="E411" s="441">
        <v>28721</v>
      </c>
      <c r="F411" s="442">
        <v>3.86</v>
      </c>
      <c r="G411" s="443">
        <f t="shared" si="110"/>
        <v>110863.06</v>
      </c>
      <c r="H411" s="444"/>
      <c r="I411" s="886" t="s">
        <v>2284</v>
      </c>
      <c r="J411" s="442">
        <v>3.99</v>
      </c>
      <c r="K411" s="445">
        <f t="shared" si="111"/>
        <v>114596.79000000001</v>
      </c>
      <c r="L411" s="446">
        <f t="shared" si="112"/>
        <v>-3733.7300000000105</v>
      </c>
      <c r="M411" s="447">
        <v>0.72709999999999997</v>
      </c>
      <c r="N411" s="448">
        <f t="shared" si="113"/>
        <v>-2714.7950830000077</v>
      </c>
      <c r="O411" s="351"/>
      <c r="P411" s="115"/>
    </row>
    <row r="412" spans="1:21" s="108" customFormat="1" ht="15" customHeight="1" x14ac:dyDescent="0.25">
      <c r="A412" s="14" t="s">
        <v>397</v>
      </c>
      <c r="B412" s="530" t="s">
        <v>273</v>
      </c>
      <c r="C412" s="428" t="s">
        <v>52</v>
      </c>
      <c r="D412" s="429">
        <v>42284</v>
      </c>
      <c r="E412" s="430">
        <v>32284</v>
      </c>
      <c r="F412" s="431">
        <v>0.81</v>
      </c>
      <c r="G412" s="432">
        <f t="shared" ref="G412:G417" si="114">SUM(E412*F412)</f>
        <v>26150.04</v>
      </c>
      <c r="H412" s="433"/>
      <c r="I412" s="886">
        <v>42310</v>
      </c>
      <c r="J412" s="431">
        <v>0.629</v>
      </c>
      <c r="K412" s="435">
        <f t="shared" ref="K412:K417" si="115">SUM(E412*J412)</f>
        <v>20306.635999999999</v>
      </c>
      <c r="L412" s="436">
        <f>SUM(K412-G412)</f>
        <v>-5843.4040000000023</v>
      </c>
      <c r="M412" s="447">
        <v>0.70489999999999997</v>
      </c>
      <c r="N412" s="437">
        <f t="shared" ref="N412:N417" si="116">SUM(L412*M412)</f>
        <v>-4119.0154796000015</v>
      </c>
      <c r="O412" s="352"/>
      <c r="P412" s="114"/>
    </row>
    <row r="413" spans="1:21" s="108" customFormat="1" ht="15" customHeight="1" x14ac:dyDescent="0.25">
      <c r="A413" s="438" t="s">
        <v>2180</v>
      </c>
      <c r="B413" s="569" t="s">
        <v>178</v>
      </c>
      <c r="C413" s="439" t="s">
        <v>77</v>
      </c>
      <c r="D413" s="440">
        <v>42234</v>
      </c>
      <c r="E413" s="441">
        <v>23948</v>
      </c>
      <c r="F413" s="442">
        <v>6.47</v>
      </c>
      <c r="G413" s="443">
        <f t="shared" si="114"/>
        <v>154943.56</v>
      </c>
      <c r="H413" s="444"/>
      <c r="I413" s="886">
        <v>42312</v>
      </c>
      <c r="J413" s="442">
        <v>5.62</v>
      </c>
      <c r="K413" s="445">
        <f t="shared" si="115"/>
        <v>134587.76</v>
      </c>
      <c r="L413" s="446">
        <f>SUM(G413-K413)</f>
        <v>20355.799999999988</v>
      </c>
      <c r="M413" s="447">
        <v>0.70489999999999997</v>
      </c>
      <c r="N413" s="448">
        <f t="shared" si="116"/>
        <v>14348.803419999991</v>
      </c>
      <c r="O413" s="351"/>
      <c r="P413" s="115"/>
      <c r="Q413" s="110"/>
      <c r="R413" s="110"/>
      <c r="S413" s="110"/>
      <c r="T413" s="110"/>
      <c r="U413" s="110"/>
    </row>
    <row r="414" spans="1:21" s="108" customFormat="1" ht="15" customHeight="1" x14ac:dyDescent="0.25">
      <c r="A414" s="438" t="s">
        <v>445</v>
      </c>
      <c r="B414" s="569" t="s">
        <v>446</v>
      </c>
      <c r="C414" s="439" t="s">
        <v>77</v>
      </c>
      <c r="D414" s="440">
        <v>42205</v>
      </c>
      <c r="E414" s="441">
        <v>3657</v>
      </c>
      <c r="F414" s="442">
        <v>21.26</v>
      </c>
      <c r="G414" s="443">
        <f t="shared" si="114"/>
        <v>77747.820000000007</v>
      </c>
      <c r="H414" s="444"/>
      <c r="I414" s="886">
        <v>42312</v>
      </c>
      <c r="J414" s="442">
        <v>19.43</v>
      </c>
      <c r="K414" s="445">
        <f t="shared" si="115"/>
        <v>71055.509999999995</v>
      </c>
      <c r="L414" s="446">
        <f>SUM(G414-K414)</f>
        <v>6692.3100000000122</v>
      </c>
      <c r="M414" s="447">
        <v>0.70489999999999997</v>
      </c>
      <c r="N414" s="448">
        <f t="shared" si="116"/>
        <v>4717.4093190000085</v>
      </c>
      <c r="O414" s="351"/>
      <c r="P414" s="115"/>
      <c r="Q414" s="110"/>
      <c r="R414" s="110"/>
      <c r="S414" s="110"/>
      <c r="T414" s="110"/>
      <c r="U414" s="110"/>
    </row>
    <row r="415" spans="1:21" s="108" customFormat="1" ht="15" customHeight="1" x14ac:dyDescent="0.25">
      <c r="A415" s="438" t="s">
        <v>2172</v>
      </c>
      <c r="B415" s="569" t="s">
        <v>2175</v>
      </c>
      <c r="C415" s="439" t="s">
        <v>77</v>
      </c>
      <c r="D415" s="440">
        <v>42226</v>
      </c>
      <c r="E415" s="441">
        <v>46562</v>
      </c>
      <c r="F415" s="442">
        <v>2.16</v>
      </c>
      <c r="G415" s="443">
        <f t="shared" si="114"/>
        <v>100573.92000000001</v>
      </c>
      <c r="H415" s="444"/>
      <c r="I415" s="886">
        <v>42314</v>
      </c>
      <c r="J415" s="442">
        <v>1.9650000000000001</v>
      </c>
      <c r="K415" s="445">
        <f t="shared" si="115"/>
        <v>91494.33</v>
      </c>
      <c r="L415" s="446">
        <f>SUM(G415-K415)</f>
        <v>9079.5900000000111</v>
      </c>
      <c r="M415" s="447">
        <v>0.71719999999999995</v>
      </c>
      <c r="N415" s="448">
        <f t="shared" si="116"/>
        <v>6511.8819480000075</v>
      </c>
      <c r="O415" s="351"/>
      <c r="P415" s="115"/>
      <c r="Q415" s="110"/>
      <c r="R415" s="110"/>
      <c r="S415" s="110"/>
      <c r="T415" s="110"/>
      <c r="U415" s="110"/>
    </row>
    <row r="416" spans="1:21" s="108" customFormat="1" ht="15" customHeight="1" x14ac:dyDescent="0.25">
      <c r="A416" s="14" t="s">
        <v>2254</v>
      </c>
      <c r="B416" s="530" t="s">
        <v>189</v>
      </c>
      <c r="C416" s="428" t="s">
        <v>52</v>
      </c>
      <c r="D416" s="429">
        <v>42284</v>
      </c>
      <c r="E416" s="430">
        <v>18653</v>
      </c>
      <c r="F416" s="431">
        <v>2.5099999999999998</v>
      </c>
      <c r="G416" s="432">
        <f t="shared" si="114"/>
        <v>46819.03</v>
      </c>
      <c r="H416" s="433"/>
      <c r="I416" s="886">
        <v>42313</v>
      </c>
      <c r="J416" s="431">
        <v>2.39</v>
      </c>
      <c r="K416" s="435">
        <f t="shared" si="115"/>
        <v>44580.670000000006</v>
      </c>
      <c r="L416" s="436">
        <f>SUM(K416-G416)</f>
        <v>-2238.3599999999933</v>
      </c>
      <c r="M416" s="447">
        <v>0.71719999999999995</v>
      </c>
      <c r="N416" s="437">
        <f t="shared" si="116"/>
        <v>-1605.3517919999952</v>
      </c>
      <c r="O416" s="352"/>
      <c r="P416" s="114"/>
    </row>
    <row r="417" spans="1:21" s="110" customFormat="1" ht="15" customHeight="1" x14ac:dyDescent="0.25">
      <c r="A417" s="14" t="s">
        <v>2272</v>
      </c>
      <c r="B417" s="530" t="s">
        <v>2273</v>
      </c>
      <c r="C417" s="428" t="s">
        <v>52</v>
      </c>
      <c r="D417" s="429">
        <v>42290</v>
      </c>
      <c r="E417" s="430">
        <v>14796</v>
      </c>
      <c r="F417" s="431">
        <v>3.87</v>
      </c>
      <c r="G417" s="432">
        <f t="shared" si="114"/>
        <v>57260.520000000004</v>
      </c>
      <c r="H417" s="433"/>
      <c r="I417" s="886">
        <v>42318</v>
      </c>
      <c r="J417" s="431">
        <v>3.39</v>
      </c>
      <c r="K417" s="435">
        <f t="shared" si="115"/>
        <v>50158.44</v>
      </c>
      <c r="L417" s="436">
        <f>SUM(K417-G417)</f>
        <v>-7102.0800000000017</v>
      </c>
      <c r="M417" s="447">
        <v>0.71719999999999995</v>
      </c>
      <c r="N417" s="437">
        <f t="shared" si="116"/>
        <v>-5093.6117760000006</v>
      </c>
      <c r="O417" s="447" t="s">
        <v>3</v>
      </c>
      <c r="P417" s="114"/>
      <c r="Q417" s="108"/>
      <c r="R417" s="108"/>
      <c r="S417" s="108"/>
      <c r="T417" s="108"/>
      <c r="U417" s="108"/>
    </row>
    <row r="418" spans="1:21" s="108" customFormat="1" ht="15" customHeight="1" x14ac:dyDescent="0.25">
      <c r="A418" s="438" t="s">
        <v>1435</v>
      </c>
      <c r="B418" s="569" t="s">
        <v>1436</v>
      </c>
      <c r="C418" s="439" t="s">
        <v>77</v>
      </c>
      <c r="D418" s="440">
        <v>42227</v>
      </c>
      <c r="E418" s="441">
        <v>17126</v>
      </c>
      <c r="F418" s="442">
        <v>4.57</v>
      </c>
      <c r="G418" s="443">
        <f t="shared" ref="G418:G423" si="117">SUM(E418*F418)</f>
        <v>78265.820000000007</v>
      </c>
      <c r="H418" s="444"/>
      <c r="I418" s="886">
        <v>42328</v>
      </c>
      <c r="J418" s="442">
        <v>4.32</v>
      </c>
      <c r="K418" s="445">
        <f t="shared" ref="K418:K423" si="118">SUM(E418*J418)</f>
        <v>73984.320000000007</v>
      </c>
      <c r="L418" s="446">
        <f>SUM(G418-K418)</f>
        <v>4281.5</v>
      </c>
      <c r="M418" s="447">
        <v>0.71719999999999995</v>
      </c>
      <c r="N418" s="448">
        <f t="shared" ref="N418:N423" si="119">SUM(L418*M418)</f>
        <v>3070.6917999999996</v>
      </c>
      <c r="O418" s="351"/>
      <c r="P418" s="115"/>
      <c r="Q418" s="110"/>
      <c r="R418" s="110"/>
      <c r="S418" s="110"/>
      <c r="T418" s="110"/>
      <c r="U418" s="110"/>
    </row>
    <row r="419" spans="1:21" s="108" customFormat="1" ht="15" customHeight="1" x14ac:dyDescent="0.25">
      <c r="A419" s="438" t="s">
        <v>2294</v>
      </c>
      <c r="B419" s="569" t="s">
        <v>2296</v>
      </c>
      <c r="C419" s="439" t="s">
        <v>77</v>
      </c>
      <c r="D419" s="440">
        <v>42321</v>
      </c>
      <c r="E419" s="441">
        <v>15000</v>
      </c>
      <c r="F419" s="442">
        <v>3.98</v>
      </c>
      <c r="G419" s="443">
        <f t="shared" si="117"/>
        <v>59700</v>
      </c>
      <c r="H419" s="444"/>
      <c r="I419" s="886">
        <v>42331</v>
      </c>
      <c r="J419" s="442">
        <v>4.34</v>
      </c>
      <c r="K419" s="445">
        <f t="shared" si="118"/>
        <v>65100</v>
      </c>
      <c r="L419" s="446">
        <f>SUM(G419-K419)</f>
        <v>-5400</v>
      </c>
      <c r="M419" s="447">
        <v>0.72350000000000003</v>
      </c>
      <c r="N419" s="448">
        <f t="shared" si="119"/>
        <v>-3906.9</v>
      </c>
      <c r="O419" s="351"/>
      <c r="P419" s="115"/>
      <c r="Q419" s="110"/>
      <c r="R419" s="110"/>
      <c r="S419" s="110"/>
      <c r="T419" s="110"/>
      <c r="U419" s="110"/>
    </row>
    <row r="420" spans="1:21" s="110" customFormat="1" ht="15" customHeight="1" x14ac:dyDescent="0.25">
      <c r="A420" s="438" t="s">
        <v>2278</v>
      </c>
      <c r="B420" s="569" t="s">
        <v>204</v>
      </c>
      <c r="C420" s="439" t="s">
        <v>77</v>
      </c>
      <c r="D420" s="440">
        <v>42297</v>
      </c>
      <c r="E420" s="441">
        <v>52694</v>
      </c>
      <c r="F420" s="442">
        <v>1.18</v>
      </c>
      <c r="G420" s="443">
        <f t="shared" si="117"/>
        <v>62178.92</v>
      </c>
      <c r="H420" s="444"/>
      <c r="I420" s="886">
        <v>42331</v>
      </c>
      <c r="J420" s="442">
        <v>1.1950000000000001</v>
      </c>
      <c r="K420" s="445">
        <f t="shared" si="118"/>
        <v>62969.33</v>
      </c>
      <c r="L420" s="446">
        <f>SUM(G420-K420)</f>
        <v>-790.41000000000349</v>
      </c>
      <c r="M420" s="447">
        <v>0.72350000000000003</v>
      </c>
      <c r="N420" s="448">
        <f t="shared" si="119"/>
        <v>-571.86163500000259</v>
      </c>
      <c r="O420" s="351"/>
      <c r="P420" s="115"/>
    </row>
    <row r="421" spans="1:21" s="108" customFormat="1" ht="15" customHeight="1" x14ac:dyDescent="0.25">
      <c r="A421" s="14" t="s">
        <v>2310</v>
      </c>
      <c r="B421" s="530" t="s">
        <v>1584</v>
      </c>
      <c r="C421" s="428" t="s">
        <v>52</v>
      </c>
      <c r="D421" s="429">
        <v>42326</v>
      </c>
      <c r="E421" s="430">
        <v>51797</v>
      </c>
      <c r="F421" s="431">
        <v>3.4</v>
      </c>
      <c r="G421" s="432">
        <f t="shared" si="117"/>
        <v>176109.8</v>
      </c>
      <c r="H421" s="433"/>
      <c r="I421" s="886">
        <v>42342</v>
      </c>
      <c r="J421" s="431">
        <v>3.4</v>
      </c>
      <c r="K421" s="435">
        <f t="shared" si="118"/>
        <v>176109.8</v>
      </c>
      <c r="L421" s="436">
        <f t="shared" ref="L421:L426" si="120">SUM(K421-G421)</f>
        <v>0</v>
      </c>
      <c r="M421" s="447">
        <v>0.71930000000000005</v>
      </c>
      <c r="N421" s="437">
        <f t="shared" si="119"/>
        <v>0</v>
      </c>
      <c r="O421" s="352"/>
      <c r="P421" s="114"/>
    </row>
    <row r="422" spans="1:21" s="110" customFormat="1" ht="15" customHeight="1" x14ac:dyDescent="0.25">
      <c r="A422" s="14" t="s">
        <v>965</v>
      </c>
      <c r="B422" s="530" t="s">
        <v>218</v>
      </c>
      <c r="C422" s="428" t="s">
        <v>52</v>
      </c>
      <c r="D422" s="429">
        <v>42312</v>
      </c>
      <c r="E422" s="430">
        <v>56423</v>
      </c>
      <c r="F422" s="431">
        <v>3.03</v>
      </c>
      <c r="G422" s="432">
        <f t="shared" si="117"/>
        <v>170961.69</v>
      </c>
      <c r="H422" s="433"/>
      <c r="I422" s="886">
        <v>42348</v>
      </c>
      <c r="J422" s="431">
        <v>2.77</v>
      </c>
      <c r="K422" s="435">
        <f t="shared" si="118"/>
        <v>156291.71</v>
      </c>
      <c r="L422" s="436">
        <f t="shared" si="120"/>
        <v>-14669.98000000001</v>
      </c>
      <c r="M422" s="447">
        <v>0.7339</v>
      </c>
      <c r="N422" s="437">
        <f t="shared" si="119"/>
        <v>-10766.298322000008</v>
      </c>
      <c r="O422" s="352"/>
      <c r="P422" s="114"/>
      <c r="Q422" s="108"/>
      <c r="R422" s="108"/>
      <c r="S422" s="108"/>
      <c r="T422" s="108"/>
      <c r="U422" s="108"/>
    </row>
    <row r="423" spans="1:21" s="110" customFormat="1" ht="15" customHeight="1" x14ac:dyDescent="0.25">
      <c r="A423" s="14" t="s">
        <v>2227</v>
      </c>
      <c r="B423" s="530" t="s">
        <v>2228</v>
      </c>
      <c r="C423" s="428" t="s">
        <v>52</v>
      </c>
      <c r="D423" s="429">
        <v>42242</v>
      </c>
      <c r="E423" s="430">
        <v>30176</v>
      </c>
      <c r="F423" s="431">
        <v>1.9450000000000001</v>
      </c>
      <c r="G423" s="432">
        <f t="shared" si="117"/>
        <v>58692.32</v>
      </c>
      <c r="H423" s="433"/>
      <c r="I423" s="886">
        <v>42348</v>
      </c>
      <c r="J423" s="431">
        <v>2.14</v>
      </c>
      <c r="K423" s="435">
        <f t="shared" si="118"/>
        <v>64576.640000000007</v>
      </c>
      <c r="L423" s="436">
        <f t="shared" si="120"/>
        <v>5884.320000000007</v>
      </c>
      <c r="M423" s="447">
        <v>0.7339</v>
      </c>
      <c r="N423" s="437">
        <f t="shared" si="119"/>
        <v>4318.5024480000047</v>
      </c>
      <c r="O423" s="352"/>
      <c r="P423" s="114"/>
      <c r="Q423" s="108"/>
      <c r="R423" s="108"/>
      <c r="S423" s="108"/>
      <c r="T423" s="108"/>
      <c r="U423" s="108"/>
    </row>
    <row r="424" spans="1:21" s="108" customFormat="1" ht="15" customHeight="1" x14ac:dyDescent="0.25">
      <c r="A424" s="14" t="s">
        <v>2277</v>
      </c>
      <c r="B424" s="530" t="s">
        <v>152</v>
      </c>
      <c r="C424" s="428" t="s">
        <v>52</v>
      </c>
      <c r="D424" s="429">
        <v>42296</v>
      </c>
      <c r="E424" s="430">
        <v>13925</v>
      </c>
      <c r="F424" s="431">
        <v>7.64</v>
      </c>
      <c r="G424" s="432">
        <f t="shared" ref="G424:G429" si="121">SUM(E424*F424)</f>
        <v>106387</v>
      </c>
      <c r="H424" s="433"/>
      <c r="I424" s="886">
        <v>42356</v>
      </c>
      <c r="J424" s="431">
        <v>8.0399999999999991</v>
      </c>
      <c r="K424" s="435">
        <f t="shared" ref="K424:K429" si="122">SUM(E424*J424)</f>
        <v>111956.99999999999</v>
      </c>
      <c r="L424" s="436">
        <f t="shared" si="120"/>
        <v>5569.9999999999854</v>
      </c>
      <c r="M424" s="447">
        <v>0.71819999999999995</v>
      </c>
      <c r="N424" s="437">
        <f t="shared" ref="N424:N429" si="123">SUM(L424*M424)</f>
        <v>4000.3739999999893</v>
      </c>
      <c r="O424" s="352"/>
      <c r="P424" s="114"/>
    </row>
    <row r="425" spans="1:21" s="108" customFormat="1" ht="15" customHeight="1" x14ac:dyDescent="0.25">
      <c r="A425" s="14" t="s">
        <v>2326</v>
      </c>
      <c r="B425" s="530" t="s">
        <v>2327</v>
      </c>
      <c r="C425" s="428" t="s">
        <v>52</v>
      </c>
      <c r="D425" s="429">
        <v>42360</v>
      </c>
      <c r="E425" s="430">
        <v>5700</v>
      </c>
      <c r="F425" s="431">
        <v>2.31</v>
      </c>
      <c r="G425" s="432">
        <f t="shared" si="121"/>
        <v>13167</v>
      </c>
      <c r="H425" s="433"/>
      <c r="I425" s="886">
        <v>42382</v>
      </c>
      <c r="J425" s="431">
        <v>2.14</v>
      </c>
      <c r="K425" s="435">
        <f t="shared" si="122"/>
        <v>12198</v>
      </c>
      <c r="L425" s="436">
        <f t="shared" si="120"/>
        <v>-969</v>
      </c>
      <c r="M425" s="447">
        <v>0.69750000000000001</v>
      </c>
      <c r="N425" s="437">
        <f t="shared" si="123"/>
        <v>-675.87750000000005</v>
      </c>
      <c r="O425" s="352"/>
      <c r="P425" s="114"/>
    </row>
    <row r="426" spans="1:21" s="108" customFormat="1" ht="15" customHeight="1" x14ac:dyDescent="0.25">
      <c r="A426" s="14" t="s">
        <v>2305</v>
      </c>
      <c r="B426" s="530" t="s">
        <v>217</v>
      </c>
      <c r="C426" s="428" t="s">
        <v>52</v>
      </c>
      <c r="D426" s="429">
        <v>42311</v>
      </c>
      <c r="E426" s="430">
        <v>36957</v>
      </c>
      <c r="F426" s="431">
        <v>13.47</v>
      </c>
      <c r="G426" s="432">
        <f t="shared" si="121"/>
        <v>497810.79000000004</v>
      </c>
      <c r="H426" s="433"/>
      <c r="I426" s="886">
        <v>42376</v>
      </c>
      <c r="J426" s="431">
        <v>14.36</v>
      </c>
      <c r="K426" s="435">
        <f t="shared" si="122"/>
        <v>530702.52</v>
      </c>
      <c r="L426" s="436">
        <f t="shared" si="120"/>
        <v>32891.729999999981</v>
      </c>
      <c r="M426" s="447">
        <v>0.69750000000000001</v>
      </c>
      <c r="N426" s="437">
        <f t="shared" si="123"/>
        <v>22941.981674999988</v>
      </c>
      <c r="O426" s="352"/>
      <c r="P426" s="114"/>
    </row>
    <row r="427" spans="1:21" s="108" customFormat="1" ht="15" customHeight="1" x14ac:dyDescent="0.25">
      <c r="A427" s="14" t="s">
        <v>2358</v>
      </c>
      <c r="B427" s="530" t="s">
        <v>1659</v>
      </c>
      <c r="C427" s="428" t="s">
        <v>52</v>
      </c>
      <c r="D427" s="429">
        <v>42394</v>
      </c>
      <c r="E427" s="430">
        <v>101250</v>
      </c>
      <c r="F427" s="431">
        <v>2.0350000000000001</v>
      </c>
      <c r="G427" s="432">
        <f t="shared" si="121"/>
        <v>206043.75</v>
      </c>
      <c r="H427" s="433"/>
      <c r="I427" s="857">
        <v>42410</v>
      </c>
      <c r="J427" s="431">
        <v>1.9</v>
      </c>
      <c r="K427" s="435">
        <f t="shared" si="122"/>
        <v>192375</v>
      </c>
      <c r="L427" s="436">
        <f>SUM(K427-G427)</f>
        <v>-13668.75</v>
      </c>
      <c r="M427" s="411">
        <v>0.71009999999999995</v>
      </c>
      <c r="N427" s="437">
        <f t="shared" si="123"/>
        <v>-9706.1793749999997</v>
      </c>
      <c r="O427" s="352"/>
      <c r="P427" s="114"/>
    </row>
    <row r="428" spans="1:21" s="110" customFormat="1" ht="15" customHeight="1" x14ac:dyDescent="0.25">
      <c r="A428" s="14" t="s">
        <v>2363</v>
      </c>
      <c r="B428" s="530" t="s">
        <v>405</v>
      </c>
      <c r="C428" s="428" t="s">
        <v>52</v>
      </c>
      <c r="D428" s="429">
        <v>42397</v>
      </c>
      <c r="E428" s="430">
        <v>27562</v>
      </c>
      <c r="F428" s="431">
        <v>8.4499999999999993</v>
      </c>
      <c r="G428" s="432">
        <f t="shared" si="121"/>
        <v>232898.9</v>
      </c>
      <c r="H428" s="433"/>
      <c r="I428" s="857">
        <v>42410</v>
      </c>
      <c r="J428" s="431">
        <v>7.98</v>
      </c>
      <c r="K428" s="435">
        <f t="shared" si="122"/>
        <v>219944.76</v>
      </c>
      <c r="L428" s="436">
        <f>SUM(K428-G428)</f>
        <v>-12954.139999999985</v>
      </c>
      <c r="M428" s="411">
        <v>0.71009999999999995</v>
      </c>
      <c r="N428" s="437">
        <f t="shared" si="123"/>
        <v>-9198.7348139999885</v>
      </c>
      <c r="O428" s="352"/>
      <c r="P428" s="114"/>
      <c r="Q428" s="108"/>
      <c r="R428" s="108"/>
      <c r="S428" s="108"/>
      <c r="T428" s="108"/>
      <c r="U428" s="108"/>
    </row>
    <row r="429" spans="1:21" s="110" customFormat="1" ht="15" customHeight="1" x14ac:dyDescent="0.25">
      <c r="A429" s="14" t="s">
        <v>198</v>
      </c>
      <c r="B429" s="530" t="s">
        <v>199</v>
      </c>
      <c r="C429" s="428" t="s">
        <v>52</v>
      </c>
      <c r="D429" s="429">
        <v>42397</v>
      </c>
      <c r="E429" s="430">
        <v>50500</v>
      </c>
      <c r="F429" s="431">
        <v>2.83</v>
      </c>
      <c r="G429" s="432">
        <f t="shared" si="121"/>
        <v>142915</v>
      </c>
      <c r="H429" s="433"/>
      <c r="I429" s="857">
        <v>42412</v>
      </c>
      <c r="J429" s="431">
        <v>2.46</v>
      </c>
      <c r="K429" s="435">
        <f t="shared" si="122"/>
        <v>124230</v>
      </c>
      <c r="L429" s="436">
        <f>SUM(K429-G429)</f>
        <v>-18685</v>
      </c>
      <c r="M429" s="411">
        <v>0.71009999999999995</v>
      </c>
      <c r="N429" s="437">
        <f t="shared" si="123"/>
        <v>-13268.218499999999</v>
      </c>
      <c r="O429" s="352"/>
      <c r="P429" s="114"/>
      <c r="Q429" s="108"/>
      <c r="R429" s="108"/>
      <c r="S429" s="108"/>
      <c r="T429" s="108"/>
      <c r="U429" s="108"/>
    </row>
    <row r="430" spans="1:21" s="108" customFormat="1" ht="15" customHeight="1" x14ac:dyDescent="0.25">
      <c r="A430" s="438" t="s">
        <v>2368</v>
      </c>
      <c r="B430" s="569" t="s">
        <v>2369</v>
      </c>
      <c r="C430" s="439" t="s">
        <v>77</v>
      </c>
      <c r="D430" s="440">
        <v>42410</v>
      </c>
      <c r="E430" s="441">
        <v>36213</v>
      </c>
      <c r="F430" s="442">
        <v>4.01</v>
      </c>
      <c r="G430" s="443">
        <f t="shared" ref="G430:G435" si="124">SUM(E430*F430)</f>
        <v>145214.13</v>
      </c>
      <c r="H430" s="444"/>
      <c r="I430" s="886">
        <v>42418</v>
      </c>
      <c r="J430" s="442">
        <v>4.4000000000000004</v>
      </c>
      <c r="K430" s="445">
        <f t="shared" ref="K430:K435" si="125">SUM(E430*J430)</f>
        <v>159337.20000000001</v>
      </c>
      <c r="L430" s="446">
        <f>SUM(G430-K430)</f>
        <v>-14123.070000000007</v>
      </c>
      <c r="M430" s="447">
        <v>0.71009999999999995</v>
      </c>
      <c r="N430" s="448">
        <f t="shared" ref="N430:N435" si="126">SUM(L430*M430)</f>
        <v>-10028.792007000004</v>
      </c>
      <c r="O430" s="351"/>
      <c r="P430" s="115"/>
      <c r="Q430" s="110"/>
      <c r="R430" s="110"/>
      <c r="S430" s="110"/>
      <c r="T430" s="110"/>
      <c r="U430" s="110"/>
    </row>
    <row r="431" spans="1:21" s="110" customFormat="1" ht="15" customHeight="1" x14ac:dyDescent="0.25">
      <c r="A431" s="438" t="s">
        <v>2364</v>
      </c>
      <c r="B431" s="569" t="s">
        <v>2365</v>
      </c>
      <c r="C431" s="439" t="s">
        <v>77</v>
      </c>
      <c r="D431" s="440">
        <v>42402</v>
      </c>
      <c r="E431" s="441">
        <v>51023</v>
      </c>
      <c r="F431" s="442">
        <v>4.68</v>
      </c>
      <c r="G431" s="443">
        <f t="shared" si="124"/>
        <v>238787.63999999998</v>
      </c>
      <c r="H431" s="444"/>
      <c r="I431" s="886">
        <v>42436</v>
      </c>
      <c r="J431" s="442">
        <v>3.99</v>
      </c>
      <c r="K431" s="445">
        <f t="shared" si="125"/>
        <v>203581.77000000002</v>
      </c>
      <c r="L431" s="446">
        <f>SUM(G431-K431)</f>
        <v>35205.869999999966</v>
      </c>
      <c r="M431" s="447">
        <v>0.74319999999999997</v>
      </c>
      <c r="N431" s="448">
        <f t="shared" si="126"/>
        <v>26165.002583999973</v>
      </c>
      <c r="O431" s="351"/>
      <c r="P431" s="115"/>
    </row>
    <row r="432" spans="1:21" s="108" customFormat="1" ht="15" customHeight="1" x14ac:dyDescent="0.25">
      <c r="A432" s="14" t="s">
        <v>418</v>
      </c>
      <c r="B432" s="530" t="s">
        <v>242</v>
      </c>
      <c r="C432" s="428" t="s">
        <v>52</v>
      </c>
      <c r="D432" s="429">
        <v>42408</v>
      </c>
      <c r="E432" s="430">
        <v>10029</v>
      </c>
      <c r="F432" s="431">
        <v>16.25</v>
      </c>
      <c r="G432" s="432">
        <f t="shared" si="124"/>
        <v>162971.25</v>
      </c>
      <c r="H432" s="433"/>
      <c r="I432" s="886">
        <v>42444</v>
      </c>
      <c r="J432" s="431">
        <v>17.27</v>
      </c>
      <c r="K432" s="435">
        <f t="shared" si="125"/>
        <v>173200.83</v>
      </c>
      <c r="L432" s="436">
        <f>SUM(K432-G432)</f>
        <v>10229.579999999987</v>
      </c>
      <c r="M432" s="447">
        <v>0.75600000000000001</v>
      </c>
      <c r="N432" s="437">
        <f t="shared" si="126"/>
        <v>7733.5624799999905</v>
      </c>
      <c r="O432" s="352"/>
      <c r="P432" s="114"/>
    </row>
    <row r="433" spans="1:21" s="110" customFormat="1" ht="15" customHeight="1" x14ac:dyDescent="0.25">
      <c r="A433" s="14" t="s">
        <v>188</v>
      </c>
      <c r="B433" s="530" t="s">
        <v>189</v>
      </c>
      <c r="C433" s="428" t="s">
        <v>52</v>
      </c>
      <c r="D433" s="429">
        <v>42432</v>
      </c>
      <c r="E433" s="430">
        <v>71265</v>
      </c>
      <c r="F433" s="431">
        <v>2.36</v>
      </c>
      <c r="G433" s="432">
        <f t="shared" si="124"/>
        <v>168185.4</v>
      </c>
      <c r="H433" s="433"/>
      <c r="I433" s="886">
        <v>42444</v>
      </c>
      <c r="J433" s="431">
        <v>2.36</v>
      </c>
      <c r="K433" s="435">
        <f t="shared" si="125"/>
        <v>168185.4</v>
      </c>
      <c r="L433" s="436">
        <f>SUM(K433-G433)</f>
        <v>0</v>
      </c>
      <c r="M433" s="447">
        <v>0.75600000000000001</v>
      </c>
      <c r="N433" s="437">
        <f t="shared" si="126"/>
        <v>0</v>
      </c>
      <c r="O433" s="352"/>
      <c r="P433" s="114"/>
      <c r="Q433" s="108"/>
      <c r="R433" s="108"/>
      <c r="S433" s="108"/>
      <c r="T433" s="108"/>
      <c r="U433" s="108"/>
    </row>
    <row r="434" spans="1:21" s="108" customFormat="1" ht="15" customHeight="1" x14ac:dyDescent="0.25">
      <c r="A434" s="438" t="s">
        <v>2388</v>
      </c>
      <c r="B434" s="569" t="s">
        <v>230</v>
      </c>
      <c r="C434" s="439" t="s">
        <v>77</v>
      </c>
      <c r="D434" s="440">
        <v>42437</v>
      </c>
      <c r="E434" s="441">
        <v>25126</v>
      </c>
      <c r="F434" s="442">
        <v>4.37</v>
      </c>
      <c r="G434" s="443">
        <f t="shared" si="124"/>
        <v>109800.62000000001</v>
      </c>
      <c r="H434" s="444"/>
      <c r="I434" s="886">
        <v>42457</v>
      </c>
      <c r="J434" s="442">
        <v>4.88</v>
      </c>
      <c r="K434" s="445">
        <f t="shared" si="125"/>
        <v>122614.87999999999</v>
      </c>
      <c r="L434" s="446">
        <f>SUM(G434-K434)</f>
        <v>-12814.25999999998</v>
      </c>
      <c r="M434" s="447">
        <v>0.7681</v>
      </c>
      <c r="N434" s="448">
        <f t="shared" si="126"/>
        <v>-9842.6331059999848</v>
      </c>
      <c r="O434" s="351"/>
      <c r="P434" s="115"/>
      <c r="Q434" s="110"/>
      <c r="R434" s="110"/>
      <c r="S434" s="110"/>
      <c r="T434" s="110"/>
      <c r="U434" s="110"/>
    </row>
    <row r="435" spans="1:21" s="110" customFormat="1" ht="15" customHeight="1" x14ac:dyDescent="0.25">
      <c r="A435" s="438" t="s">
        <v>2391</v>
      </c>
      <c r="B435" s="569" t="s">
        <v>396</v>
      </c>
      <c r="C435" s="439" t="s">
        <v>77</v>
      </c>
      <c r="D435" s="440">
        <v>42447</v>
      </c>
      <c r="E435" s="441">
        <v>34131</v>
      </c>
      <c r="F435" s="442">
        <v>6.06</v>
      </c>
      <c r="G435" s="443">
        <f t="shared" si="124"/>
        <v>206833.86</v>
      </c>
      <c r="H435" s="444" t="s">
        <v>3</v>
      </c>
      <c r="I435" s="886">
        <v>42472</v>
      </c>
      <c r="J435" s="442">
        <v>6.62</v>
      </c>
      <c r="K435" s="445">
        <f t="shared" si="125"/>
        <v>225947.22</v>
      </c>
      <c r="L435" s="446">
        <f>SUM(G435-K435)</f>
        <v>-19113.360000000015</v>
      </c>
      <c r="M435" s="447">
        <v>0.75519999999999998</v>
      </c>
      <c r="N435" s="448">
        <f t="shared" si="126"/>
        <v>-14434.40947200001</v>
      </c>
      <c r="O435" s="351"/>
      <c r="P435" s="115"/>
    </row>
    <row r="436" spans="1:21" s="110" customFormat="1" ht="15" customHeight="1" x14ac:dyDescent="0.25">
      <c r="A436" s="438" t="s">
        <v>2295</v>
      </c>
      <c r="B436" s="569" t="s">
        <v>2096</v>
      </c>
      <c r="C436" s="439" t="s">
        <v>77</v>
      </c>
      <c r="D436" s="440">
        <v>42317</v>
      </c>
      <c r="E436" s="441">
        <v>30000</v>
      </c>
      <c r="F436" s="442">
        <v>1.2549999999999999</v>
      </c>
      <c r="G436" s="443">
        <f t="shared" ref="G436:G445" si="127">SUM(E436*F436)</f>
        <v>37650</v>
      </c>
      <c r="H436" s="444"/>
      <c r="I436" s="886">
        <v>42479</v>
      </c>
      <c r="J436" s="442">
        <v>1.0760000000000001</v>
      </c>
      <c r="K436" s="445">
        <f t="shared" ref="K436:K445" si="128">SUM(E436*J436)</f>
        <v>32280.000000000004</v>
      </c>
      <c r="L436" s="446">
        <f>SUM(G436-K436)</f>
        <v>5369.9999999999964</v>
      </c>
      <c r="M436" s="411">
        <v>0.77129999999999999</v>
      </c>
      <c r="N436" s="448">
        <f t="shared" ref="N436:N445" si="129">SUM(L436*M436)</f>
        <v>4141.8809999999967</v>
      </c>
      <c r="O436" s="351"/>
      <c r="P436" s="115"/>
    </row>
    <row r="437" spans="1:21" s="108" customFormat="1" ht="15" customHeight="1" x14ac:dyDescent="0.25">
      <c r="A437" s="14" t="s">
        <v>418</v>
      </c>
      <c r="B437" s="530" t="s">
        <v>242</v>
      </c>
      <c r="C437" s="428" t="s">
        <v>52</v>
      </c>
      <c r="D437" s="429">
        <v>42475</v>
      </c>
      <c r="E437" s="430">
        <v>19688</v>
      </c>
      <c r="F437" s="431">
        <v>19</v>
      </c>
      <c r="G437" s="432">
        <f t="shared" si="127"/>
        <v>374072</v>
      </c>
      <c r="H437" s="433"/>
      <c r="I437" s="886">
        <v>42493</v>
      </c>
      <c r="J437" s="431">
        <v>18.399999999999999</v>
      </c>
      <c r="K437" s="435">
        <f t="shared" si="128"/>
        <v>362259.19999999995</v>
      </c>
      <c r="L437" s="436">
        <f>SUM(K437-G437)</f>
        <v>-11812.800000000047</v>
      </c>
      <c r="M437" s="411">
        <v>0.76049999999999995</v>
      </c>
      <c r="N437" s="437">
        <f t="shared" si="129"/>
        <v>-8983.6344000000354</v>
      </c>
      <c r="O437" s="352"/>
      <c r="P437" s="114"/>
    </row>
    <row r="438" spans="1:21" s="110" customFormat="1" ht="15" customHeight="1" x14ac:dyDescent="0.25">
      <c r="A438" s="438" t="s">
        <v>2410</v>
      </c>
      <c r="B438" s="569" t="s">
        <v>2411</v>
      </c>
      <c r="C438" s="439" t="s">
        <v>77</v>
      </c>
      <c r="D438" s="440">
        <v>42488</v>
      </c>
      <c r="E438" s="441">
        <v>301524</v>
      </c>
      <c r="F438" s="442">
        <v>1.835</v>
      </c>
      <c r="G438" s="443">
        <f t="shared" si="127"/>
        <v>553296.54</v>
      </c>
      <c r="H438" s="444"/>
      <c r="I438" s="886">
        <v>42493</v>
      </c>
      <c r="J438" s="442">
        <v>1.95</v>
      </c>
      <c r="K438" s="445">
        <f t="shared" si="128"/>
        <v>587971.79999999993</v>
      </c>
      <c r="L438" s="446">
        <f>SUM(G438-K438)</f>
        <v>-34675.259999999893</v>
      </c>
      <c r="M438" s="411">
        <v>0.76049999999999995</v>
      </c>
      <c r="N438" s="448">
        <f t="shared" si="129"/>
        <v>-26370.535229999918</v>
      </c>
      <c r="O438" s="351"/>
      <c r="P438" s="115"/>
    </row>
    <row r="439" spans="1:21" s="110" customFormat="1" ht="15" customHeight="1" x14ac:dyDescent="0.25">
      <c r="A439" s="438" t="s">
        <v>1991</v>
      </c>
      <c r="B439" s="569" t="s">
        <v>1992</v>
      </c>
      <c r="C439" s="439" t="s">
        <v>77</v>
      </c>
      <c r="D439" s="440">
        <v>42487</v>
      </c>
      <c r="E439" s="441">
        <v>20534</v>
      </c>
      <c r="F439" s="442">
        <v>4.38</v>
      </c>
      <c r="G439" s="443">
        <f t="shared" si="127"/>
        <v>89938.92</v>
      </c>
      <c r="H439" s="444"/>
      <c r="I439" s="886">
        <v>42493</v>
      </c>
      <c r="J439" s="442">
        <v>4.68</v>
      </c>
      <c r="K439" s="445">
        <f t="shared" si="128"/>
        <v>96099.12</v>
      </c>
      <c r="L439" s="446">
        <f>SUM(G439-K439)</f>
        <v>-6160.1999999999971</v>
      </c>
      <c r="M439" s="411">
        <v>0.76049999999999995</v>
      </c>
      <c r="N439" s="448">
        <f t="shared" si="129"/>
        <v>-4684.8320999999978</v>
      </c>
      <c r="O439" s="351"/>
      <c r="P439" s="115"/>
    </row>
    <row r="440" spans="1:21" s="108" customFormat="1" ht="15" customHeight="1" x14ac:dyDescent="0.25">
      <c r="A440" s="407" t="s">
        <v>1479</v>
      </c>
      <c r="B440" s="954" t="s">
        <v>1480</v>
      </c>
      <c r="C440" s="428" t="s">
        <v>52</v>
      </c>
      <c r="D440" s="429">
        <v>42405</v>
      </c>
      <c r="E440" s="430">
        <v>5569</v>
      </c>
      <c r="F440" s="431">
        <v>41.58</v>
      </c>
      <c r="G440" s="432">
        <f t="shared" si="127"/>
        <v>231559.02</v>
      </c>
      <c r="H440" s="433"/>
      <c r="I440" s="886">
        <v>42500</v>
      </c>
      <c r="J440" s="431">
        <v>44.56</v>
      </c>
      <c r="K440" s="435">
        <f t="shared" si="128"/>
        <v>248154.64</v>
      </c>
      <c r="L440" s="436">
        <f>SUM(K440-G440)</f>
        <v>16595.620000000024</v>
      </c>
      <c r="M440" s="411">
        <v>0.73670000000000002</v>
      </c>
      <c r="N440" s="437">
        <f t="shared" si="129"/>
        <v>12225.993254000019</v>
      </c>
      <c r="O440" s="352"/>
      <c r="P440" s="114"/>
    </row>
    <row r="441" spans="1:21" s="108" customFormat="1" ht="15" customHeight="1" x14ac:dyDescent="0.25">
      <c r="A441" s="407" t="s">
        <v>288</v>
      </c>
      <c r="B441" s="954" t="s">
        <v>289</v>
      </c>
      <c r="C441" s="428" t="s">
        <v>52</v>
      </c>
      <c r="D441" s="429">
        <v>42501</v>
      </c>
      <c r="E441" s="430">
        <v>18695</v>
      </c>
      <c r="F441" s="431">
        <v>40.67</v>
      </c>
      <c r="G441" s="432">
        <f t="shared" si="127"/>
        <v>760325.65</v>
      </c>
      <c r="H441" s="433"/>
      <c r="I441" s="886">
        <v>42506</v>
      </c>
      <c r="J441" s="431">
        <v>37.44</v>
      </c>
      <c r="K441" s="435">
        <f t="shared" si="128"/>
        <v>699940.79999999993</v>
      </c>
      <c r="L441" s="436">
        <f>SUM(K441-G441)</f>
        <v>-60384.850000000093</v>
      </c>
      <c r="M441" s="411">
        <v>0.72699999999999998</v>
      </c>
      <c r="N441" s="437">
        <f t="shared" si="129"/>
        <v>-43899.785950000063</v>
      </c>
      <c r="O441" s="352"/>
      <c r="P441" s="114"/>
    </row>
    <row r="442" spans="1:21" s="110" customFormat="1" ht="15" customHeight="1" x14ac:dyDescent="0.25">
      <c r="A442" s="461" t="s">
        <v>2412</v>
      </c>
      <c r="B442" s="955" t="s">
        <v>2413</v>
      </c>
      <c r="C442" s="439" t="s">
        <v>77</v>
      </c>
      <c r="D442" s="440">
        <v>42488</v>
      </c>
      <c r="E442" s="441">
        <v>68571</v>
      </c>
      <c r="F442" s="442">
        <v>8.4499999999999993</v>
      </c>
      <c r="G442" s="443">
        <f t="shared" si="127"/>
        <v>579424.94999999995</v>
      </c>
      <c r="H442" s="444"/>
      <c r="I442" s="886">
        <v>42506</v>
      </c>
      <c r="J442" s="442">
        <v>9.08</v>
      </c>
      <c r="K442" s="445">
        <f t="shared" si="128"/>
        <v>622624.68000000005</v>
      </c>
      <c r="L442" s="446">
        <f>SUM(G442-K442)</f>
        <v>-43199.730000000098</v>
      </c>
      <c r="M442" s="411">
        <v>0.72699999999999998</v>
      </c>
      <c r="N442" s="448">
        <f t="shared" si="129"/>
        <v>-31406.203710000071</v>
      </c>
      <c r="O442" s="351"/>
      <c r="P442" s="115"/>
    </row>
    <row r="443" spans="1:21" s="108" customFormat="1" ht="15" customHeight="1" x14ac:dyDescent="0.25">
      <c r="A443" s="407" t="s">
        <v>2416</v>
      </c>
      <c r="B443" s="954" t="s">
        <v>2417</v>
      </c>
      <c r="C443" s="428" t="s">
        <v>52</v>
      </c>
      <c r="D443" s="429">
        <v>42492</v>
      </c>
      <c r="E443" s="430">
        <v>27816</v>
      </c>
      <c r="F443" s="431">
        <v>3.99</v>
      </c>
      <c r="G443" s="432">
        <f t="shared" si="127"/>
        <v>110985.84000000001</v>
      </c>
      <c r="H443" s="433"/>
      <c r="I443" s="886">
        <v>42507</v>
      </c>
      <c r="J443" s="431">
        <v>3.92</v>
      </c>
      <c r="K443" s="435">
        <f t="shared" si="128"/>
        <v>109038.72</v>
      </c>
      <c r="L443" s="436">
        <f>SUM(K443-G443)</f>
        <v>-1947.1200000000099</v>
      </c>
      <c r="M443" s="411">
        <v>0.72699999999999998</v>
      </c>
      <c r="N443" s="437">
        <f t="shared" si="129"/>
        <v>-1415.5562400000072</v>
      </c>
      <c r="O443" s="352"/>
      <c r="P443" s="114"/>
    </row>
    <row r="444" spans="1:21" s="110" customFormat="1" ht="15" customHeight="1" x14ac:dyDescent="0.25">
      <c r="A444" s="461" t="s">
        <v>2322</v>
      </c>
      <c r="B444" s="955" t="s">
        <v>2174</v>
      </c>
      <c r="C444" s="439" t="s">
        <v>77</v>
      </c>
      <c r="D444" s="440">
        <v>42356</v>
      </c>
      <c r="E444" s="441">
        <v>58666</v>
      </c>
      <c r="F444" s="442">
        <v>1.5149999999999999</v>
      </c>
      <c r="G444" s="443">
        <f t="shared" si="127"/>
        <v>88878.989999999991</v>
      </c>
      <c r="H444" s="444"/>
      <c r="I444" s="886">
        <v>42509</v>
      </c>
      <c r="J444" s="442">
        <v>1.407</v>
      </c>
      <c r="K444" s="445">
        <f t="shared" si="128"/>
        <v>82543.062000000005</v>
      </c>
      <c r="L444" s="446">
        <f>SUM(G444-K444)</f>
        <v>6335.9279999999853</v>
      </c>
      <c r="M444" s="411">
        <v>0.72699999999999998</v>
      </c>
      <c r="N444" s="448">
        <f t="shared" si="129"/>
        <v>4606.2196559999893</v>
      </c>
      <c r="O444" s="351"/>
      <c r="P444" s="115"/>
    </row>
    <row r="445" spans="1:21" s="110" customFormat="1" ht="15" customHeight="1" x14ac:dyDescent="0.25">
      <c r="A445" s="461" t="s">
        <v>1455</v>
      </c>
      <c r="B445" s="955" t="s">
        <v>1456</v>
      </c>
      <c r="C445" s="439" t="s">
        <v>77</v>
      </c>
      <c r="D445" s="440">
        <v>42508</v>
      </c>
      <c r="E445" s="441">
        <v>62389</v>
      </c>
      <c r="F445" s="442">
        <v>18.760000000000002</v>
      </c>
      <c r="G445" s="443">
        <f t="shared" si="127"/>
        <v>1170417.6400000001</v>
      </c>
      <c r="H445" s="444"/>
      <c r="I445" s="886">
        <v>42510</v>
      </c>
      <c r="J445" s="442">
        <v>19.98</v>
      </c>
      <c r="K445" s="445">
        <f t="shared" si="128"/>
        <v>1246532.22</v>
      </c>
      <c r="L445" s="446">
        <f>SUM(G445-K445)</f>
        <v>-76114.579999999842</v>
      </c>
      <c r="M445" s="447">
        <v>0.72699999999999998</v>
      </c>
      <c r="N445" s="448">
        <f t="shared" si="129"/>
        <v>-55335.299659999881</v>
      </c>
      <c r="O445" s="351"/>
      <c r="P445" s="115"/>
    </row>
    <row r="446" spans="1:21" s="108" customFormat="1" ht="15" customHeight="1" x14ac:dyDescent="0.25">
      <c r="A446" s="461" t="s">
        <v>2459</v>
      </c>
      <c r="B446" s="955" t="s">
        <v>338</v>
      </c>
      <c r="C446" s="439" t="s">
        <v>77</v>
      </c>
      <c r="D446" s="440">
        <v>42515</v>
      </c>
      <c r="E446" s="441">
        <v>305716</v>
      </c>
      <c r="F446" s="442">
        <v>1.1519999999999999</v>
      </c>
      <c r="G446" s="443">
        <f t="shared" ref="G446:G451" si="130">SUM(E446*F446)</f>
        <v>352184.83199999999</v>
      </c>
      <c r="H446" s="444"/>
      <c r="I446" s="886">
        <v>42527</v>
      </c>
      <c r="J446" s="442">
        <v>1.27</v>
      </c>
      <c r="K446" s="445">
        <f t="shared" ref="K446:K451" si="131">SUM(E446*J446)</f>
        <v>388259.32</v>
      </c>
      <c r="L446" s="446">
        <f>SUM(G446-K446)</f>
        <v>-36074.488000000012</v>
      </c>
      <c r="M446" s="411">
        <v>0.73655999999999999</v>
      </c>
      <c r="N446" s="448">
        <f t="shared" ref="N446:N451" si="132">SUM(L446*M446)</f>
        <v>-26571.024881280009</v>
      </c>
      <c r="O446" s="351"/>
      <c r="P446" s="115"/>
      <c r="Q446" s="110"/>
      <c r="R446" s="110"/>
      <c r="S446" s="110"/>
      <c r="T446" s="110"/>
      <c r="U446" s="110"/>
    </row>
    <row r="447" spans="1:21" s="108" customFormat="1" ht="15" customHeight="1" x14ac:dyDescent="0.25">
      <c r="A447" s="407" t="s">
        <v>421</v>
      </c>
      <c r="B447" s="954" t="s">
        <v>422</v>
      </c>
      <c r="C447" s="428" t="s">
        <v>52</v>
      </c>
      <c r="D447" s="429">
        <v>42515</v>
      </c>
      <c r="E447" s="430">
        <v>58288</v>
      </c>
      <c r="F447" s="431">
        <v>10.7</v>
      </c>
      <c r="G447" s="432">
        <f t="shared" si="130"/>
        <v>623681.6</v>
      </c>
      <c r="H447" s="433"/>
      <c r="I447" s="886">
        <v>42530</v>
      </c>
      <c r="J447" s="431">
        <v>10.32</v>
      </c>
      <c r="K447" s="435">
        <f t="shared" si="131"/>
        <v>601532.16000000003</v>
      </c>
      <c r="L447" s="436">
        <f>SUM(K447-G447)</f>
        <v>-22149.439999999944</v>
      </c>
      <c r="M447" s="411">
        <v>0.73980000000000001</v>
      </c>
      <c r="N447" s="437">
        <f t="shared" si="132"/>
        <v>-16386.15571199996</v>
      </c>
      <c r="O447" s="352"/>
      <c r="P447" s="114"/>
    </row>
    <row r="448" spans="1:21" s="108" customFormat="1" ht="15" customHeight="1" x14ac:dyDescent="0.25">
      <c r="A448" s="407" t="s">
        <v>2392</v>
      </c>
      <c r="B448" s="954" t="s">
        <v>11</v>
      </c>
      <c r="C448" s="428" t="s">
        <v>52</v>
      </c>
      <c r="D448" s="429">
        <v>42464</v>
      </c>
      <c r="E448" s="430">
        <v>56421</v>
      </c>
      <c r="F448" s="431">
        <v>4.3</v>
      </c>
      <c r="G448" s="432">
        <f t="shared" si="130"/>
        <v>242610.3</v>
      </c>
      <c r="H448" s="433"/>
      <c r="I448" s="886">
        <v>42534</v>
      </c>
      <c r="J448" s="431">
        <v>4.33</v>
      </c>
      <c r="K448" s="435">
        <f t="shared" si="131"/>
        <v>244302.93</v>
      </c>
      <c r="L448" s="436">
        <f>SUM(K448-G448)</f>
        <v>1692.6300000000047</v>
      </c>
      <c r="M448" s="411">
        <v>0.73980000000000001</v>
      </c>
      <c r="N448" s="437">
        <f t="shared" si="132"/>
        <v>1252.2076740000034</v>
      </c>
      <c r="O448" s="352"/>
      <c r="P448" s="114"/>
    </row>
    <row r="449" spans="1:21" s="110" customFormat="1" ht="15" customHeight="1" x14ac:dyDescent="0.25">
      <c r="A449" s="407" t="s">
        <v>2453</v>
      </c>
      <c r="B449" s="954" t="s">
        <v>2454</v>
      </c>
      <c r="C449" s="428" t="s">
        <v>52</v>
      </c>
      <c r="D449" s="429">
        <v>42510</v>
      </c>
      <c r="E449" s="430">
        <v>8766</v>
      </c>
      <c r="F449" s="431">
        <v>6.95</v>
      </c>
      <c r="G449" s="432">
        <f t="shared" si="130"/>
        <v>60923.700000000004</v>
      </c>
      <c r="H449" s="433"/>
      <c r="I449" s="886">
        <v>42534</v>
      </c>
      <c r="J449" s="431">
        <v>6.71</v>
      </c>
      <c r="K449" s="435">
        <f t="shared" si="131"/>
        <v>58819.86</v>
      </c>
      <c r="L449" s="436">
        <f>SUM(K449-G449)</f>
        <v>-2103.8400000000038</v>
      </c>
      <c r="M449" s="411">
        <v>0.73980000000000001</v>
      </c>
      <c r="N449" s="437">
        <f t="shared" si="132"/>
        <v>-1556.4208320000027</v>
      </c>
      <c r="O449" s="352"/>
      <c r="P449" s="114"/>
      <c r="Q449" s="108"/>
      <c r="R449" s="108"/>
      <c r="S449" s="108"/>
      <c r="T449" s="108"/>
      <c r="U449" s="108"/>
    </row>
    <row r="450" spans="1:21" s="110" customFormat="1" ht="15" customHeight="1" x14ac:dyDescent="0.25">
      <c r="A450" s="461" t="s">
        <v>2470</v>
      </c>
      <c r="B450" s="955" t="s">
        <v>2471</v>
      </c>
      <c r="C450" s="439" t="s">
        <v>77</v>
      </c>
      <c r="D450" s="440">
        <v>42528</v>
      </c>
      <c r="E450" s="441">
        <v>51672</v>
      </c>
      <c r="F450" s="442">
        <v>4.87</v>
      </c>
      <c r="G450" s="443">
        <f t="shared" si="130"/>
        <v>251642.64</v>
      </c>
      <c r="H450" s="444"/>
      <c r="I450" s="886">
        <v>42542</v>
      </c>
      <c r="J450" s="442">
        <v>4.8600000000000003</v>
      </c>
      <c r="K450" s="445">
        <f t="shared" si="131"/>
        <v>251125.92</v>
      </c>
      <c r="L450" s="446">
        <f>SUM(G450-K450)</f>
        <v>516.72000000000116</v>
      </c>
      <c r="M450" s="411">
        <v>0.73629999999999995</v>
      </c>
      <c r="N450" s="448">
        <f t="shared" si="132"/>
        <v>380.46093600000086</v>
      </c>
      <c r="O450" s="351"/>
      <c r="P450" s="115"/>
    </row>
    <row r="451" spans="1:21" s="108" customFormat="1" ht="15" customHeight="1" x14ac:dyDescent="0.25">
      <c r="A451" s="407" t="s">
        <v>2478</v>
      </c>
      <c r="B451" s="954" t="s">
        <v>2365</v>
      </c>
      <c r="C451" s="428" t="s">
        <v>52</v>
      </c>
      <c r="D451" s="429">
        <v>42529</v>
      </c>
      <c r="E451" s="430">
        <v>22951</v>
      </c>
      <c r="F451" s="431">
        <v>4.28</v>
      </c>
      <c r="G451" s="432">
        <f t="shared" si="130"/>
        <v>98230.28</v>
      </c>
      <c r="H451" s="433"/>
      <c r="I451" s="886">
        <v>42545</v>
      </c>
      <c r="J451" s="431">
        <v>3.95</v>
      </c>
      <c r="K451" s="435">
        <f t="shared" si="131"/>
        <v>90656.45</v>
      </c>
      <c r="L451" s="436">
        <f>SUM(K451-G451)</f>
        <v>-7573.8300000000017</v>
      </c>
      <c r="M451" s="411">
        <v>0.73629999999999995</v>
      </c>
      <c r="N451" s="437">
        <f t="shared" si="132"/>
        <v>-5576.6110290000006</v>
      </c>
      <c r="O451" s="352"/>
      <c r="P451" s="114"/>
    </row>
    <row r="452" spans="1:21" s="110" customFormat="1" ht="15" customHeight="1" x14ac:dyDescent="0.25">
      <c r="A452" s="407" t="s">
        <v>2434</v>
      </c>
      <c r="B452" s="954" t="s">
        <v>2435</v>
      </c>
      <c r="C452" s="428" t="s">
        <v>52</v>
      </c>
      <c r="D452" s="429">
        <v>42502</v>
      </c>
      <c r="E452" s="430">
        <v>62290</v>
      </c>
      <c r="F452" s="431">
        <v>2.52</v>
      </c>
      <c r="G452" s="432">
        <f t="shared" ref="G452:G462" si="133">SUM(E452*F452)</f>
        <v>156970.79999999999</v>
      </c>
      <c r="H452" s="433"/>
      <c r="I452" s="886">
        <v>42549</v>
      </c>
      <c r="J452" s="431">
        <v>2.2599999999999998</v>
      </c>
      <c r="K452" s="435">
        <f t="shared" ref="K452:K462" si="134">SUM(E452*J452)</f>
        <v>140775.4</v>
      </c>
      <c r="L452" s="436">
        <f>SUM(K452-G452)</f>
        <v>-16195.399999999994</v>
      </c>
      <c r="M452" s="411">
        <v>0.74643999999999999</v>
      </c>
      <c r="N452" s="437">
        <f t="shared" ref="N452:N462" si="135">SUM(L452*M452)</f>
        <v>-12088.894375999995</v>
      </c>
      <c r="O452" s="352"/>
      <c r="P452" s="114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61" t="s">
        <v>2485</v>
      </c>
      <c r="B453" s="955" t="s">
        <v>2484</v>
      </c>
      <c r="C453" s="439" t="s">
        <v>77</v>
      </c>
      <c r="D453" s="440">
        <v>42534</v>
      </c>
      <c r="E453" s="441">
        <v>9625</v>
      </c>
      <c r="F453" s="442">
        <v>7.96</v>
      </c>
      <c r="G453" s="443">
        <f t="shared" si="133"/>
        <v>76615</v>
      </c>
      <c r="H453" s="444"/>
      <c r="I453" s="886">
        <v>42549</v>
      </c>
      <c r="J453" s="442">
        <v>7.91</v>
      </c>
      <c r="K453" s="445">
        <f t="shared" si="134"/>
        <v>76133.75</v>
      </c>
      <c r="L453" s="446">
        <f>SUM(G453-K453)</f>
        <v>481.25</v>
      </c>
      <c r="M453" s="411">
        <v>0.74643999999999999</v>
      </c>
      <c r="N453" s="448">
        <f t="shared" si="135"/>
        <v>359.22424999999998</v>
      </c>
      <c r="O453" s="351"/>
      <c r="P453" s="115"/>
      <c r="Q453" s="110"/>
      <c r="R453" s="110"/>
      <c r="S453" s="110"/>
      <c r="T453" s="110"/>
      <c r="U453" s="110"/>
    </row>
    <row r="454" spans="1:21" s="110" customFormat="1" ht="15" customHeight="1" x14ac:dyDescent="0.25">
      <c r="A454" s="461" t="s">
        <v>2436</v>
      </c>
      <c r="B454" s="955" t="s">
        <v>458</v>
      </c>
      <c r="C454" s="439" t="s">
        <v>77</v>
      </c>
      <c r="D454" s="440">
        <v>42502</v>
      </c>
      <c r="E454" s="441">
        <v>184659</v>
      </c>
      <c r="F454" s="442">
        <v>4.5650000000000004</v>
      </c>
      <c r="G454" s="443">
        <f t="shared" si="133"/>
        <v>842968.33500000008</v>
      </c>
      <c r="H454" s="444"/>
      <c r="I454" s="886">
        <v>42548</v>
      </c>
      <c r="J454" s="442">
        <v>4.7699999999999996</v>
      </c>
      <c r="K454" s="445">
        <f t="shared" si="134"/>
        <v>880823.42999999993</v>
      </c>
      <c r="L454" s="446">
        <f>SUM(G454-K454)</f>
        <v>-37855.094999999856</v>
      </c>
      <c r="M454" s="411">
        <v>0.74643999999999999</v>
      </c>
      <c r="N454" s="448">
        <f t="shared" si="135"/>
        <v>-28256.557111799892</v>
      </c>
      <c r="O454" s="351"/>
      <c r="P454" s="115"/>
    </row>
    <row r="455" spans="1:21" s="108" customFormat="1" ht="15" customHeight="1" x14ac:dyDescent="0.25">
      <c r="A455" s="407" t="s">
        <v>2462</v>
      </c>
      <c r="B455" s="954" t="s">
        <v>2463</v>
      </c>
      <c r="C455" s="428" t="s">
        <v>52</v>
      </c>
      <c r="D455" s="429">
        <v>42520</v>
      </c>
      <c r="E455" s="430">
        <v>13224</v>
      </c>
      <c r="F455" s="431">
        <v>6.02</v>
      </c>
      <c r="G455" s="432">
        <f t="shared" si="133"/>
        <v>79608.479999999996</v>
      </c>
      <c r="H455" s="433"/>
      <c r="I455" s="886">
        <v>42549</v>
      </c>
      <c r="J455" s="431">
        <v>5.5</v>
      </c>
      <c r="K455" s="435">
        <f t="shared" si="134"/>
        <v>72732</v>
      </c>
      <c r="L455" s="436">
        <f>SUM(K455-G455)</f>
        <v>-6876.4799999999959</v>
      </c>
      <c r="M455" s="411">
        <v>0.74643999999999999</v>
      </c>
      <c r="N455" s="437">
        <f t="shared" si="135"/>
        <v>-5132.879731199997</v>
      </c>
      <c r="O455" s="352"/>
      <c r="P455" s="114"/>
    </row>
    <row r="456" spans="1:21" s="108" customFormat="1" ht="15" customHeight="1" x14ac:dyDescent="0.25">
      <c r="A456" s="461" t="s">
        <v>2507</v>
      </c>
      <c r="B456" s="955" t="s">
        <v>2508</v>
      </c>
      <c r="C456" s="439" t="s">
        <v>77</v>
      </c>
      <c r="D456" s="440">
        <v>42548</v>
      </c>
      <c r="E456" s="441">
        <v>49125</v>
      </c>
      <c r="F456" s="442">
        <v>4.41</v>
      </c>
      <c r="G456" s="443">
        <f t="shared" si="133"/>
        <v>216641.25</v>
      </c>
      <c r="H456" s="444"/>
      <c r="I456" s="886">
        <v>42559</v>
      </c>
      <c r="J456" s="442">
        <v>5.04</v>
      </c>
      <c r="K456" s="445">
        <f t="shared" si="134"/>
        <v>247590</v>
      </c>
      <c r="L456" s="446">
        <f t="shared" ref="L456:L462" si="136">SUM(G456-K456)</f>
        <v>-30948.75</v>
      </c>
      <c r="M456" s="411">
        <v>0.75639999999999996</v>
      </c>
      <c r="N456" s="448">
        <f t="shared" si="135"/>
        <v>-23409.6345</v>
      </c>
      <c r="O456" s="351"/>
      <c r="P456" s="115"/>
      <c r="Q456" s="110"/>
      <c r="R456" s="110"/>
      <c r="S456" s="110"/>
      <c r="T456" s="110"/>
      <c r="U456" s="110"/>
    </row>
    <row r="457" spans="1:21" s="108" customFormat="1" ht="15" customHeight="1" x14ac:dyDescent="0.25">
      <c r="A457" s="461" t="s">
        <v>2451</v>
      </c>
      <c r="B457" s="955" t="s">
        <v>2056</v>
      </c>
      <c r="C457" s="439" t="s">
        <v>77</v>
      </c>
      <c r="D457" s="440">
        <v>42510</v>
      </c>
      <c r="E457" s="441">
        <v>8682</v>
      </c>
      <c r="F457" s="442">
        <v>7.78</v>
      </c>
      <c r="G457" s="443">
        <f t="shared" si="133"/>
        <v>67545.960000000006</v>
      </c>
      <c r="H457" s="444"/>
      <c r="I457" s="510">
        <v>42562</v>
      </c>
      <c r="J457" s="442">
        <v>7.71</v>
      </c>
      <c r="K457" s="445">
        <f t="shared" si="134"/>
        <v>66938.22</v>
      </c>
      <c r="L457" s="446">
        <f t="shared" si="136"/>
        <v>607.74000000000524</v>
      </c>
      <c r="M457" s="411">
        <v>0.75639999999999996</v>
      </c>
      <c r="N457" s="448">
        <f t="shared" si="135"/>
        <v>459.69453600000395</v>
      </c>
      <c r="O457" s="351"/>
      <c r="P457" s="115"/>
      <c r="Q457" s="110"/>
      <c r="R457" s="110"/>
      <c r="S457" s="110"/>
      <c r="T457" s="110"/>
      <c r="U457" s="110"/>
    </row>
    <row r="458" spans="1:21" s="110" customFormat="1" ht="15" customHeight="1" x14ac:dyDescent="0.25">
      <c r="A458" s="461" t="s">
        <v>2472</v>
      </c>
      <c r="B458" s="955" t="s">
        <v>1438</v>
      </c>
      <c r="C458" s="439" t="s">
        <v>77</v>
      </c>
      <c r="D458" s="440">
        <v>42528</v>
      </c>
      <c r="E458" s="441">
        <v>108365</v>
      </c>
      <c r="F458" s="442">
        <v>5.69</v>
      </c>
      <c r="G458" s="443">
        <f t="shared" si="133"/>
        <v>616596.85000000009</v>
      </c>
      <c r="H458" s="444"/>
      <c r="I458" s="510">
        <v>42566</v>
      </c>
      <c r="J458" s="442">
        <v>5.7060000000000004</v>
      </c>
      <c r="K458" s="445">
        <f t="shared" si="134"/>
        <v>618330.69000000006</v>
      </c>
      <c r="L458" s="446">
        <f t="shared" si="136"/>
        <v>-1733.8399999999674</v>
      </c>
      <c r="M458" s="411">
        <v>0.75639999999999996</v>
      </c>
      <c r="N458" s="448">
        <f t="shared" si="135"/>
        <v>-1311.4765759999752</v>
      </c>
      <c r="O458" s="351"/>
      <c r="P458" s="115"/>
    </row>
    <row r="459" spans="1:21" s="108" customFormat="1" ht="15" customHeight="1" x14ac:dyDescent="0.25">
      <c r="A459" s="461" t="s">
        <v>2486</v>
      </c>
      <c r="B459" s="955" t="s">
        <v>2487</v>
      </c>
      <c r="C459" s="439" t="s">
        <v>77</v>
      </c>
      <c r="D459" s="440">
        <v>42536</v>
      </c>
      <c r="E459" s="441">
        <v>351234</v>
      </c>
      <c r="F459" s="442">
        <v>2.99</v>
      </c>
      <c r="G459" s="443">
        <f t="shared" si="133"/>
        <v>1050189.6600000001</v>
      </c>
      <c r="H459" s="444"/>
      <c r="I459" s="510">
        <v>42566</v>
      </c>
      <c r="J459" s="442">
        <v>3.07</v>
      </c>
      <c r="K459" s="445">
        <f t="shared" si="134"/>
        <v>1078288.3799999999</v>
      </c>
      <c r="L459" s="446">
        <f t="shared" si="136"/>
        <v>-28098.719999999739</v>
      </c>
      <c r="M459" s="411">
        <v>0.75639999999999996</v>
      </c>
      <c r="N459" s="448">
        <f t="shared" si="135"/>
        <v>-21253.871807999803</v>
      </c>
      <c r="O459" s="351"/>
      <c r="P459" s="115"/>
      <c r="Q459" s="110"/>
      <c r="R459" s="110"/>
      <c r="S459" s="110"/>
      <c r="T459" s="110"/>
      <c r="U459" s="110"/>
    </row>
    <row r="460" spans="1:21" s="108" customFormat="1" ht="15" customHeight="1" x14ac:dyDescent="0.25">
      <c r="A460" s="461" t="s">
        <v>328</v>
      </c>
      <c r="B460" s="955" t="s">
        <v>329</v>
      </c>
      <c r="C460" s="439" t="s">
        <v>77</v>
      </c>
      <c r="D460" s="440">
        <v>42478</v>
      </c>
      <c r="E460" s="441">
        <v>99532</v>
      </c>
      <c r="F460" s="442">
        <v>3.88</v>
      </c>
      <c r="G460" s="443">
        <f t="shared" si="133"/>
        <v>386184.16</v>
      </c>
      <c r="H460" s="444"/>
      <c r="I460" s="510">
        <v>42563</v>
      </c>
      <c r="J460" s="442">
        <v>2.99</v>
      </c>
      <c r="K460" s="445">
        <f t="shared" si="134"/>
        <v>297600.68</v>
      </c>
      <c r="L460" s="446">
        <f t="shared" si="136"/>
        <v>88583.479999999981</v>
      </c>
      <c r="M460" s="411">
        <v>0.75639999999999996</v>
      </c>
      <c r="N460" s="448">
        <f t="shared" si="135"/>
        <v>67004.544271999985</v>
      </c>
      <c r="O460" s="351"/>
      <c r="P460" s="115"/>
      <c r="Q460" s="110"/>
      <c r="R460" s="110"/>
      <c r="S460" s="110"/>
      <c r="T460" s="110"/>
      <c r="U460" s="110"/>
    </row>
    <row r="461" spans="1:21" s="110" customFormat="1" ht="15" customHeight="1" x14ac:dyDescent="0.25">
      <c r="A461" s="461" t="s">
        <v>2509</v>
      </c>
      <c r="B461" s="955" t="s">
        <v>2510</v>
      </c>
      <c r="C461" s="439" t="s">
        <v>77</v>
      </c>
      <c r="D461" s="440">
        <v>42549</v>
      </c>
      <c r="E461" s="441">
        <v>87385</v>
      </c>
      <c r="F461" s="442">
        <v>1.94</v>
      </c>
      <c r="G461" s="443">
        <f t="shared" si="133"/>
        <v>169526.9</v>
      </c>
      <c r="H461" s="444"/>
      <c r="I461" s="510">
        <v>42566</v>
      </c>
      <c r="J461" s="442">
        <v>2.06</v>
      </c>
      <c r="K461" s="445">
        <f t="shared" si="134"/>
        <v>180013.1</v>
      </c>
      <c r="L461" s="446">
        <f t="shared" si="136"/>
        <v>-10486.200000000012</v>
      </c>
      <c r="M461" s="411">
        <v>0.75639999999999996</v>
      </c>
      <c r="N461" s="448">
        <f t="shared" si="135"/>
        <v>-7931.7616800000087</v>
      </c>
      <c r="O461" s="351"/>
      <c r="P461" s="115"/>
    </row>
    <row r="462" spans="1:21" s="110" customFormat="1" ht="16.5" customHeight="1" x14ac:dyDescent="0.25">
      <c r="A462" s="461" t="s">
        <v>2427</v>
      </c>
      <c r="B462" s="955" t="s">
        <v>2230</v>
      </c>
      <c r="C462" s="439" t="s">
        <v>77</v>
      </c>
      <c r="D462" s="440">
        <v>61858</v>
      </c>
      <c r="E462" s="441">
        <v>54516</v>
      </c>
      <c r="F462" s="442">
        <v>8.65</v>
      </c>
      <c r="G462" s="443">
        <f t="shared" si="133"/>
        <v>471563.4</v>
      </c>
      <c r="H462" s="444"/>
      <c r="I462" s="510">
        <v>42563</v>
      </c>
      <c r="J462" s="442">
        <v>8.2799999999999994</v>
      </c>
      <c r="K462" s="445">
        <f t="shared" si="134"/>
        <v>451392.48</v>
      </c>
      <c r="L462" s="446">
        <f t="shared" si="136"/>
        <v>20170.920000000042</v>
      </c>
      <c r="M462" s="411">
        <v>0.75639999999999996</v>
      </c>
      <c r="N462" s="448">
        <f t="shared" si="135"/>
        <v>15257.283888000031</v>
      </c>
      <c r="O462" s="351"/>
      <c r="P462" s="115"/>
    </row>
    <row r="463" spans="1:21" s="108" customFormat="1" ht="15" customHeight="1" x14ac:dyDescent="0.25">
      <c r="A463" s="461" t="s">
        <v>2551</v>
      </c>
      <c r="B463" s="955" t="s">
        <v>2552</v>
      </c>
      <c r="C463" s="439" t="s">
        <v>77</v>
      </c>
      <c r="D463" s="440">
        <v>42576</v>
      </c>
      <c r="E463" s="441">
        <v>128423</v>
      </c>
      <c r="F463" s="442">
        <v>3.49</v>
      </c>
      <c r="G463" s="443">
        <f t="shared" ref="G463:G469" si="137">SUM(E463*F463)</f>
        <v>448196.27</v>
      </c>
      <c r="H463" s="444"/>
      <c r="I463" s="510">
        <v>42580</v>
      </c>
      <c r="J463" s="442">
        <v>4.05</v>
      </c>
      <c r="K463" s="445">
        <f t="shared" ref="K463:K469" si="138">SUM(E463*J463)</f>
        <v>520113.14999999997</v>
      </c>
      <c r="L463" s="446">
        <f>SUM(G463-K463)</f>
        <v>-71916.879999999946</v>
      </c>
      <c r="M463" s="447">
        <v>0.76229999999999998</v>
      </c>
      <c r="N463" s="448">
        <f t="shared" ref="N463:N469" si="139">SUM(L463*M463)</f>
        <v>-54822.237623999958</v>
      </c>
      <c r="O463" s="351"/>
      <c r="P463" s="115"/>
      <c r="Q463" s="110"/>
      <c r="R463" s="110"/>
      <c r="S463" s="110"/>
      <c r="T463" s="110"/>
      <c r="U463" s="110"/>
    </row>
    <row r="464" spans="1:21" s="110" customFormat="1" ht="15" customHeight="1" x14ac:dyDescent="0.25">
      <c r="A464" s="407" t="s">
        <v>1661</v>
      </c>
      <c r="B464" s="954" t="s">
        <v>1662</v>
      </c>
      <c r="C464" s="428" t="s">
        <v>52</v>
      </c>
      <c r="D464" s="429">
        <v>42536</v>
      </c>
      <c r="E464" s="430">
        <v>15862</v>
      </c>
      <c r="F464" s="431">
        <v>3.48</v>
      </c>
      <c r="G464" s="432">
        <f t="shared" si="137"/>
        <v>55199.76</v>
      </c>
      <c r="H464" s="433"/>
      <c r="I464" s="510">
        <v>42578</v>
      </c>
      <c r="J464" s="431">
        <v>3.5</v>
      </c>
      <c r="K464" s="435">
        <f t="shared" si="138"/>
        <v>55517</v>
      </c>
      <c r="L464" s="436">
        <f>SUM(K464-G464)</f>
        <v>317.23999999999796</v>
      </c>
      <c r="M464" s="411">
        <v>0.74650000000000005</v>
      </c>
      <c r="N464" s="437">
        <f t="shared" si="139"/>
        <v>236.81965999999849</v>
      </c>
      <c r="O464" s="352"/>
      <c r="P464" s="114"/>
      <c r="Q464" s="108"/>
      <c r="R464" s="108"/>
      <c r="S464" s="108"/>
      <c r="T464" s="108"/>
      <c r="U464" s="108"/>
    </row>
    <row r="465" spans="1:21" s="110" customFormat="1" ht="15" customHeight="1" x14ac:dyDescent="0.25">
      <c r="A465" s="461" t="s">
        <v>2464</v>
      </c>
      <c r="B465" s="955" t="s">
        <v>2465</v>
      </c>
      <c r="C465" s="439" t="s">
        <v>77</v>
      </c>
      <c r="D465" s="440">
        <v>42522</v>
      </c>
      <c r="E465" s="441">
        <v>11598</v>
      </c>
      <c r="F465" s="442">
        <v>36.56</v>
      </c>
      <c r="G465" s="443">
        <f t="shared" si="137"/>
        <v>424022.88</v>
      </c>
      <c r="H465" s="444"/>
      <c r="I465" s="510">
        <v>42585</v>
      </c>
      <c r="J465" s="442">
        <v>29.76</v>
      </c>
      <c r="K465" s="445">
        <f t="shared" si="138"/>
        <v>345156.48000000004</v>
      </c>
      <c r="L465" s="446">
        <f>SUM(G465-K465)</f>
        <v>78866.399999999965</v>
      </c>
      <c r="M465" s="411">
        <v>0.76290000000000002</v>
      </c>
      <c r="N465" s="448">
        <f t="shared" si="139"/>
        <v>60167.176559999978</v>
      </c>
      <c r="O465" s="351"/>
      <c r="P465" s="115"/>
    </row>
    <row r="466" spans="1:21" s="110" customFormat="1" ht="15" customHeight="1" x14ac:dyDescent="0.25">
      <c r="A466" s="407" t="s">
        <v>2418</v>
      </c>
      <c r="B466" s="954" t="s">
        <v>315</v>
      </c>
      <c r="C466" s="428" t="s">
        <v>52</v>
      </c>
      <c r="D466" s="429">
        <v>42492</v>
      </c>
      <c r="E466" s="430">
        <v>375468</v>
      </c>
      <c r="F466" s="431">
        <v>0.81</v>
      </c>
      <c r="G466" s="432">
        <f t="shared" si="137"/>
        <v>304129.08</v>
      </c>
      <c r="H466" s="433"/>
      <c r="I466" s="510">
        <v>42585</v>
      </c>
      <c r="J466" s="431">
        <v>0.99</v>
      </c>
      <c r="K466" s="435">
        <f t="shared" si="138"/>
        <v>371713.32</v>
      </c>
      <c r="L466" s="436">
        <f>SUM(K466-G466)</f>
        <v>67584.239999999991</v>
      </c>
      <c r="M466" s="411">
        <v>0.76290000000000002</v>
      </c>
      <c r="N466" s="437">
        <f t="shared" si="139"/>
        <v>51560.016695999991</v>
      </c>
      <c r="O466" s="352"/>
      <c r="P466" s="114"/>
      <c r="Q466" s="108"/>
      <c r="R466" s="108"/>
      <c r="S466" s="108"/>
      <c r="T466" s="108"/>
      <c r="U466" s="108"/>
    </row>
    <row r="467" spans="1:21" s="110" customFormat="1" ht="15" customHeight="1" x14ac:dyDescent="0.25">
      <c r="A467" s="461" t="s">
        <v>352</v>
      </c>
      <c r="B467" s="955" t="s">
        <v>353</v>
      </c>
      <c r="C467" s="439" t="s">
        <v>77</v>
      </c>
      <c r="D467" s="440">
        <v>42577</v>
      </c>
      <c r="E467" s="441">
        <v>39358</v>
      </c>
      <c r="F467" s="442">
        <v>22.76</v>
      </c>
      <c r="G467" s="443">
        <f t="shared" si="137"/>
        <v>895788.08000000007</v>
      </c>
      <c r="H467" s="444"/>
      <c r="I467" s="510">
        <v>42585</v>
      </c>
      <c r="J467" s="442">
        <v>25.38</v>
      </c>
      <c r="K467" s="445">
        <f t="shared" si="138"/>
        <v>998906.03999999992</v>
      </c>
      <c r="L467" s="446">
        <f>SUM(G467-K467)</f>
        <v>-103117.95999999985</v>
      </c>
      <c r="M467" s="411">
        <v>0.76290000000000002</v>
      </c>
      <c r="N467" s="448">
        <f t="shared" si="139"/>
        <v>-78668.691683999888</v>
      </c>
      <c r="O467" s="351"/>
      <c r="P467" s="115"/>
    </row>
    <row r="468" spans="1:21" s="108" customFormat="1" ht="15" customHeight="1" x14ac:dyDescent="0.25">
      <c r="A468" s="407" t="s">
        <v>1421</v>
      </c>
      <c r="B468" s="954" t="s">
        <v>1420</v>
      </c>
      <c r="C468" s="428" t="s">
        <v>52</v>
      </c>
      <c r="D468" s="429">
        <v>42507</v>
      </c>
      <c r="E468" s="430">
        <v>155765</v>
      </c>
      <c r="F468" s="431">
        <v>5.61</v>
      </c>
      <c r="G468" s="432">
        <f t="shared" si="137"/>
        <v>873841.65</v>
      </c>
      <c r="H468" s="433"/>
      <c r="I468" s="510">
        <v>42585</v>
      </c>
      <c r="J468" s="431">
        <v>5.38</v>
      </c>
      <c r="K468" s="435">
        <f t="shared" si="138"/>
        <v>838015.7</v>
      </c>
      <c r="L468" s="436">
        <f>SUM(K468-G468)</f>
        <v>-35825.95000000007</v>
      </c>
      <c r="M468" s="411">
        <v>0.76290000000000002</v>
      </c>
      <c r="N468" s="437">
        <f t="shared" si="139"/>
        <v>-27331.617255000056</v>
      </c>
      <c r="O468" s="352"/>
      <c r="P468" s="114"/>
    </row>
    <row r="469" spans="1:21" s="110" customFormat="1" ht="15" customHeight="1" x14ac:dyDescent="0.25">
      <c r="A469" s="407" t="s">
        <v>2460</v>
      </c>
      <c r="B469" s="954" t="s">
        <v>2461</v>
      </c>
      <c r="C469" s="428" t="s">
        <v>52</v>
      </c>
      <c r="D469" s="429">
        <v>42523</v>
      </c>
      <c r="E469" s="430">
        <v>347652</v>
      </c>
      <c r="F469" s="431">
        <v>0.875</v>
      </c>
      <c r="G469" s="432">
        <f t="shared" si="137"/>
        <v>304195.5</v>
      </c>
      <c r="H469" s="433"/>
      <c r="I469" s="510">
        <v>42585</v>
      </c>
      <c r="J469" s="431">
        <v>1.675</v>
      </c>
      <c r="K469" s="435">
        <f t="shared" si="138"/>
        <v>582317.1</v>
      </c>
      <c r="L469" s="436">
        <f>SUM(K469-G469)</f>
        <v>278121.59999999998</v>
      </c>
      <c r="M469" s="411">
        <v>0.76290000000000002</v>
      </c>
      <c r="N469" s="437">
        <f t="shared" si="139"/>
        <v>212178.96863999998</v>
      </c>
      <c r="O469" s="352"/>
      <c r="P469" s="114"/>
      <c r="Q469" s="108"/>
      <c r="R469" s="108"/>
      <c r="S469" s="108"/>
      <c r="T469" s="108"/>
      <c r="U469" s="108"/>
    </row>
    <row r="470" spans="1:21" s="110" customFormat="1" ht="15" customHeight="1" x14ac:dyDescent="0.25">
      <c r="A470" s="461" t="s">
        <v>1455</v>
      </c>
      <c r="B470" s="955" t="s">
        <v>1456</v>
      </c>
      <c r="C470" s="439" t="s">
        <v>77</v>
      </c>
      <c r="D470" s="429">
        <v>42592</v>
      </c>
      <c r="E470" s="441">
        <v>65665</v>
      </c>
      <c r="F470" s="442">
        <v>20.79</v>
      </c>
      <c r="G470" s="443">
        <f t="shared" ref="G470:G478" si="140">SUM(E470*F470)</f>
        <v>1365175.3499999999</v>
      </c>
      <c r="H470" s="444"/>
      <c r="I470" s="510">
        <v>42599</v>
      </c>
      <c r="J470" s="442">
        <v>22.4</v>
      </c>
      <c r="K470" s="445">
        <f t="shared" ref="K470:K478" si="141">SUM(E470*J470)</f>
        <v>1470896</v>
      </c>
      <c r="L470" s="446">
        <f t="shared" ref="L470:L475" si="142">SUM(G470-K470)</f>
        <v>-105720.65000000014</v>
      </c>
      <c r="M470" s="447">
        <v>0.7651</v>
      </c>
      <c r="N470" s="448">
        <f t="shared" ref="N470:N478" si="143">SUM(L470*M470)</f>
        <v>-80886.869315000105</v>
      </c>
      <c r="O470" s="351"/>
      <c r="P470" s="115"/>
    </row>
    <row r="471" spans="1:21" s="108" customFormat="1" ht="15" customHeight="1" x14ac:dyDescent="0.25">
      <c r="A471" s="461" t="s">
        <v>2559</v>
      </c>
      <c r="B471" s="955" t="s">
        <v>2560</v>
      </c>
      <c r="C471" s="439" t="s">
        <v>77</v>
      </c>
      <c r="D471" s="440">
        <v>42585</v>
      </c>
      <c r="E471" s="441">
        <v>172790</v>
      </c>
      <c r="F471" s="442">
        <v>2.77</v>
      </c>
      <c r="G471" s="443">
        <f t="shared" si="140"/>
        <v>478628.3</v>
      </c>
      <c r="H471" s="444"/>
      <c r="I471" s="510">
        <v>42597</v>
      </c>
      <c r="J471" s="442">
        <v>2.89</v>
      </c>
      <c r="K471" s="445">
        <f t="shared" si="141"/>
        <v>499363.10000000003</v>
      </c>
      <c r="L471" s="446">
        <f t="shared" si="142"/>
        <v>-20734.800000000047</v>
      </c>
      <c r="M471" s="447">
        <v>0.7651</v>
      </c>
      <c r="N471" s="448">
        <f t="shared" si="143"/>
        <v>-15864.195480000035</v>
      </c>
      <c r="O471" s="351"/>
      <c r="P471" s="115"/>
      <c r="Q471" s="110"/>
      <c r="R471" s="110"/>
      <c r="S471" s="110"/>
      <c r="T471" s="110"/>
      <c r="U471" s="110"/>
    </row>
    <row r="472" spans="1:21" s="110" customFormat="1" ht="15" customHeight="1" x14ac:dyDescent="0.25">
      <c r="A472" s="461" t="s">
        <v>2577</v>
      </c>
      <c r="B472" s="955" t="s">
        <v>2572</v>
      </c>
      <c r="C472" s="439" t="s">
        <v>77</v>
      </c>
      <c r="D472" s="440">
        <v>42437</v>
      </c>
      <c r="E472" s="441">
        <v>48698</v>
      </c>
      <c r="F472" s="442">
        <v>4.7</v>
      </c>
      <c r="G472" s="443">
        <f t="shared" si="140"/>
        <v>228880.6</v>
      </c>
      <c r="H472" s="444"/>
      <c r="I472" s="510">
        <v>42597</v>
      </c>
      <c r="J472" s="442">
        <v>4.9180000000000001</v>
      </c>
      <c r="K472" s="445">
        <f t="shared" si="141"/>
        <v>239496.764</v>
      </c>
      <c r="L472" s="446">
        <f t="shared" si="142"/>
        <v>-10616.16399999999</v>
      </c>
      <c r="M472" s="447">
        <v>0.7651</v>
      </c>
      <c r="N472" s="448">
        <f t="shared" si="143"/>
        <v>-8122.4270763999921</v>
      </c>
      <c r="O472" s="351"/>
      <c r="P472" s="115"/>
    </row>
    <row r="473" spans="1:21" s="110" customFormat="1" ht="15" customHeight="1" x14ac:dyDescent="0.25">
      <c r="A473" s="461" t="s">
        <v>2592</v>
      </c>
      <c r="B473" s="955" t="s">
        <v>2593</v>
      </c>
      <c r="C473" s="439" t="s">
        <v>77</v>
      </c>
      <c r="D473" s="440">
        <v>42594</v>
      </c>
      <c r="E473" s="441">
        <v>281461</v>
      </c>
      <c r="F473" s="442">
        <v>2.56</v>
      </c>
      <c r="G473" s="443">
        <f t="shared" si="140"/>
        <v>720540.16000000003</v>
      </c>
      <c r="H473" s="444"/>
      <c r="I473" s="510">
        <v>42604</v>
      </c>
      <c r="J473" s="442">
        <v>2.64</v>
      </c>
      <c r="K473" s="445">
        <f t="shared" si="141"/>
        <v>743057.04</v>
      </c>
      <c r="L473" s="446">
        <f t="shared" si="142"/>
        <v>-22516.880000000005</v>
      </c>
      <c r="M473" s="447">
        <v>0.76249999999999996</v>
      </c>
      <c r="N473" s="448">
        <f t="shared" si="143"/>
        <v>-17169.121000000003</v>
      </c>
      <c r="O473" s="351"/>
      <c r="P473" s="115"/>
    </row>
    <row r="474" spans="1:21" s="110" customFormat="1" ht="15" customHeight="1" x14ac:dyDescent="0.25">
      <c r="A474" s="461" t="s">
        <v>2550</v>
      </c>
      <c r="B474" s="955" t="s">
        <v>2553</v>
      </c>
      <c r="C474" s="439" t="s">
        <v>77</v>
      </c>
      <c r="D474" s="440">
        <v>42577</v>
      </c>
      <c r="E474" s="441">
        <v>34722</v>
      </c>
      <c r="F474" s="442">
        <v>5.83</v>
      </c>
      <c r="G474" s="443">
        <f t="shared" si="140"/>
        <v>202429.26</v>
      </c>
      <c r="H474" s="444"/>
      <c r="I474" s="510">
        <v>42605</v>
      </c>
      <c r="J474" s="442">
        <v>5.99</v>
      </c>
      <c r="K474" s="445">
        <f t="shared" si="141"/>
        <v>207984.78</v>
      </c>
      <c r="L474" s="446">
        <f t="shared" si="142"/>
        <v>-5555.5199999999895</v>
      </c>
      <c r="M474" s="447">
        <v>0.76249999999999996</v>
      </c>
      <c r="N474" s="448">
        <f t="shared" si="143"/>
        <v>-4236.0839999999916</v>
      </c>
      <c r="O474" s="351"/>
      <c r="P474" s="115"/>
    </row>
    <row r="475" spans="1:21" s="108" customFormat="1" ht="15" customHeight="1" x14ac:dyDescent="0.25">
      <c r="A475" s="461" t="s">
        <v>2586</v>
      </c>
      <c r="B475" s="955" t="s">
        <v>2587</v>
      </c>
      <c r="C475" s="439" t="s">
        <v>77</v>
      </c>
      <c r="D475" s="429">
        <v>42592</v>
      </c>
      <c r="E475" s="441">
        <v>201374</v>
      </c>
      <c r="F475" s="442">
        <v>2.54</v>
      </c>
      <c r="G475" s="443">
        <f t="shared" si="140"/>
        <v>511489.96</v>
      </c>
      <c r="H475" s="444"/>
      <c r="I475" s="510">
        <v>42605</v>
      </c>
      <c r="J475" s="442">
        <v>2.56</v>
      </c>
      <c r="K475" s="445">
        <f t="shared" si="141"/>
        <v>515517.44</v>
      </c>
      <c r="L475" s="446">
        <f t="shared" si="142"/>
        <v>-4027.4799999999814</v>
      </c>
      <c r="M475" s="447">
        <v>0.76249999999999996</v>
      </c>
      <c r="N475" s="448">
        <f t="shared" si="143"/>
        <v>-3070.9534999999855</v>
      </c>
      <c r="O475" s="351"/>
      <c r="P475" s="115"/>
      <c r="Q475" s="110"/>
      <c r="R475" s="110"/>
      <c r="S475" s="110"/>
      <c r="T475" s="110"/>
      <c r="U475" s="110"/>
    </row>
    <row r="476" spans="1:21" s="110" customFormat="1" ht="15" customHeight="1" x14ac:dyDescent="0.25">
      <c r="A476" s="407" t="s">
        <v>2597</v>
      </c>
      <c r="B476" s="954" t="s">
        <v>195</v>
      </c>
      <c r="C476" s="428" t="s">
        <v>52</v>
      </c>
      <c r="D476" s="429">
        <v>42600</v>
      </c>
      <c r="E476" s="430">
        <v>64481</v>
      </c>
      <c r="F476" s="431">
        <v>8.39</v>
      </c>
      <c r="G476" s="432">
        <f t="shared" si="140"/>
        <v>540995.59000000008</v>
      </c>
      <c r="H476" s="433"/>
      <c r="I476" s="510">
        <v>42607</v>
      </c>
      <c r="J476" s="431">
        <v>8.07</v>
      </c>
      <c r="K476" s="435">
        <f t="shared" si="141"/>
        <v>520361.67000000004</v>
      </c>
      <c r="L476" s="436">
        <f>SUM(K476-G476)</f>
        <v>-20633.920000000042</v>
      </c>
      <c r="M476" s="447">
        <v>0.76126000000000005</v>
      </c>
      <c r="N476" s="437">
        <f t="shared" si="143"/>
        <v>-15707.777939200032</v>
      </c>
      <c r="O476" s="352"/>
      <c r="P476" s="114"/>
      <c r="Q476" s="108"/>
      <c r="R476" s="108"/>
      <c r="S476" s="108"/>
      <c r="T476" s="108"/>
      <c r="U476" s="108"/>
    </row>
    <row r="477" spans="1:21" s="108" customFormat="1" ht="15" customHeight="1" x14ac:dyDescent="0.25">
      <c r="A477" s="407" t="s">
        <v>2272</v>
      </c>
      <c r="B477" s="954" t="s">
        <v>2273</v>
      </c>
      <c r="C477" s="428" t="s">
        <v>52</v>
      </c>
      <c r="D477" s="429">
        <v>42562</v>
      </c>
      <c r="E477" s="430">
        <v>63095</v>
      </c>
      <c r="F477" s="431">
        <v>4.0199999999999996</v>
      </c>
      <c r="G477" s="432">
        <f t="shared" si="140"/>
        <v>253641.89999999997</v>
      </c>
      <c r="H477" s="433"/>
      <c r="I477" s="510">
        <v>42607</v>
      </c>
      <c r="J477" s="431">
        <v>4.9000000000000004</v>
      </c>
      <c r="K477" s="435">
        <f t="shared" si="141"/>
        <v>309165.5</v>
      </c>
      <c r="L477" s="436">
        <f>SUM(K477-G477)</f>
        <v>55523.600000000035</v>
      </c>
      <c r="M477" s="447">
        <v>0.76249999999999996</v>
      </c>
      <c r="N477" s="437">
        <f t="shared" si="143"/>
        <v>42336.745000000024</v>
      </c>
      <c r="O477" s="352"/>
      <c r="P477" s="114"/>
    </row>
    <row r="478" spans="1:21" s="110" customFormat="1" ht="15" customHeight="1" x14ac:dyDescent="0.25">
      <c r="A478" s="407" t="s">
        <v>2537</v>
      </c>
      <c r="B478" s="954" t="s">
        <v>2538</v>
      </c>
      <c r="C478" s="428" t="s">
        <v>52</v>
      </c>
      <c r="D478" s="429">
        <v>42569</v>
      </c>
      <c r="E478" s="430">
        <v>15465</v>
      </c>
      <c r="F478" s="431">
        <v>6.8</v>
      </c>
      <c r="G478" s="432">
        <f t="shared" si="140"/>
        <v>105162</v>
      </c>
      <c r="H478" s="433"/>
      <c r="I478" s="510">
        <v>42608</v>
      </c>
      <c r="J478" s="431">
        <v>6.76</v>
      </c>
      <c r="K478" s="435">
        <f t="shared" si="141"/>
        <v>104543.4</v>
      </c>
      <c r="L478" s="436">
        <f>SUM(K478-G478)</f>
        <v>-618.60000000000582</v>
      </c>
      <c r="M478" s="447">
        <v>0.76249999999999996</v>
      </c>
      <c r="N478" s="437">
        <f t="shared" si="143"/>
        <v>-471.68250000000444</v>
      </c>
      <c r="O478" s="352"/>
      <c r="P478" s="114"/>
      <c r="Q478" s="108"/>
      <c r="R478" s="108"/>
      <c r="S478" s="108"/>
      <c r="T478" s="108"/>
      <c r="U478" s="108"/>
    </row>
    <row r="479" spans="1:21" s="110" customFormat="1" ht="15" customHeight="1" x14ac:dyDescent="0.25">
      <c r="A479" s="461" t="s">
        <v>2600</v>
      </c>
      <c r="B479" s="955" t="s">
        <v>2601</v>
      </c>
      <c r="C479" s="439" t="s">
        <v>77</v>
      </c>
      <c r="D479" s="440">
        <v>42597</v>
      </c>
      <c r="E479" s="441">
        <v>200305</v>
      </c>
      <c r="F479" s="442">
        <v>1.68</v>
      </c>
      <c r="G479" s="443">
        <f t="shared" ref="G479:G484" si="144">SUM(E479*F479)</f>
        <v>336512.39999999997</v>
      </c>
      <c r="H479" s="444"/>
      <c r="I479" s="510">
        <v>42611</v>
      </c>
      <c r="J479" s="442">
        <v>1.75</v>
      </c>
      <c r="K479" s="445">
        <f t="shared" ref="K479:K484" si="145">SUM(E479*J479)</f>
        <v>350533.75</v>
      </c>
      <c r="L479" s="446">
        <f>SUM(G479-K479)</f>
        <v>-14021.350000000035</v>
      </c>
      <c r="M479" s="447">
        <v>0.75609999999999999</v>
      </c>
      <c r="N479" s="448">
        <f t="shared" ref="N479:N484" si="146">SUM(L479*M479)</f>
        <v>-10601.542735000026</v>
      </c>
      <c r="O479" s="351"/>
      <c r="P479" s="115"/>
    </row>
    <row r="480" spans="1:21" s="110" customFormat="1" ht="15" customHeight="1" x14ac:dyDescent="0.25">
      <c r="A480" s="461" t="s">
        <v>2606</v>
      </c>
      <c r="B480" s="955" t="s">
        <v>2607</v>
      </c>
      <c r="C480" s="439" t="s">
        <v>77</v>
      </c>
      <c r="D480" s="440">
        <v>42604</v>
      </c>
      <c r="E480" s="441">
        <v>20612</v>
      </c>
      <c r="F480" s="442">
        <v>1.63</v>
      </c>
      <c r="G480" s="443">
        <f t="shared" si="144"/>
        <v>33597.56</v>
      </c>
      <c r="H480" s="444"/>
      <c r="I480" s="510">
        <v>42612</v>
      </c>
      <c r="J480" s="442">
        <v>1.75</v>
      </c>
      <c r="K480" s="445">
        <f t="shared" si="145"/>
        <v>36071</v>
      </c>
      <c r="L480" s="446">
        <f>SUM(G480-K480)</f>
        <v>-2473.4400000000023</v>
      </c>
      <c r="M480" s="447">
        <v>0.75609999999999999</v>
      </c>
      <c r="N480" s="448">
        <f t="shared" si="146"/>
        <v>-1870.1679840000018</v>
      </c>
      <c r="O480" s="351"/>
      <c r="P480" s="115"/>
    </row>
    <row r="481" spans="1:21" s="108" customFormat="1" ht="15" customHeight="1" x14ac:dyDescent="0.25">
      <c r="A481" s="461" t="s">
        <v>2442</v>
      </c>
      <c r="B481" s="955" t="s">
        <v>202</v>
      </c>
      <c r="C481" s="439" t="s">
        <v>77</v>
      </c>
      <c r="D481" s="440">
        <v>42508</v>
      </c>
      <c r="E481" s="441">
        <v>14769</v>
      </c>
      <c r="F481" s="442">
        <v>2.87</v>
      </c>
      <c r="G481" s="443">
        <f t="shared" si="144"/>
        <v>42387.03</v>
      </c>
      <c r="H481" s="444"/>
      <c r="I481" s="510">
        <v>42613</v>
      </c>
      <c r="J481" s="442">
        <v>2.5</v>
      </c>
      <c r="K481" s="445">
        <f t="shared" si="145"/>
        <v>36922.5</v>
      </c>
      <c r="L481" s="446">
        <f>SUM(G481-K481)</f>
        <v>5464.5299999999988</v>
      </c>
      <c r="M481" s="447">
        <v>0.75609999999999999</v>
      </c>
      <c r="N481" s="448">
        <f t="shared" si="146"/>
        <v>4131.7311329999993</v>
      </c>
      <c r="O481" s="351"/>
      <c r="P481" s="115"/>
      <c r="Q481" s="110"/>
      <c r="R481" s="110"/>
      <c r="S481" s="110"/>
      <c r="T481" s="110"/>
      <c r="U481" s="110"/>
    </row>
    <row r="482" spans="1:21" s="110" customFormat="1" ht="15" customHeight="1" x14ac:dyDescent="0.25">
      <c r="A482" s="407" t="s">
        <v>463</v>
      </c>
      <c r="B482" s="954" t="s">
        <v>394</v>
      </c>
      <c r="C482" s="428" t="s">
        <v>52</v>
      </c>
      <c r="D482" s="429">
        <v>42563</v>
      </c>
      <c r="E482" s="430">
        <v>19185</v>
      </c>
      <c r="F482" s="431">
        <v>16.48</v>
      </c>
      <c r="G482" s="432">
        <f t="shared" si="144"/>
        <v>316168.8</v>
      </c>
      <c r="H482" s="433"/>
      <c r="I482" s="510">
        <v>42620</v>
      </c>
      <c r="J482" s="431">
        <v>18.7</v>
      </c>
      <c r="K482" s="435">
        <f t="shared" si="145"/>
        <v>358759.5</v>
      </c>
      <c r="L482" s="436">
        <f>SUM(K482-G482)</f>
        <v>42590.700000000012</v>
      </c>
      <c r="M482" s="447">
        <v>0.76470000000000005</v>
      </c>
      <c r="N482" s="437">
        <f t="shared" si="146"/>
        <v>32569.108290000011</v>
      </c>
      <c r="O482" s="352"/>
      <c r="P482" s="114"/>
      <c r="Q482" s="108"/>
      <c r="R482" s="108"/>
      <c r="S482" s="108"/>
      <c r="T482" s="108"/>
      <c r="U482" s="108"/>
    </row>
    <row r="483" spans="1:21" s="110" customFormat="1" ht="15" customHeight="1" x14ac:dyDescent="0.25">
      <c r="A483" s="461" t="s">
        <v>282</v>
      </c>
      <c r="B483" s="955" t="s">
        <v>283</v>
      </c>
      <c r="C483" s="439" t="s">
        <v>77</v>
      </c>
      <c r="D483" s="440">
        <v>42572</v>
      </c>
      <c r="E483" s="441">
        <v>328854</v>
      </c>
      <c r="F483" s="442">
        <v>0.57999999999999996</v>
      </c>
      <c r="G483" s="443">
        <f t="shared" si="144"/>
        <v>190735.31999999998</v>
      </c>
      <c r="H483" s="444"/>
      <c r="I483" s="510">
        <v>42618</v>
      </c>
      <c r="J483" s="442">
        <v>0.52</v>
      </c>
      <c r="K483" s="445">
        <f t="shared" si="145"/>
        <v>171004.08000000002</v>
      </c>
      <c r="L483" s="446">
        <f>SUM(G483-K483)</f>
        <v>19731.239999999962</v>
      </c>
      <c r="M483" s="447">
        <v>0.76470000000000005</v>
      </c>
      <c r="N483" s="448">
        <f t="shared" si="146"/>
        <v>15088.479227999971</v>
      </c>
      <c r="O483" s="351"/>
      <c r="P483" s="115"/>
    </row>
    <row r="484" spans="1:21" s="110" customFormat="1" ht="15" customHeight="1" x14ac:dyDescent="0.25">
      <c r="A484" s="407" t="s">
        <v>2614</v>
      </c>
      <c r="B484" s="954" t="s">
        <v>1353</v>
      </c>
      <c r="C484" s="428" t="s">
        <v>52</v>
      </c>
      <c r="D484" s="429">
        <v>42606</v>
      </c>
      <c r="E484" s="430">
        <v>10854</v>
      </c>
      <c r="F484" s="431">
        <v>33.049999999999997</v>
      </c>
      <c r="G484" s="432">
        <f t="shared" si="144"/>
        <v>358724.69999999995</v>
      </c>
      <c r="H484" s="433"/>
      <c r="I484" s="510">
        <v>42620</v>
      </c>
      <c r="J484" s="431">
        <v>31.8</v>
      </c>
      <c r="K484" s="435">
        <f t="shared" si="145"/>
        <v>345157.2</v>
      </c>
      <c r="L484" s="436">
        <f>SUM(K484-G484)</f>
        <v>-13567.499999999942</v>
      </c>
      <c r="M484" s="447">
        <v>0.76470000000000005</v>
      </c>
      <c r="N484" s="437">
        <f t="shared" si="146"/>
        <v>-10375.067249999956</v>
      </c>
      <c r="O484" s="352"/>
      <c r="P484" s="114"/>
      <c r="Q484" s="108"/>
      <c r="R484" s="108"/>
      <c r="S484" s="108"/>
      <c r="T484" s="108"/>
      <c r="U484" s="108"/>
    </row>
    <row r="485" spans="1:21" s="110" customFormat="1" ht="15" customHeight="1" x14ac:dyDescent="0.25">
      <c r="A485" s="407" t="s">
        <v>288</v>
      </c>
      <c r="B485" s="954" t="s">
        <v>289</v>
      </c>
      <c r="C485" s="428" t="s">
        <v>52</v>
      </c>
      <c r="D485" s="429">
        <v>42590</v>
      </c>
      <c r="E485" s="430">
        <v>18386</v>
      </c>
      <c r="F485" s="431">
        <v>33.44</v>
      </c>
      <c r="G485" s="432">
        <f>SUM(E485*F485)</f>
        <v>614827.84</v>
      </c>
      <c r="H485" s="433"/>
      <c r="I485" s="510">
        <v>42629</v>
      </c>
      <c r="J485" s="431">
        <v>34.9</v>
      </c>
      <c r="K485" s="435">
        <f>SUM(E485*J485)</f>
        <v>641671.4</v>
      </c>
      <c r="L485" s="436">
        <f>SUM(K485-G485)</f>
        <v>26843.560000000056</v>
      </c>
      <c r="M485" s="447">
        <v>0.75039999999999996</v>
      </c>
      <c r="N485" s="437">
        <f>SUM(L485*M485)</f>
        <v>20143.407424000041</v>
      </c>
      <c r="O485" s="352"/>
      <c r="P485" s="114"/>
      <c r="Q485" s="108"/>
      <c r="R485" s="108"/>
      <c r="S485" s="108"/>
      <c r="T485" s="108"/>
      <c r="U485" s="108"/>
    </row>
    <row r="486" spans="1:21" s="110" customFormat="1" ht="15" customHeight="1" x14ac:dyDescent="0.25">
      <c r="A486" s="407" t="s">
        <v>2517</v>
      </c>
      <c r="B486" s="954" t="s">
        <v>2518</v>
      </c>
      <c r="C486" s="428" t="s">
        <v>52</v>
      </c>
      <c r="D486" s="429">
        <v>42566</v>
      </c>
      <c r="E486" s="430">
        <v>20672</v>
      </c>
      <c r="F486" s="431">
        <v>1.2749999999999999</v>
      </c>
      <c r="G486" s="432">
        <f>SUM(E486*F486)</f>
        <v>26356.799999999999</v>
      </c>
      <c r="H486" s="433"/>
      <c r="I486" s="510">
        <v>42625</v>
      </c>
      <c r="J486" s="431">
        <v>1.1950000000000001</v>
      </c>
      <c r="K486" s="435">
        <f>SUM(E486*J486)</f>
        <v>24703.040000000001</v>
      </c>
      <c r="L486" s="436">
        <f>SUM(K486-G486)</f>
        <v>-1653.7599999999984</v>
      </c>
      <c r="M486" s="447">
        <v>0.75039999999999996</v>
      </c>
      <c r="N486" s="437">
        <f>SUM(L486*M486)</f>
        <v>-1240.9815039999987</v>
      </c>
      <c r="O486" s="352"/>
      <c r="P486" s="114"/>
      <c r="Q486" s="108"/>
      <c r="R486" s="108"/>
      <c r="S486" s="108"/>
      <c r="T486" s="108"/>
      <c r="U486" s="108"/>
    </row>
    <row r="487" spans="1:21" s="110" customFormat="1" ht="15" customHeight="1" x14ac:dyDescent="0.25">
      <c r="A487" s="438"/>
      <c r="B487" s="574"/>
      <c r="C487" s="439"/>
      <c r="D487" s="440"/>
      <c r="E487" s="441"/>
      <c r="F487" s="442"/>
      <c r="G487" s="443"/>
      <c r="H487" s="444"/>
      <c r="I487" s="857"/>
      <c r="J487" s="442"/>
      <c r="K487" s="445"/>
      <c r="L487" s="446"/>
      <c r="M487" s="447"/>
      <c r="N487" s="448"/>
      <c r="O487" s="351"/>
      <c r="P487" s="115"/>
    </row>
    <row r="488" spans="1:21" s="110" customFormat="1" ht="15" customHeight="1" x14ac:dyDescent="0.25">
      <c r="A488" s="438"/>
      <c r="B488" s="574"/>
      <c r="C488" s="439"/>
      <c r="D488" s="440"/>
      <c r="E488" s="441"/>
      <c r="F488" s="442"/>
      <c r="G488" s="443"/>
      <c r="H488" s="444"/>
      <c r="I488" s="857"/>
      <c r="J488" s="442"/>
      <c r="K488" s="445"/>
      <c r="L488" s="446"/>
      <c r="M488" s="447"/>
      <c r="N488" s="448"/>
      <c r="O488" s="351"/>
      <c r="P488" s="115"/>
    </row>
    <row r="489" spans="1:21" ht="15" customHeight="1" x14ac:dyDescent="0.25">
      <c r="D489" s="498"/>
      <c r="G489" s="432"/>
      <c r="H489" s="481"/>
      <c r="J489" s="517"/>
      <c r="L489" s="436"/>
      <c r="M489" s="472"/>
      <c r="O489" s="355"/>
    </row>
    <row r="490" spans="1:21" s="14" customFormat="1" ht="16.5" thickBot="1" x14ac:dyDescent="0.3">
      <c r="A490" s="38" t="s">
        <v>34</v>
      </c>
      <c r="B490" s="38"/>
      <c r="C490" s="38"/>
      <c r="D490" s="38"/>
      <c r="E490" s="38"/>
      <c r="F490" s="39"/>
      <c r="G490" s="39"/>
      <c r="H490" s="40"/>
      <c r="I490" s="41"/>
      <c r="J490" s="40"/>
      <c r="K490" s="39"/>
      <c r="L490" s="281"/>
      <c r="M490" s="243"/>
      <c r="N490" s="230">
        <f>SUM(N51:N489)</f>
        <v>-81691.308385995624</v>
      </c>
      <c r="O490" s="406"/>
      <c r="P490" s="111"/>
    </row>
    <row r="491" spans="1:21" ht="11.25" customHeight="1" thickTop="1" x14ac:dyDescent="0.25">
      <c r="A491" s="438"/>
      <c r="B491" s="438"/>
      <c r="C491" s="438"/>
      <c r="D491" s="518"/>
      <c r="E491" s="461"/>
      <c r="F491" s="450"/>
      <c r="G491" s="450"/>
      <c r="H491" s="518"/>
      <c r="I491" s="462"/>
      <c r="J491" s="518"/>
      <c r="K491" s="450"/>
      <c r="L491" s="451"/>
      <c r="M491" s="447"/>
      <c r="N491" s="452"/>
      <c r="O491" s="355"/>
    </row>
  </sheetData>
  <sortState ref="A14:U38">
    <sortCondition ref="B14:B3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6 L86:L87 L98 L106 L107 L118 L131:L132 L133 L144 L154:L155 L159 L166 L170:L173 L192 L230 L242 L2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88"/>
  <sheetViews>
    <sheetView zoomScaleNormal="100" workbookViewId="0">
      <selection activeCell="N22" sqref="N22"/>
    </sheetView>
  </sheetViews>
  <sheetFormatPr defaultColWidth="9.140625" defaultRowHeight="11.25" customHeight="1" x14ac:dyDescent="0.25"/>
  <cols>
    <col min="1" max="1" width="26.140625" style="407" customWidth="1"/>
    <col min="2" max="2" width="7.42578125" style="14" customWidth="1"/>
    <col min="3" max="3" width="4.42578125" style="14" customWidth="1"/>
    <col min="4" max="4" width="13.28515625" style="407" customWidth="1"/>
    <col min="5" max="5" width="10" style="407" customWidth="1"/>
    <col min="6" max="6" width="11.140625" style="597" customWidth="1"/>
    <col min="7" max="7" width="14" style="598" customWidth="1"/>
    <col min="8" max="8" width="3.140625" style="407" customWidth="1"/>
    <col min="9" max="9" width="13.7109375" style="409" customWidth="1"/>
    <col min="10" max="10" width="10.42578125" style="597" customWidth="1"/>
    <col min="11" max="11" width="17" style="598" customWidth="1"/>
    <col min="12" max="12" width="15.5703125" style="599" customWidth="1"/>
    <col min="13" max="13" width="11.7109375" style="719" customWidth="1"/>
    <col min="14" max="14" width="15.5703125" style="413" customWidth="1"/>
    <col min="15" max="15" width="4.85546875" style="515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5"/>
      <c r="G2" s="586" t="s">
        <v>3</v>
      </c>
      <c r="H2" s="14"/>
      <c r="I2" s="587"/>
      <c r="J2" s="587"/>
      <c r="K2" s="588"/>
      <c r="L2" s="586"/>
      <c r="M2" s="586"/>
      <c r="N2" s="769"/>
      <c r="O2" s="589"/>
      <c r="P2" s="303"/>
    </row>
    <row r="3" spans="1:16" s="3" customFormat="1" ht="9" customHeight="1" x14ac:dyDescent="0.25">
      <c r="A3" s="11"/>
      <c r="B3" s="14"/>
      <c r="C3" s="14"/>
      <c r="D3" s="14"/>
      <c r="E3" s="14"/>
      <c r="F3" s="585"/>
      <c r="G3" s="588"/>
      <c r="H3" s="14"/>
      <c r="I3" s="587"/>
      <c r="J3" s="585"/>
      <c r="K3" s="588"/>
      <c r="L3" s="590"/>
      <c r="M3" s="591"/>
      <c r="N3" s="422"/>
      <c r="O3" s="589"/>
      <c r="P3" s="303"/>
    </row>
    <row r="4" spans="1:16" s="7" customFormat="1" ht="16.5" thickBot="1" x14ac:dyDescent="0.3">
      <c r="A4" s="414">
        <f>SUM(K6+K47)</f>
        <v>837492.31700000004</v>
      </c>
      <c r="B4" s="11"/>
      <c r="C4" s="11"/>
      <c r="D4" s="11"/>
      <c r="E4" s="11"/>
      <c r="F4" s="592"/>
      <c r="G4" s="593"/>
      <c r="H4" s="11"/>
      <c r="I4" s="594"/>
      <c r="J4" s="595"/>
      <c r="K4" s="593"/>
      <c r="L4" s="596"/>
      <c r="M4" s="596"/>
      <c r="N4" s="769"/>
      <c r="O4" s="11"/>
    </row>
    <row r="5" spans="1:16" s="11" customFormat="1" ht="16.5" thickTop="1" x14ac:dyDescent="0.25">
      <c r="A5" s="415"/>
      <c r="B5" s="14"/>
      <c r="C5" s="14"/>
      <c r="D5" s="421"/>
      <c r="E5" s="14"/>
      <c r="F5" s="585"/>
      <c r="G5" s="588"/>
      <c r="H5" s="479"/>
      <c r="I5" s="498"/>
      <c r="J5" s="597"/>
      <c r="K5" s="598"/>
      <c r="L5" s="599"/>
      <c r="M5" s="591"/>
      <c r="N5" s="413"/>
    </row>
    <row r="6" spans="1:16" s="14" customFormat="1" ht="15.75" x14ac:dyDescent="0.25">
      <c r="A6" s="600"/>
      <c r="B6" s="197"/>
      <c r="C6" s="197"/>
      <c r="D6" s="197"/>
      <c r="E6" s="197" t="s">
        <v>663</v>
      </c>
      <c r="F6" s="601"/>
      <c r="G6" s="201"/>
      <c r="H6" s="197"/>
      <c r="I6" s="200"/>
      <c r="J6" s="202"/>
      <c r="K6" s="219">
        <f>SUM(N42)</f>
        <v>1513670.939999999</v>
      </c>
      <c r="L6" s="602"/>
      <c r="M6" s="203"/>
      <c r="N6" s="272"/>
    </row>
    <row r="7" spans="1:16" s="2" customFormat="1" ht="15.75" x14ac:dyDescent="0.25">
      <c r="A7" s="407"/>
      <c r="B7" s="14" t="s">
        <v>667</v>
      </c>
      <c r="C7" s="14" t="s">
        <v>180</v>
      </c>
      <c r="D7" s="14" t="s">
        <v>17</v>
      </c>
      <c r="E7" s="14" t="s">
        <v>26</v>
      </c>
      <c r="F7" s="585" t="s">
        <v>19</v>
      </c>
      <c r="G7" s="588" t="s">
        <v>674</v>
      </c>
      <c r="H7" s="14"/>
      <c r="I7" s="421" t="s">
        <v>885</v>
      </c>
      <c r="J7" s="585" t="s">
        <v>680</v>
      </c>
      <c r="K7" s="588" t="s">
        <v>673</v>
      </c>
      <c r="L7" s="590" t="s">
        <v>889</v>
      </c>
      <c r="M7" s="591" t="s">
        <v>27</v>
      </c>
      <c r="N7" s="422" t="s">
        <v>15</v>
      </c>
      <c r="O7" s="14"/>
    </row>
    <row r="8" spans="1:16" s="2" customFormat="1" ht="15.75" x14ac:dyDescent="0.25">
      <c r="A8" s="407"/>
      <c r="B8" s="14" t="s">
        <v>0</v>
      </c>
      <c r="C8" s="14"/>
      <c r="D8" s="14" t="s">
        <v>25</v>
      </c>
      <c r="E8" s="14" t="s">
        <v>21</v>
      </c>
      <c r="F8" s="585" t="s">
        <v>672</v>
      </c>
      <c r="G8" s="588" t="s">
        <v>883</v>
      </c>
      <c r="H8" s="14"/>
      <c r="I8" s="421" t="s">
        <v>886</v>
      </c>
      <c r="J8" s="585" t="s">
        <v>887</v>
      </c>
      <c r="K8" s="588" t="s">
        <v>883</v>
      </c>
      <c r="L8" s="590" t="s">
        <v>883</v>
      </c>
      <c r="M8" s="591" t="s">
        <v>890</v>
      </c>
      <c r="N8" s="422" t="s">
        <v>883</v>
      </c>
      <c r="O8" s="14"/>
    </row>
    <row r="9" spans="1:16" s="2" customFormat="1" ht="17.25" customHeight="1" x14ac:dyDescent="0.25">
      <c r="A9" s="407"/>
      <c r="B9" s="14"/>
      <c r="C9" s="14"/>
      <c r="D9" s="14"/>
      <c r="E9" s="14"/>
      <c r="F9" s="585"/>
      <c r="G9" s="588"/>
      <c r="H9" s="14"/>
      <c r="I9" s="603"/>
      <c r="J9" s="585"/>
      <c r="K9" s="588"/>
      <c r="L9" s="590"/>
      <c r="M9" s="591" t="s">
        <v>883</v>
      </c>
      <c r="N9" s="422"/>
      <c r="O9" s="14"/>
    </row>
    <row r="10" spans="1:16" s="108" customFormat="1" ht="17.25" customHeight="1" x14ac:dyDescent="0.25">
      <c r="A10" s="14" t="s">
        <v>1837</v>
      </c>
      <c r="B10" s="530" t="s">
        <v>32</v>
      </c>
      <c r="C10" s="428" t="s">
        <v>52</v>
      </c>
      <c r="D10" s="429">
        <v>42664</v>
      </c>
      <c r="E10" s="430">
        <v>1</v>
      </c>
      <c r="F10" s="838">
        <v>1</v>
      </c>
      <c r="G10" s="909">
        <f>SUM(E10*F10)</f>
        <v>1</v>
      </c>
      <c r="H10" s="433"/>
      <c r="I10" s="434"/>
      <c r="J10" s="431">
        <v>1</v>
      </c>
      <c r="K10" s="435">
        <f>SUM(E10*J10)</f>
        <v>1</v>
      </c>
      <c r="L10" s="893">
        <f>SUM(K10-G10)</f>
        <v>0</v>
      </c>
      <c r="M10" s="411">
        <v>1</v>
      </c>
      <c r="N10" s="437">
        <f>SUM(L10*M10)</f>
        <v>0</v>
      </c>
      <c r="O10" s="352"/>
      <c r="P10" s="114"/>
    </row>
    <row r="11" spans="1:16" s="110" customFormat="1" ht="15" customHeight="1" x14ac:dyDescent="0.25">
      <c r="A11" s="438" t="s">
        <v>1565</v>
      </c>
      <c r="B11" s="569" t="s">
        <v>32</v>
      </c>
      <c r="C11" s="439" t="s">
        <v>77</v>
      </c>
      <c r="D11" s="440">
        <v>42371</v>
      </c>
      <c r="E11" s="441">
        <v>1</v>
      </c>
      <c r="F11" s="910">
        <v>1</v>
      </c>
      <c r="G11" s="956">
        <f>SUM(E11*F11)</f>
        <v>1</v>
      </c>
      <c r="H11" s="444"/>
      <c r="I11" s="434"/>
      <c r="J11" s="910">
        <v>1</v>
      </c>
      <c r="K11" s="518">
        <f>SUM(E11*J11)</f>
        <v>1</v>
      </c>
      <c r="L11" s="518">
        <f>SUM(G11-K11)</f>
        <v>0</v>
      </c>
      <c r="M11" s="615">
        <v>1</v>
      </c>
      <c r="N11" s="446">
        <f>SUM(L11*M11)</f>
        <v>0</v>
      </c>
      <c r="O11" s="616"/>
    </row>
    <row r="12" spans="1:16" s="110" customFormat="1" ht="15" customHeight="1" x14ac:dyDescent="0.25">
      <c r="A12" s="461"/>
      <c r="B12" s="569"/>
      <c r="C12" s="439"/>
      <c r="D12" s="429"/>
      <c r="E12" s="430"/>
      <c r="F12" s="617"/>
      <c r="G12" s="618"/>
      <c r="H12" s="433"/>
      <c r="I12" s="434"/>
      <c r="J12" s="787"/>
      <c r="K12" s="598"/>
      <c r="L12" s="599"/>
      <c r="M12" s="619"/>
      <c r="N12" s="446"/>
      <c r="O12" s="616"/>
    </row>
    <row r="13" spans="1:16" s="108" customFormat="1" ht="15" customHeight="1" x14ac:dyDescent="0.25">
      <c r="A13" s="14" t="s">
        <v>2528</v>
      </c>
      <c r="B13" s="530" t="s">
        <v>1329</v>
      </c>
      <c r="C13" s="428" t="s">
        <v>52</v>
      </c>
      <c r="D13" s="429">
        <v>42563</v>
      </c>
      <c r="E13" s="430">
        <v>22967</v>
      </c>
      <c r="F13" s="838">
        <v>32.78</v>
      </c>
      <c r="G13" s="909">
        <f>SUM(E13*F13)</f>
        <v>752858.26</v>
      </c>
      <c r="H13" s="433"/>
      <c r="I13" s="434">
        <v>35.35</v>
      </c>
      <c r="J13" s="431">
        <v>35.49</v>
      </c>
      <c r="K13" s="435">
        <f>SUM(E13*J13)</f>
        <v>815098.83000000007</v>
      </c>
      <c r="L13" s="893">
        <f>SUM(K13-G13)</f>
        <v>62240.570000000065</v>
      </c>
      <c r="M13" s="411">
        <v>1</v>
      </c>
      <c r="N13" s="437">
        <f>SUM(L13*M13)</f>
        <v>62240.570000000065</v>
      </c>
      <c r="O13" s="352"/>
      <c r="P13" s="114"/>
    </row>
    <row r="14" spans="1:16" s="110" customFormat="1" ht="15" customHeight="1" x14ac:dyDescent="0.25">
      <c r="A14" s="438" t="s">
        <v>1092</v>
      </c>
      <c r="B14" s="569" t="s">
        <v>1093</v>
      </c>
      <c r="C14" s="439" t="s">
        <v>77</v>
      </c>
      <c r="D14" s="440">
        <v>42627</v>
      </c>
      <c r="E14" s="441">
        <v>39564</v>
      </c>
      <c r="F14" s="910">
        <v>65.290000000000006</v>
      </c>
      <c r="G14" s="956">
        <f>SUM(E14*F14)</f>
        <v>2583133.56</v>
      </c>
      <c r="H14" s="444"/>
      <c r="I14" s="434">
        <v>69.150000000000006</v>
      </c>
      <c r="J14" s="910">
        <v>67.599999999999994</v>
      </c>
      <c r="K14" s="518">
        <f>SUM(E14*J14)</f>
        <v>2674526.4</v>
      </c>
      <c r="L14" s="518">
        <f>SUM(G14-K14)</f>
        <v>-91392.839999999851</v>
      </c>
      <c r="M14" s="615">
        <v>1</v>
      </c>
      <c r="N14" s="446">
        <f>SUM(L14*M14)</f>
        <v>-91392.839999999851</v>
      </c>
      <c r="O14" s="616"/>
    </row>
    <row r="15" spans="1:16" s="108" customFormat="1" ht="17.25" customHeight="1" x14ac:dyDescent="0.25">
      <c r="A15" s="14" t="s">
        <v>2623</v>
      </c>
      <c r="B15" s="530" t="s">
        <v>1008</v>
      </c>
      <c r="C15" s="428" t="s">
        <v>52</v>
      </c>
      <c r="D15" s="429">
        <v>42614</v>
      </c>
      <c r="E15" s="430">
        <v>26174</v>
      </c>
      <c r="F15" s="838">
        <v>112.09</v>
      </c>
      <c r="G15" s="909">
        <f>SUM(E15*F15)</f>
        <v>2933843.66</v>
      </c>
      <c r="H15" s="433"/>
      <c r="I15" s="434">
        <v>107.81</v>
      </c>
      <c r="J15" s="431">
        <v>109.4</v>
      </c>
      <c r="K15" s="435">
        <f>SUM(E15*J15)</f>
        <v>2863435.6</v>
      </c>
      <c r="L15" s="893">
        <f>SUM(K15-G15)</f>
        <v>-70408.060000000056</v>
      </c>
      <c r="M15" s="411">
        <v>1</v>
      </c>
      <c r="N15" s="437">
        <f>SUM(L15*M15)</f>
        <v>-70408.060000000056</v>
      </c>
      <c r="O15" s="352"/>
      <c r="P15" s="114"/>
    </row>
    <row r="16" spans="1:16" s="108" customFormat="1" ht="17.25" customHeight="1" x14ac:dyDescent="0.25">
      <c r="A16" s="14" t="s">
        <v>970</v>
      </c>
      <c r="B16" s="530" t="s">
        <v>971</v>
      </c>
      <c r="C16" s="428" t="s">
        <v>52</v>
      </c>
      <c r="D16" s="429">
        <v>42587</v>
      </c>
      <c r="E16" s="430">
        <v>43517</v>
      </c>
      <c r="F16" s="838">
        <v>45.07</v>
      </c>
      <c r="G16" s="909">
        <f>SUM(E16*F16)</f>
        <v>1961311.19</v>
      </c>
      <c r="H16" s="433"/>
      <c r="I16" s="434">
        <v>45.58</v>
      </c>
      <c r="J16" s="431">
        <v>46.41</v>
      </c>
      <c r="K16" s="435">
        <f>SUM(E16*J16)</f>
        <v>2019623.9699999997</v>
      </c>
      <c r="L16" s="893">
        <f>SUM(K16-G16)</f>
        <v>58312.779999999795</v>
      </c>
      <c r="M16" s="411">
        <v>1</v>
      </c>
      <c r="N16" s="437">
        <f>SUM(L16*M16)</f>
        <v>58312.779999999795</v>
      </c>
      <c r="O16" s="352"/>
      <c r="P16" s="114"/>
    </row>
    <row r="17" spans="1:16" s="108" customFormat="1" ht="17.25" customHeight="1" x14ac:dyDescent="0.25">
      <c r="A17" s="438" t="s">
        <v>1829</v>
      </c>
      <c r="B17" s="569" t="s">
        <v>1215</v>
      </c>
      <c r="C17" s="439" t="s">
        <v>77</v>
      </c>
      <c r="D17" s="440">
        <v>42625</v>
      </c>
      <c r="E17" s="441">
        <v>75990</v>
      </c>
      <c r="F17" s="910">
        <v>32.74</v>
      </c>
      <c r="G17" s="956">
        <f>SUM(E17*F17)</f>
        <v>2487912.6</v>
      </c>
      <c r="H17" s="444"/>
      <c r="I17" s="434">
        <v>33.06</v>
      </c>
      <c r="J17" s="910">
        <v>31.95</v>
      </c>
      <c r="K17" s="518">
        <f>SUM(E17*J17)</f>
        <v>2427880.5</v>
      </c>
      <c r="L17" s="518">
        <f>SUM(G17-K17)</f>
        <v>60032.100000000093</v>
      </c>
      <c r="M17" s="615">
        <v>1</v>
      </c>
      <c r="N17" s="446">
        <f>SUM(L17*M17)</f>
        <v>60032.100000000093</v>
      </c>
      <c r="O17" s="616"/>
      <c r="P17" s="110"/>
    </row>
    <row r="18" spans="1:16" s="110" customFormat="1" ht="15" customHeight="1" x14ac:dyDescent="0.25">
      <c r="A18" s="438" t="s">
        <v>1646</v>
      </c>
      <c r="B18" s="569" t="s">
        <v>558</v>
      </c>
      <c r="C18" s="439" t="s">
        <v>77</v>
      </c>
      <c r="D18" s="440">
        <v>42614</v>
      </c>
      <c r="E18" s="441">
        <v>47358</v>
      </c>
      <c r="F18" s="910">
        <v>59.31</v>
      </c>
      <c r="G18" s="956">
        <f>SUM(E18*F18)</f>
        <v>2808802.98</v>
      </c>
      <c r="H18" s="444"/>
      <c r="I18" s="434">
        <v>56.41</v>
      </c>
      <c r="J18" s="910">
        <v>55.38</v>
      </c>
      <c r="K18" s="518">
        <f>SUM(E18*J18)</f>
        <v>2622686.04</v>
      </c>
      <c r="L18" s="518">
        <f>SUM(G18-K18)</f>
        <v>186116.93999999994</v>
      </c>
      <c r="M18" s="615">
        <v>1</v>
      </c>
      <c r="N18" s="446">
        <f>SUM(L18*M18)</f>
        <v>186116.93999999994</v>
      </c>
      <c r="O18" s="616"/>
    </row>
    <row r="19" spans="1:16" s="110" customFormat="1" ht="15" customHeight="1" x14ac:dyDescent="0.25">
      <c r="A19" s="438" t="s">
        <v>1491</v>
      </c>
      <c r="B19" s="569" t="s">
        <v>1490</v>
      </c>
      <c r="C19" s="439" t="s">
        <v>77</v>
      </c>
      <c r="D19" s="440">
        <v>42594</v>
      </c>
      <c r="E19" s="441">
        <v>26614</v>
      </c>
      <c r="F19" s="910">
        <v>92.25</v>
      </c>
      <c r="G19" s="956">
        <f>SUM(E19*F19)</f>
        <v>2455141.5</v>
      </c>
      <c r="H19" s="444"/>
      <c r="I19" s="434">
        <v>73.16</v>
      </c>
      <c r="J19" s="910">
        <v>71.91</v>
      </c>
      <c r="K19" s="518">
        <f>SUM(E19*J19)</f>
        <v>1913812.74</v>
      </c>
      <c r="L19" s="518">
        <f>SUM(G19-K19)</f>
        <v>541328.76</v>
      </c>
      <c r="M19" s="615">
        <v>1</v>
      </c>
      <c r="N19" s="446">
        <f>SUM(L19*M19)</f>
        <v>541328.76</v>
      </c>
      <c r="O19" s="616"/>
    </row>
    <row r="20" spans="1:16" s="108" customFormat="1" ht="17.25" customHeight="1" x14ac:dyDescent="0.25">
      <c r="A20" s="438" t="s">
        <v>1341</v>
      </c>
      <c r="B20" s="569" t="s">
        <v>1350</v>
      </c>
      <c r="C20" s="439" t="s">
        <v>77</v>
      </c>
      <c r="D20" s="440">
        <v>42607</v>
      </c>
      <c r="E20" s="441">
        <v>18010</v>
      </c>
      <c r="F20" s="910">
        <v>93.03</v>
      </c>
      <c r="G20" s="956">
        <f>SUM(E20*F20)</f>
        <v>1675470.3</v>
      </c>
      <c r="H20" s="444"/>
      <c r="I20" s="434">
        <v>83.31</v>
      </c>
      <c r="J20" s="910">
        <v>81.8</v>
      </c>
      <c r="K20" s="518">
        <f>SUM(E20*J20)</f>
        <v>1473218</v>
      </c>
      <c r="L20" s="518">
        <f>SUM(G20-K20)</f>
        <v>202252.30000000005</v>
      </c>
      <c r="M20" s="615">
        <v>1</v>
      </c>
      <c r="N20" s="446">
        <f>SUM(L20*M20)</f>
        <v>202252.30000000005</v>
      </c>
      <c r="O20" s="616"/>
      <c r="P20" s="110"/>
    </row>
    <row r="21" spans="1:16" s="110" customFormat="1" ht="15" customHeight="1" x14ac:dyDescent="0.25">
      <c r="A21" s="438" t="s">
        <v>2274</v>
      </c>
      <c r="B21" s="569" t="s">
        <v>2273</v>
      </c>
      <c r="C21" s="439" t="s">
        <v>77</v>
      </c>
      <c r="D21" s="440">
        <v>42626</v>
      </c>
      <c r="E21" s="441">
        <v>48569</v>
      </c>
      <c r="F21" s="910">
        <v>52.22</v>
      </c>
      <c r="G21" s="956">
        <f>SUM(E21*F21)</f>
        <v>2536273.1800000002</v>
      </c>
      <c r="H21" s="444"/>
      <c r="I21" s="434">
        <v>54.55</v>
      </c>
      <c r="J21" s="910">
        <v>52.7</v>
      </c>
      <c r="K21" s="518">
        <f>SUM(E21*J21)</f>
        <v>2559586.3000000003</v>
      </c>
      <c r="L21" s="518">
        <f>SUM(G21-K21)</f>
        <v>-23313.120000000112</v>
      </c>
      <c r="M21" s="615">
        <v>1</v>
      </c>
      <c r="N21" s="446">
        <f>SUM(L21*M21)</f>
        <v>-23313.120000000112</v>
      </c>
      <c r="O21" s="616"/>
    </row>
    <row r="22" spans="1:16" s="110" customFormat="1" ht="15" customHeight="1" x14ac:dyDescent="0.25">
      <c r="A22" s="438" t="s">
        <v>1468</v>
      </c>
      <c r="B22" s="569" t="s">
        <v>1469</v>
      </c>
      <c r="C22" s="439" t="s">
        <v>77</v>
      </c>
      <c r="D22" s="440">
        <v>42587</v>
      </c>
      <c r="E22" s="441">
        <v>11089</v>
      </c>
      <c r="F22" s="910">
        <v>129.53</v>
      </c>
      <c r="G22" s="956">
        <f>SUM(E22*F22)</f>
        <v>1436358.17</v>
      </c>
      <c r="H22" s="444"/>
      <c r="I22" s="434">
        <v>135.19</v>
      </c>
      <c r="J22" s="910">
        <v>132.21</v>
      </c>
      <c r="K22" s="518">
        <f>SUM(E22*J22)</f>
        <v>1466076.6900000002</v>
      </c>
      <c r="L22" s="518">
        <f>SUM(G22-K22)</f>
        <v>-29718.520000000251</v>
      </c>
      <c r="M22" s="615">
        <v>1</v>
      </c>
      <c r="N22" s="446">
        <f>SUM(L22*M22)</f>
        <v>-29718.520000000251</v>
      </c>
      <c r="O22" s="616"/>
    </row>
    <row r="23" spans="1:16" s="110" customFormat="1" ht="15" customHeight="1" x14ac:dyDescent="0.25">
      <c r="A23" s="438" t="s">
        <v>2403</v>
      </c>
      <c r="B23" s="569" t="s">
        <v>2203</v>
      </c>
      <c r="C23" s="439" t="s">
        <v>77</v>
      </c>
      <c r="D23" s="440">
        <v>42475</v>
      </c>
      <c r="E23" s="441">
        <v>6541</v>
      </c>
      <c r="F23" s="910">
        <v>47.14</v>
      </c>
      <c r="G23" s="911">
        <f>SUM(E23*F23)</f>
        <v>308342.74</v>
      </c>
      <c r="H23" s="444"/>
      <c r="I23" s="434">
        <v>41.87</v>
      </c>
      <c r="J23" s="910">
        <v>40.07</v>
      </c>
      <c r="K23" s="518">
        <f>SUM(E23*J23)</f>
        <v>262097.87</v>
      </c>
      <c r="L23" s="518">
        <f>SUM(G23-K23)</f>
        <v>46244.869999999995</v>
      </c>
      <c r="M23" s="615">
        <v>1</v>
      </c>
      <c r="N23" s="446">
        <f>SUM(L23*M23)</f>
        <v>46244.869999999995</v>
      </c>
      <c r="O23" s="616"/>
    </row>
    <row r="24" spans="1:16" s="108" customFormat="1" ht="17.25" customHeight="1" x14ac:dyDescent="0.25">
      <c r="A24" s="438" t="s">
        <v>2449</v>
      </c>
      <c r="B24" s="569" t="s">
        <v>592</v>
      </c>
      <c r="C24" s="439" t="s">
        <v>77</v>
      </c>
      <c r="D24" s="440">
        <v>42622</v>
      </c>
      <c r="E24" s="441">
        <v>38456</v>
      </c>
      <c r="F24" s="910">
        <v>74.2</v>
      </c>
      <c r="G24" s="956">
        <f>SUM(E24*F24)</f>
        <v>2853435.2</v>
      </c>
      <c r="H24" s="444"/>
      <c r="I24" s="434">
        <v>76.36</v>
      </c>
      <c r="J24" s="910">
        <v>73.19</v>
      </c>
      <c r="K24" s="518">
        <f>SUM(E24*J24)</f>
        <v>2814594.64</v>
      </c>
      <c r="L24" s="518">
        <f>SUM(G24-K24)</f>
        <v>38840.560000000056</v>
      </c>
      <c r="M24" s="615">
        <v>1</v>
      </c>
      <c r="N24" s="446">
        <f>SUM(L24*M24)</f>
        <v>38840.560000000056</v>
      </c>
      <c r="O24" s="616"/>
      <c r="P24" s="110"/>
    </row>
    <row r="25" spans="1:16" s="110" customFormat="1" ht="15" customHeight="1" x14ac:dyDescent="0.25">
      <c r="A25" s="438" t="s">
        <v>1907</v>
      </c>
      <c r="B25" s="569" t="s">
        <v>1908</v>
      </c>
      <c r="C25" s="439" t="s">
        <v>77</v>
      </c>
      <c r="D25" s="440">
        <v>42614</v>
      </c>
      <c r="E25" s="441">
        <v>28429</v>
      </c>
      <c r="F25" s="910">
        <v>52.11</v>
      </c>
      <c r="G25" s="956">
        <f>SUM(E25*F25)</f>
        <v>1481435.19</v>
      </c>
      <c r="H25" s="444"/>
      <c r="I25" s="434">
        <v>51.99</v>
      </c>
      <c r="J25" s="910">
        <v>49.67</v>
      </c>
      <c r="K25" s="518">
        <f>SUM(E25*J25)</f>
        <v>1412068.43</v>
      </c>
      <c r="L25" s="518">
        <f>SUM(G25-K25)</f>
        <v>69366.760000000009</v>
      </c>
      <c r="M25" s="615">
        <v>1</v>
      </c>
      <c r="N25" s="446">
        <f>SUM(L25*M25)</f>
        <v>69366.760000000009</v>
      </c>
      <c r="O25" s="616"/>
    </row>
    <row r="26" spans="1:16" s="110" customFormat="1" ht="15" customHeight="1" x14ac:dyDescent="0.25">
      <c r="A26" s="14" t="s">
        <v>2571</v>
      </c>
      <c r="B26" s="530" t="s">
        <v>625</v>
      </c>
      <c r="C26" s="428" t="s">
        <v>52</v>
      </c>
      <c r="D26" s="429">
        <v>42586</v>
      </c>
      <c r="E26" s="430">
        <v>44690</v>
      </c>
      <c r="F26" s="838">
        <v>18.72</v>
      </c>
      <c r="G26" s="909">
        <f>SUM(E26*F26)</f>
        <v>836596.79999999993</v>
      </c>
      <c r="H26" s="433"/>
      <c r="I26" s="434">
        <v>17.86</v>
      </c>
      <c r="J26" s="431">
        <v>18.97</v>
      </c>
      <c r="K26" s="435">
        <f>SUM(E26*J26)</f>
        <v>847769.29999999993</v>
      </c>
      <c r="L26" s="893">
        <f>SUM(K26-G26)</f>
        <v>11172.5</v>
      </c>
      <c r="M26" s="411">
        <v>1</v>
      </c>
      <c r="N26" s="437">
        <f>SUM(L26*M26)</f>
        <v>11172.5</v>
      </c>
      <c r="O26" s="352"/>
      <c r="P26" s="114"/>
    </row>
    <row r="27" spans="1:16" s="108" customFormat="1" ht="17.25" customHeight="1" x14ac:dyDescent="0.25">
      <c r="A27" s="438" t="s">
        <v>2579</v>
      </c>
      <c r="B27" s="569" t="s">
        <v>1050</v>
      </c>
      <c r="C27" s="439" t="s">
        <v>77</v>
      </c>
      <c r="D27" s="440">
        <v>42587</v>
      </c>
      <c r="E27" s="441">
        <v>71591</v>
      </c>
      <c r="F27" s="910">
        <v>25.15</v>
      </c>
      <c r="G27" s="956">
        <f>SUM(E27*F27)</f>
        <v>1800513.65</v>
      </c>
      <c r="H27" s="444"/>
      <c r="I27" s="434">
        <v>24.29</v>
      </c>
      <c r="J27" s="910">
        <v>24.12</v>
      </c>
      <c r="K27" s="518">
        <f>SUM(E27*J27)</f>
        <v>1726774.9200000002</v>
      </c>
      <c r="L27" s="518">
        <f>SUM(G27-K27)</f>
        <v>73738.729999999749</v>
      </c>
      <c r="M27" s="615">
        <v>1</v>
      </c>
      <c r="N27" s="446">
        <f>SUM(L27*M27)</f>
        <v>73738.729999999749</v>
      </c>
      <c r="O27" s="616"/>
      <c r="P27" s="110"/>
    </row>
    <row r="28" spans="1:16" s="110" customFormat="1" ht="15" customHeight="1" x14ac:dyDescent="0.25">
      <c r="A28" s="14" t="s">
        <v>463</v>
      </c>
      <c r="B28" s="530" t="s">
        <v>394</v>
      </c>
      <c r="C28" s="428" t="s">
        <v>52</v>
      </c>
      <c r="D28" s="429">
        <v>42562</v>
      </c>
      <c r="E28" s="430">
        <v>48875</v>
      </c>
      <c r="F28" s="838">
        <v>12.3</v>
      </c>
      <c r="G28" s="909">
        <f>SUM(E28*F28)</f>
        <v>601162.5</v>
      </c>
      <c r="H28" s="433"/>
      <c r="I28" s="434">
        <v>13.53</v>
      </c>
      <c r="J28" s="431">
        <v>14</v>
      </c>
      <c r="K28" s="435">
        <f>SUM(E28*J28)</f>
        <v>684250</v>
      </c>
      <c r="L28" s="893">
        <f>SUM(K28-G28)</f>
        <v>83087.5</v>
      </c>
      <c r="M28" s="411">
        <v>1</v>
      </c>
      <c r="N28" s="437">
        <f>SUM(L28*M28)</f>
        <v>83087.5</v>
      </c>
      <c r="O28" s="352"/>
      <c r="P28" s="114"/>
    </row>
    <row r="29" spans="1:16" s="110" customFormat="1" ht="15" customHeight="1" x14ac:dyDescent="0.25">
      <c r="A29" s="14" t="s">
        <v>630</v>
      </c>
      <c r="B29" s="530" t="s">
        <v>631</v>
      </c>
      <c r="C29" s="428" t="s">
        <v>52</v>
      </c>
      <c r="D29" s="429">
        <v>42564</v>
      </c>
      <c r="E29" s="430">
        <v>16591</v>
      </c>
      <c r="F29" s="838">
        <v>86.1</v>
      </c>
      <c r="G29" s="909">
        <f>SUM(E29*F29)</f>
        <v>1428485.0999999999</v>
      </c>
      <c r="H29" s="433"/>
      <c r="I29" s="434">
        <v>85.52</v>
      </c>
      <c r="J29" s="431">
        <v>88.05</v>
      </c>
      <c r="K29" s="435">
        <f>SUM(E29*J29)</f>
        <v>1460837.55</v>
      </c>
      <c r="L29" s="893">
        <f>SUM(K29-G29)</f>
        <v>32352.450000000186</v>
      </c>
      <c r="M29" s="411">
        <v>1</v>
      </c>
      <c r="N29" s="437">
        <f>SUM(L29*M29)</f>
        <v>32352.450000000186</v>
      </c>
      <c r="O29" s="352" t="s">
        <v>3</v>
      </c>
      <c r="P29" s="114"/>
    </row>
    <row r="30" spans="1:16" s="108" customFormat="1" ht="17.25" customHeight="1" x14ac:dyDescent="0.25">
      <c r="A30" s="438" t="s">
        <v>2630</v>
      </c>
      <c r="B30" s="569" t="s">
        <v>1201</v>
      </c>
      <c r="C30" s="439" t="s">
        <v>77</v>
      </c>
      <c r="D30" s="440">
        <v>42626</v>
      </c>
      <c r="E30" s="441">
        <v>10988</v>
      </c>
      <c r="F30" s="910">
        <v>175.38</v>
      </c>
      <c r="G30" s="956">
        <f>SUM(E30*F30)</f>
        <v>1927075.44</v>
      </c>
      <c r="H30" s="444"/>
      <c r="I30" s="434">
        <v>187.22</v>
      </c>
      <c r="J30" s="910">
        <v>177.12</v>
      </c>
      <c r="K30" s="518">
        <f>SUM(E30*J30)</f>
        <v>1946194.56</v>
      </c>
      <c r="L30" s="518">
        <f>SUM(G30-K30)</f>
        <v>-19119.120000000112</v>
      </c>
      <c r="M30" s="615">
        <v>1</v>
      </c>
      <c r="N30" s="446">
        <f>SUM(L30*M30)</f>
        <v>-19119.120000000112</v>
      </c>
      <c r="O30" s="616"/>
      <c r="P30" s="110"/>
    </row>
    <row r="31" spans="1:16" s="110" customFormat="1" ht="15" customHeight="1" x14ac:dyDescent="0.25">
      <c r="A31" s="438" t="s">
        <v>2610</v>
      </c>
      <c r="B31" s="569" t="s">
        <v>2611</v>
      </c>
      <c r="C31" s="439" t="s">
        <v>77</v>
      </c>
      <c r="D31" s="440">
        <v>42607</v>
      </c>
      <c r="E31" s="441">
        <v>2958</v>
      </c>
      <c r="F31" s="910">
        <v>402</v>
      </c>
      <c r="G31" s="956">
        <f>SUM(E31*F31)</f>
        <v>1189116</v>
      </c>
      <c r="H31" s="444"/>
      <c r="I31" s="434">
        <v>410.37</v>
      </c>
      <c r="J31" s="910">
        <v>408.63</v>
      </c>
      <c r="K31" s="518">
        <f>SUM(E31*J31)</f>
        <v>1208727.54</v>
      </c>
      <c r="L31" s="518">
        <f>SUM(G31-K31)</f>
        <v>-19611.540000000037</v>
      </c>
      <c r="M31" s="615">
        <v>1</v>
      </c>
      <c r="N31" s="446">
        <f>SUM(L31*M31)</f>
        <v>-19611.540000000037</v>
      </c>
      <c r="O31" s="616"/>
    </row>
    <row r="32" spans="1:16" s="108" customFormat="1" ht="13.5" customHeight="1" x14ac:dyDescent="0.25">
      <c r="A32" s="14" t="s">
        <v>2608</v>
      </c>
      <c r="B32" s="950" t="s">
        <v>2609</v>
      </c>
      <c r="C32" s="428" t="s">
        <v>52</v>
      </c>
      <c r="D32" s="429">
        <v>42604</v>
      </c>
      <c r="E32" s="430">
        <v>25167</v>
      </c>
      <c r="F32" s="838">
        <v>81.540000000000006</v>
      </c>
      <c r="G32" s="909">
        <f>SUM(E32*F32)</f>
        <v>2052117.1800000002</v>
      </c>
      <c r="H32" s="433"/>
      <c r="I32" s="434">
        <v>80.78</v>
      </c>
      <c r="J32" s="431">
        <v>82.07</v>
      </c>
      <c r="K32" s="435">
        <f>SUM(E32*J32)</f>
        <v>2065455.69</v>
      </c>
      <c r="L32" s="893">
        <f>SUM(K32-G32)</f>
        <v>13338.509999999776</v>
      </c>
      <c r="M32" s="411">
        <v>1</v>
      </c>
      <c r="N32" s="437">
        <f>SUM(L32*M32)</f>
        <v>13338.509999999776</v>
      </c>
      <c r="O32" s="352"/>
      <c r="P32" s="114"/>
    </row>
    <row r="33" spans="1:16" s="110" customFormat="1" ht="15" customHeight="1" x14ac:dyDescent="0.25">
      <c r="A33" s="438" t="s">
        <v>2223</v>
      </c>
      <c r="B33" s="569" t="s">
        <v>2207</v>
      </c>
      <c r="C33" s="439" t="s">
        <v>77</v>
      </c>
      <c r="D33" s="440">
        <v>42586</v>
      </c>
      <c r="E33" s="441">
        <v>10527</v>
      </c>
      <c r="F33" s="910">
        <v>120.97</v>
      </c>
      <c r="G33" s="956">
        <f>SUM(E33*F33)</f>
        <v>1273451.19</v>
      </c>
      <c r="H33" s="444"/>
      <c r="I33" s="434">
        <v>113.52</v>
      </c>
      <c r="J33" s="910">
        <v>108.34</v>
      </c>
      <c r="K33" s="518">
        <f>SUM(E33*J33)</f>
        <v>1140495.18</v>
      </c>
      <c r="L33" s="518">
        <f>SUM(G33-K33)</f>
        <v>132956.01</v>
      </c>
      <c r="M33" s="615">
        <v>1</v>
      </c>
      <c r="N33" s="446">
        <f>SUM(L33*M33)</f>
        <v>132956.01</v>
      </c>
      <c r="O33" s="616"/>
    </row>
    <row r="34" spans="1:16" s="110" customFormat="1" ht="15" customHeight="1" x14ac:dyDescent="0.25">
      <c r="A34" s="438" t="s">
        <v>2596</v>
      </c>
      <c r="B34" s="569" t="s">
        <v>1677</v>
      </c>
      <c r="C34" s="439" t="s">
        <v>77</v>
      </c>
      <c r="D34" s="440">
        <v>42591</v>
      </c>
      <c r="E34" s="441">
        <v>18121</v>
      </c>
      <c r="F34" s="910">
        <v>101.89</v>
      </c>
      <c r="G34" s="956">
        <f>SUM(E34*F34)</f>
        <v>1846348.69</v>
      </c>
      <c r="H34" s="444"/>
      <c r="I34" s="434">
        <v>102.97</v>
      </c>
      <c r="J34" s="910">
        <v>98.64</v>
      </c>
      <c r="K34" s="518">
        <f>SUM(E34*J34)</f>
        <v>1787455.44</v>
      </c>
      <c r="L34" s="518">
        <f>SUM(G34-K34)</f>
        <v>58893.25</v>
      </c>
      <c r="M34" s="615">
        <v>1</v>
      </c>
      <c r="N34" s="446">
        <f>SUM(L34*M34)</f>
        <v>58893.25</v>
      </c>
      <c r="O34" s="616"/>
    </row>
    <row r="35" spans="1:16" s="110" customFormat="1" ht="15" customHeight="1" x14ac:dyDescent="0.25">
      <c r="A35" s="438" t="s">
        <v>608</v>
      </c>
      <c r="B35" s="569" t="s">
        <v>609</v>
      </c>
      <c r="C35" s="439" t="s">
        <v>77</v>
      </c>
      <c r="D35" s="440">
        <v>42622</v>
      </c>
      <c r="E35" s="441">
        <v>28972</v>
      </c>
      <c r="F35" s="910">
        <v>71.16</v>
      </c>
      <c r="G35" s="956">
        <f>SUM(E35*F35)</f>
        <v>2061647.5199999998</v>
      </c>
      <c r="H35" s="444"/>
      <c r="I35" s="434">
        <v>71.23</v>
      </c>
      <c r="J35" s="910">
        <v>68.040000000000006</v>
      </c>
      <c r="K35" s="518">
        <f>SUM(E35*J35)</f>
        <v>1971254.8800000001</v>
      </c>
      <c r="L35" s="518">
        <f>SUM(G35-K35)</f>
        <v>90392.639999999665</v>
      </c>
      <c r="M35" s="615">
        <v>1</v>
      </c>
      <c r="N35" s="446">
        <f>SUM(L35*M35)</f>
        <v>90392.639999999665</v>
      </c>
      <c r="O35" s="616"/>
    </row>
    <row r="36" spans="1:16" s="110" customFormat="1" ht="15" customHeight="1" x14ac:dyDescent="0.25">
      <c r="A36" s="14" t="s">
        <v>2543</v>
      </c>
      <c r="B36" s="530" t="s">
        <v>2544</v>
      </c>
      <c r="C36" s="428" t="s">
        <v>52</v>
      </c>
      <c r="D36" s="429">
        <v>42572</v>
      </c>
      <c r="E36" s="430">
        <v>31271</v>
      </c>
      <c r="F36" s="838">
        <v>50.3</v>
      </c>
      <c r="G36" s="909">
        <f>SUM(E36*F36)</f>
        <v>1572931.2999999998</v>
      </c>
      <c r="H36" s="433"/>
      <c r="I36" s="434">
        <v>50.08</v>
      </c>
      <c r="J36" s="431">
        <v>50.51</v>
      </c>
      <c r="K36" s="435">
        <f>SUM(E36*J36)</f>
        <v>1579498.21</v>
      </c>
      <c r="L36" s="893">
        <f>SUM(K36-G36)</f>
        <v>6566.910000000149</v>
      </c>
      <c r="M36" s="411">
        <v>1</v>
      </c>
      <c r="N36" s="437">
        <f>SUM(L36*M36)</f>
        <v>6566.910000000149</v>
      </c>
      <c r="O36" s="352"/>
      <c r="P36" s="114"/>
    </row>
    <row r="37" spans="1:16" s="110" customFormat="1" ht="15" customHeight="1" x14ac:dyDescent="0.25">
      <c r="A37" s="14"/>
      <c r="B37" s="530"/>
      <c r="C37" s="428"/>
      <c r="D37" s="429"/>
      <c r="E37" s="430"/>
      <c r="F37" s="838"/>
      <c r="G37" s="909"/>
      <c r="H37" s="433"/>
      <c r="I37" s="857"/>
      <c r="J37" s="431"/>
      <c r="K37" s="435"/>
      <c r="L37" s="436"/>
      <c r="M37" s="411"/>
      <c r="N37" s="437"/>
      <c r="O37" s="352"/>
      <c r="P37" s="114"/>
    </row>
    <row r="40" spans="1:16" s="108" customFormat="1" ht="15" customHeight="1" x14ac:dyDescent="0.25">
      <c r="A40" s="14"/>
      <c r="B40" s="950"/>
      <c r="C40" s="428"/>
      <c r="D40" s="429"/>
      <c r="E40" s="430"/>
      <c r="F40" s="838"/>
      <c r="G40" s="909"/>
      <c r="H40" s="433"/>
      <c r="I40" s="857"/>
      <c r="J40" s="431"/>
      <c r="K40" s="435"/>
      <c r="L40" s="436"/>
      <c r="M40" s="411"/>
      <c r="N40" s="437"/>
      <c r="O40" s="352"/>
      <c r="P40" s="114"/>
    </row>
    <row r="41" spans="1:16" s="108" customFormat="1" ht="15" customHeight="1" x14ac:dyDescent="0.25">
      <c r="A41" s="14"/>
      <c r="B41" s="950"/>
      <c r="C41" s="428"/>
      <c r="D41" s="429"/>
      <c r="E41" s="430"/>
      <c r="F41" s="838"/>
      <c r="G41" s="909"/>
      <c r="H41" s="433"/>
      <c r="I41" s="857"/>
      <c r="J41" s="431"/>
      <c r="K41" s="435"/>
      <c r="L41" s="436"/>
      <c r="M41" s="411"/>
      <c r="N41" s="437"/>
      <c r="O41" s="352"/>
      <c r="P41" s="114"/>
    </row>
    <row r="42" spans="1:16" s="14" customFormat="1" ht="23.25" customHeight="1" thickBot="1" x14ac:dyDescent="0.3">
      <c r="A42" s="640" t="s">
        <v>664</v>
      </c>
      <c r="B42" s="34"/>
      <c r="C42" s="34"/>
      <c r="D42" s="34"/>
      <c r="E42" s="34"/>
      <c r="F42" s="143"/>
      <c r="G42" s="123"/>
      <c r="H42" s="36"/>
      <c r="I42" s="37"/>
      <c r="J42" s="143"/>
      <c r="K42" s="123"/>
      <c r="L42" s="641"/>
      <c r="M42" s="161"/>
      <c r="N42" s="229">
        <f>SUM(N13:N41)</f>
        <v>1513670.939999999</v>
      </c>
    </row>
    <row r="43" spans="1:16" s="14" customFormat="1" ht="16.5" thickTop="1" x14ac:dyDescent="0.25">
      <c r="A43" s="604"/>
      <c r="B43" s="46"/>
      <c r="C43" s="46"/>
      <c r="D43" s="46"/>
      <c r="E43" s="46"/>
      <c r="F43" s="144"/>
      <c r="G43" s="124"/>
      <c r="H43" s="48"/>
      <c r="I43" s="49"/>
      <c r="J43" s="144"/>
      <c r="K43" s="124"/>
      <c r="L43" s="642"/>
      <c r="M43" s="162"/>
      <c r="N43" s="278"/>
    </row>
    <row r="44" spans="1:16" ht="11.25" customHeight="1" x14ac:dyDescent="0.25">
      <c r="A44" s="455"/>
      <c r="B44" s="453"/>
      <c r="C44" s="453"/>
      <c r="D44" s="454"/>
      <c r="E44" s="455"/>
      <c r="F44" s="643"/>
      <c r="G44" s="644"/>
      <c r="H44" s="454"/>
      <c r="I44" s="457"/>
      <c r="J44" s="643"/>
      <c r="K44" s="644"/>
      <c r="L44" s="645"/>
      <c r="M44" s="646"/>
      <c r="N44" s="458"/>
    </row>
    <row r="45" spans="1:16" ht="11.25" customHeight="1" x14ac:dyDescent="0.25">
      <c r="A45" s="455"/>
      <c r="B45" s="453"/>
      <c r="C45" s="453"/>
      <c r="D45" s="455"/>
      <c r="E45" s="455"/>
      <c r="F45" s="643"/>
      <c r="G45" s="644"/>
      <c r="H45" s="455"/>
      <c r="I45" s="457"/>
      <c r="J45" s="643"/>
      <c r="K45" s="644"/>
      <c r="L45" s="645"/>
      <c r="M45" s="646"/>
      <c r="N45" s="458"/>
    </row>
    <row r="46" spans="1:16" ht="11.25" customHeight="1" x14ac:dyDescent="0.25">
      <c r="A46" s="461"/>
      <c r="B46" s="438"/>
      <c r="C46" s="438"/>
      <c r="D46" s="461"/>
      <c r="E46" s="461"/>
      <c r="F46" s="637"/>
      <c r="G46" s="613"/>
      <c r="H46" s="461"/>
      <c r="I46" s="462"/>
      <c r="J46" s="637"/>
      <c r="K46" s="613"/>
      <c r="L46" s="614"/>
      <c r="M46" s="639"/>
      <c r="N46" s="451"/>
    </row>
    <row r="47" spans="1:16" s="22" customFormat="1" ht="18.75" x14ac:dyDescent="0.3">
      <c r="A47" s="647"/>
      <c r="B47" s="464"/>
      <c r="C47" s="464"/>
      <c r="D47" s="464"/>
      <c r="E47" s="464" t="s">
        <v>665</v>
      </c>
      <c r="F47" s="648"/>
      <c r="G47" s="649"/>
      <c r="H47" s="464"/>
      <c r="I47" s="466"/>
      <c r="J47" s="650"/>
      <c r="K47" s="228">
        <f>SUM(N785)</f>
        <v>-676178.62299999897</v>
      </c>
      <c r="L47" s="651"/>
      <c r="M47" s="223"/>
      <c r="N47" s="467"/>
      <c r="O47" s="407"/>
    </row>
    <row r="48" spans="1:16" s="2" customFormat="1" ht="15" customHeight="1" x14ac:dyDescent="0.25">
      <c r="A48" s="407"/>
      <c r="B48" s="14" t="s">
        <v>667</v>
      </c>
      <c r="C48" s="14" t="s">
        <v>180</v>
      </c>
      <c r="D48" s="14" t="s">
        <v>17</v>
      </c>
      <c r="E48" s="14" t="s">
        <v>26</v>
      </c>
      <c r="F48" s="585" t="s">
        <v>19</v>
      </c>
      <c r="G48" s="588" t="s">
        <v>674</v>
      </c>
      <c r="H48" s="14"/>
      <c r="I48" s="421" t="s">
        <v>18</v>
      </c>
      <c r="J48" s="585" t="s">
        <v>680</v>
      </c>
      <c r="K48" s="588" t="s">
        <v>673</v>
      </c>
      <c r="L48" s="590" t="s">
        <v>889</v>
      </c>
      <c r="M48" s="591" t="s">
        <v>27</v>
      </c>
      <c r="N48" s="422" t="s">
        <v>15</v>
      </c>
      <c r="O48" s="14"/>
    </row>
    <row r="49" spans="1:15" s="2" customFormat="1" ht="15" customHeight="1" x14ac:dyDescent="0.25">
      <c r="A49" s="407"/>
      <c r="B49" s="14" t="s">
        <v>0</v>
      </c>
      <c r="C49" s="14"/>
      <c r="D49" s="14" t="s">
        <v>25</v>
      </c>
      <c r="E49" s="14" t="s">
        <v>21</v>
      </c>
      <c r="F49" s="585" t="s">
        <v>672</v>
      </c>
      <c r="G49" s="588" t="s">
        <v>883</v>
      </c>
      <c r="H49" s="14"/>
      <c r="I49" s="421" t="s">
        <v>7</v>
      </c>
      <c r="J49" s="585" t="s">
        <v>887</v>
      </c>
      <c r="K49" s="588" t="s">
        <v>883</v>
      </c>
      <c r="L49" s="590" t="s">
        <v>883</v>
      </c>
      <c r="M49" s="591" t="s">
        <v>890</v>
      </c>
      <c r="N49" s="422" t="s">
        <v>883</v>
      </c>
      <c r="O49" s="14"/>
    </row>
    <row r="50" spans="1:15" s="522" customFormat="1" ht="15" customHeight="1" x14ac:dyDescent="0.25">
      <c r="A50" s="652"/>
      <c r="B50" s="576"/>
      <c r="C50" s="576"/>
      <c r="D50" s="576"/>
      <c r="E50" s="576"/>
      <c r="F50" s="653"/>
      <c r="G50" s="654"/>
      <c r="H50" s="576"/>
      <c r="I50" s="655"/>
      <c r="J50" s="653"/>
      <c r="K50" s="654"/>
      <c r="L50" s="656"/>
      <c r="M50" s="657" t="s">
        <v>883</v>
      </c>
      <c r="N50" s="771"/>
      <c r="O50" s="576"/>
    </row>
    <row r="51" spans="1:15" s="523" customFormat="1" ht="15" customHeight="1" x14ac:dyDescent="0.25">
      <c r="A51" s="658"/>
      <c r="B51" s="577"/>
      <c r="C51" s="577"/>
      <c r="D51" s="659"/>
      <c r="E51" s="660"/>
      <c r="F51" s="661"/>
      <c r="G51" s="662"/>
      <c r="H51" s="663"/>
      <c r="I51" s="664"/>
      <c r="J51" s="661"/>
      <c r="K51" s="665"/>
      <c r="L51" s="666"/>
      <c r="M51" s="667"/>
      <c r="N51" s="772"/>
      <c r="O51" s="668"/>
    </row>
    <row r="52" spans="1:15" s="523" customFormat="1" ht="15" customHeight="1" x14ac:dyDescent="0.25">
      <c r="A52" s="658" t="s">
        <v>367</v>
      </c>
      <c r="B52" s="577" t="s">
        <v>368</v>
      </c>
      <c r="C52" s="577" t="s">
        <v>77</v>
      </c>
      <c r="D52" s="669">
        <v>40798</v>
      </c>
      <c r="E52" s="658">
        <v>500</v>
      </c>
      <c r="F52" s="670">
        <v>25.03</v>
      </c>
      <c r="G52" s="671">
        <f t="shared" ref="G52:G58" si="0">SUM(E52*F52)</f>
        <v>12515</v>
      </c>
      <c r="H52" s="672"/>
      <c r="I52" s="659">
        <v>40843</v>
      </c>
      <c r="J52" s="670">
        <v>26.785</v>
      </c>
      <c r="K52" s="673">
        <f t="shared" ref="K52:K58" si="1">SUM(E52*J52)</f>
        <v>13392.5</v>
      </c>
      <c r="L52" s="666">
        <f t="shared" ref="L52:L57" si="2">SUM(G52-K52)</f>
        <v>-877.5</v>
      </c>
      <c r="M52" s="674">
        <v>1</v>
      </c>
      <c r="N52" s="773">
        <f t="shared" ref="N52:N57" si="3">SUM(G52-K52)*M52</f>
        <v>-877.5</v>
      </c>
      <c r="O52" s="668"/>
    </row>
    <row r="53" spans="1:15" s="523" customFormat="1" ht="15" customHeight="1" x14ac:dyDescent="0.25">
      <c r="A53" s="658" t="s">
        <v>369</v>
      </c>
      <c r="B53" s="577" t="s">
        <v>370</v>
      </c>
      <c r="C53" s="577" t="s">
        <v>77</v>
      </c>
      <c r="D53" s="669">
        <v>40808</v>
      </c>
      <c r="E53" s="658">
        <v>136</v>
      </c>
      <c r="F53" s="670">
        <v>81.93</v>
      </c>
      <c r="G53" s="671">
        <f t="shared" si="0"/>
        <v>11142.480000000001</v>
      </c>
      <c r="H53" s="672"/>
      <c r="I53" s="659">
        <v>40834</v>
      </c>
      <c r="J53" s="670">
        <v>85.99</v>
      </c>
      <c r="K53" s="673">
        <f t="shared" si="1"/>
        <v>11694.64</v>
      </c>
      <c r="L53" s="666">
        <f t="shared" si="2"/>
        <v>-552.15999999999804</v>
      </c>
      <c r="M53" s="674">
        <v>1</v>
      </c>
      <c r="N53" s="773">
        <f t="shared" si="3"/>
        <v>-552.15999999999804</v>
      </c>
      <c r="O53" s="668"/>
    </row>
    <row r="54" spans="1:15" s="523" customFormat="1" ht="15" customHeight="1" x14ac:dyDescent="0.25">
      <c r="A54" s="658" t="s">
        <v>371</v>
      </c>
      <c r="B54" s="577" t="s">
        <v>372</v>
      </c>
      <c r="C54" s="577" t="s">
        <v>77</v>
      </c>
      <c r="D54" s="669">
        <v>40808</v>
      </c>
      <c r="E54" s="658">
        <v>376</v>
      </c>
      <c r="F54" s="670">
        <v>24.11</v>
      </c>
      <c r="G54" s="671">
        <f t="shared" si="0"/>
        <v>9065.36</v>
      </c>
      <c r="H54" s="672"/>
      <c r="I54" s="659">
        <v>40844</v>
      </c>
      <c r="J54" s="670">
        <v>25.45</v>
      </c>
      <c r="K54" s="673">
        <f t="shared" si="1"/>
        <v>9569.1999999999989</v>
      </c>
      <c r="L54" s="666">
        <f t="shared" si="2"/>
        <v>-503.83999999999833</v>
      </c>
      <c r="M54" s="674">
        <v>1</v>
      </c>
      <c r="N54" s="773">
        <f t="shared" si="3"/>
        <v>-503.83999999999833</v>
      </c>
      <c r="O54" s="668"/>
    </row>
    <row r="55" spans="1:15" s="523" customFormat="1" ht="15" customHeight="1" x14ac:dyDescent="0.25">
      <c r="A55" s="658" t="s">
        <v>373</v>
      </c>
      <c r="B55" s="577" t="s">
        <v>374</v>
      </c>
      <c r="C55" s="577" t="s">
        <v>77</v>
      </c>
      <c r="D55" s="669">
        <v>40808</v>
      </c>
      <c r="E55" s="658">
        <v>1020</v>
      </c>
      <c r="F55" s="670">
        <v>9.3219999999999992</v>
      </c>
      <c r="G55" s="671">
        <f t="shared" si="0"/>
        <v>9508.4399999999987</v>
      </c>
      <c r="H55" s="672"/>
      <c r="I55" s="659">
        <v>40821</v>
      </c>
      <c r="J55" s="670">
        <v>10.3</v>
      </c>
      <c r="K55" s="673">
        <f t="shared" si="1"/>
        <v>10506</v>
      </c>
      <c r="L55" s="675">
        <f t="shared" si="2"/>
        <v>-997.56000000000131</v>
      </c>
      <c r="M55" s="674">
        <v>1</v>
      </c>
      <c r="N55" s="773">
        <f t="shared" si="3"/>
        <v>-997.56000000000131</v>
      </c>
      <c r="O55" s="668"/>
    </row>
    <row r="56" spans="1:15" s="523" customFormat="1" ht="15" customHeight="1" x14ac:dyDescent="0.25">
      <c r="A56" s="658" t="s">
        <v>375</v>
      </c>
      <c r="B56" s="577" t="s">
        <v>376</v>
      </c>
      <c r="C56" s="577" t="s">
        <v>77</v>
      </c>
      <c r="D56" s="669">
        <v>40798</v>
      </c>
      <c r="E56" s="658">
        <v>2777</v>
      </c>
      <c r="F56" s="670">
        <v>3.66</v>
      </c>
      <c r="G56" s="671">
        <f t="shared" si="0"/>
        <v>10163.82</v>
      </c>
      <c r="H56" s="672"/>
      <c r="I56" s="676"/>
      <c r="J56" s="670">
        <v>3.13</v>
      </c>
      <c r="K56" s="673">
        <f t="shared" si="1"/>
        <v>8692.01</v>
      </c>
      <c r="L56" s="666">
        <f t="shared" si="2"/>
        <v>1471.8099999999995</v>
      </c>
      <c r="M56" s="674">
        <v>1</v>
      </c>
      <c r="N56" s="773">
        <f t="shared" si="3"/>
        <v>1471.8099999999995</v>
      </c>
      <c r="O56" s="668"/>
    </row>
    <row r="57" spans="1:15" s="523" customFormat="1" ht="15" customHeight="1" x14ac:dyDescent="0.25">
      <c r="A57" s="658" t="s">
        <v>367</v>
      </c>
      <c r="B57" s="577" t="s">
        <v>368</v>
      </c>
      <c r="C57" s="577" t="s">
        <v>77</v>
      </c>
      <c r="D57" s="669">
        <v>40798</v>
      </c>
      <c r="E57" s="658">
        <v>500</v>
      </c>
      <c r="F57" s="670">
        <v>25.03</v>
      </c>
      <c r="G57" s="671">
        <f t="shared" si="0"/>
        <v>12515</v>
      </c>
      <c r="H57" s="672"/>
      <c r="I57" s="676"/>
      <c r="J57" s="670">
        <v>24</v>
      </c>
      <c r="K57" s="673">
        <f t="shared" si="1"/>
        <v>12000</v>
      </c>
      <c r="L57" s="666">
        <f t="shared" si="2"/>
        <v>515</v>
      </c>
      <c r="M57" s="674">
        <v>1</v>
      </c>
      <c r="N57" s="773">
        <f t="shared" si="3"/>
        <v>515</v>
      </c>
      <c r="O57" s="668"/>
    </row>
    <row r="58" spans="1:15" s="523" customFormat="1" ht="15" customHeight="1" x14ac:dyDescent="0.25">
      <c r="A58" s="660" t="s">
        <v>474</v>
      </c>
      <c r="B58" s="578" t="s">
        <v>475</v>
      </c>
      <c r="C58" s="578" t="s">
        <v>52</v>
      </c>
      <c r="D58" s="659">
        <v>40918</v>
      </c>
      <c r="E58" s="660">
        <v>435</v>
      </c>
      <c r="F58" s="661">
        <v>52.31</v>
      </c>
      <c r="G58" s="662">
        <f t="shared" si="0"/>
        <v>22754.850000000002</v>
      </c>
      <c r="H58" s="663"/>
      <c r="I58" s="659">
        <v>40991</v>
      </c>
      <c r="J58" s="661">
        <v>52.88</v>
      </c>
      <c r="K58" s="665">
        <f t="shared" si="1"/>
        <v>23002.800000000003</v>
      </c>
      <c r="L58" s="666">
        <f t="shared" ref="L58:L83" si="4">SUM(K58-G58)</f>
        <v>247.95000000000073</v>
      </c>
      <c r="M58" s="674">
        <v>1</v>
      </c>
      <c r="N58" s="773">
        <f t="shared" ref="N58:N83" si="5">SUM(K58-G58)*M58</f>
        <v>247.95000000000073</v>
      </c>
      <c r="O58" s="668"/>
    </row>
    <row r="59" spans="1:15" s="523" customFormat="1" ht="15" customHeight="1" x14ac:dyDescent="0.25">
      <c r="A59" s="660" t="s">
        <v>476</v>
      </c>
      <c r="B59" s="578" t="s">
        <v>477</v>
      </c>
      <c r="C59" s="578" t="s">
        <v>52</v>
      </c>
      <c r="D59" s="659">
        <v>40947</v>
      </c>
      <c r="E59" s="660">
        <v>403</v>
      </c>
      <c r="F59" s="661">
        <v>38.35</v>
      </c>
      <c r="G59" s="662">
        <f t="shared" ref="G59:G107" si="6">SUM(E59*F59)</f>
        <v>15455.050000000001</v>
      </c>
      <c r="H59" s="663"/>
      <c r="I59" s="659">
        <v>40973</v>
      </c>
      <c r="J59" s="661">
        <v>38.549999999999997</v>
      </c>
      <c r="K59" s="665">
        <f t="shared" ref="K59:K107" si="7">SUM(E59*J59)</f>
        <v>15535.65</v>
      </c>
      <c r="L59" s="666">
        <f t="shared" si="4"/>
        <v>80.599999999998545</v>
      </c>
      <c r="M59" s="674">
        <v>1</v>
      </c>
      <c r="N59" s="773">
        <f t="shared" si="5"/>
        <v>80.599999999998545</v>
      </c>
      <c r="O59" s="668"/>
    </row>
    <row r="60" spans="1:15" s="523" customFormat="1" ht="15" customHeight="1" x14ac:dyDescent="0.25">
      <c r="A60" s="660" t="s">
        <v>478</v>
      </c>
      <c r="B60" s="578" t="s">
        <v>479</v>
      </c>
      <c r="C60" s="578" t="s">
        <v>52</v>
      </c>
      <c r="D60" s="659">
        <v>40948</v>
      </c>
      <c r="E60" s="660">
        <v>141</v>
      </c>
      <c r="F60" s="661">
        <v>87.76</v>
      </c>
      <c r="G60" s="662">
        <f t="shared" si="6"/>
        <v>12374.16</v>
      </c>
      <c r="H60" s="663"/>
      <c r="I60" s="659">
        <v>40973</v>
      </c>
      <c r="J60" s="661">
        <v>82.06</v>
      </c>
      <c r="K60" s="665">
        <f t="shared" si="7"/>
        <v>11570.460000000001</v>
      </c>
      <c r="L60" s="666">
        <f t="shared" si="4"/>
        <v>-803.69999999999891</v>
      </c>
      <c r="M60" s="674">
        <v>1</v>
      </c>
      <c r="N60" s="773">
        <f t="shared" si="5"/>
        <v>-803.69999999999891</v>
      </c>
      <c r="O60" s="668"/>
    </row>
    <row r="61" spans="1:15" s="523" customFormat="1" ht="15" customHeight="1" x14ac:dyDescent="0.25">
      <c r="A61" s="660" t="s">
        <v>1288</v>
      </c>
      <c r="B61" s="578" t="s">
        <v>480</v>
      </c>
      <c r="C61" s="578" t="s">
        <v>52</v>
      </c>
      <c r="D61" s="659">
        <v>40948</v>
      </c>
      <c r="E61" s="660">
        <v>203</v>
      </c>
      <c r="F61" s="661">
        <v>82.74</v>
      </c>
      <c r="G61" s="662">
        <f t="shared" si="6"/>
        <v>16796.219999999998</v>
      </c>
      <c r="H61" s="663"/>
      <c r="I61" s="659">
        <v>40974</v>
      </c>
      <c r="J61" s="661">
        <v>81.150000000000006</v>
      </c>
      <c r="K61" s="665">
        <f t="shared" si="7"/>
        <v>16473.45</v>
      </c>
      <c r="L61" s="666">
        <f t="shared" si="4"/>
        <v>-322.7699999999968</v>
      </c>
      <c r="M61" s="674">
        <v>1</v>
      </c>
      <c r="N61" s="773">
        <f t="shared" si="5"/>
        <v>-322.7699999999968</v>
      </c>
      <c r="O61" s="668"/>
    </row>
    <row r="62" spans="1:15" s="523" customFormat="1" ht="15" customHeight="1" x14ac:dyDescent="0.25">
      <c r="A62" s="660" t="s">
        <v>481</v>
      </c>
      <c r="B62" s="578" t="s">
        <v>482</v>
      </c>
      <c r="C62" s="578" t="s">
        <v>52</v>
      </c>
      <c r="D62" s="659">
        <v>40786</v>
      </c>
      <c r="E62" s="660">
        <v>609</v>
      </c>
      <c r="F62" s="661">
        <v>30.22</v>
      </c>
      <c r="G62" s="662">
        <f t="shared" si="6"/>
        <v>18403.98</v>
      </c>
      <c r="H62" s="663"/>
      <c r="I62" s="659">
        <v>40974</v>
      </c>
      <c r="J62" s="661">
        <v>31.29</v>
      </c>
      <c r="K62" s="665">
        <f t="shared" si="7"/>
        <v>19055.61</v>
      </c>
      <c r="L62" s="666">
        <f t="shared" si="4"/>
        <v>651.63000000000102</v>
      </c>
      <c r="M62" s="674">
        <v>1</v>
      </c>
      <c r="N62" s="773">
        <f t="shared" si="5"/>
        <v>651.63000000000102</v>
      </c>
      <c r="O62" s="668"/>
    </row>
    <row r="63" spans="1:15" s="523" customFormat="1" ht="15" customHeight="1" x14ac:dyDescent="0.25">
      <c r="A63" s="660" t="s">
        <v>483</v>
      </c>
      <c r="B63" s="578" t="s">
        <v>484</v>
      </c>
      <c r="C63" s="578" t="s">
        <v>52</v>
      </c>
      <c r="D63" s="659">
        <v>40913</v>
      </c>
      <c r="E63" s="660">
        <v>505</v>
      </c>
      <c r="F63" s="661">
        <v>38.64</v>
      </c>
      <c r="G63" s="662">
        <f t="shared" si="6"/>
        <v>19513.2</v>
      </c>
      <c r="H63" s="663"/>
      <c r="I63" s="659">
        <v>40974</v>
      </c>
      <c r="J63" s="661">
        <v>37.43</v>
      </c>
      <c r="K63" s="665">
        <f t="shared" si="7"/>
        <v>18902.150000000001</v>
      </c>
      <c r="L63" s="666">
        <f t="shared" si="4"/>
        <v>-611.04999999999927</v>
      </c>
      <c r="M63" s="674">
        <v>1</v>
      </c>
      <c r="N63" s="773">
        <f>SUM(K63-G63)*M63</f>
        <v>-611.04999999999927</v>
      </c>
      <c r="O63" s="668"/>
    </row>
    <row r="64" spans="1:15" s="523" customFormat="1" ht="15" customHeight="1" x14ac:dyDescent="0.25">
      <c r="A64" s="660" t="s">
        <v>485</v>
      </c>
      <c r="B64" s="578" t="s">
        <v>486</v>
      </c>
      <c r="C64" s="578" t="s">
        <v>52</v>
      </c>
      <c r="D64" s="659">
        <v>40953</v>
      </c>
      <c r="E64" s="660">
        <v>485</v>
      </c>
      <c r="F64" s="661">
        <v>29.5</v>
      </c>
      <c r="G64" s="662">
        <f t="shared" si="6"/>
        <v>14307.5</v>
      </c>
      <c r="H64" s="663"/>
      <c r="I64" s="659">
        <v>40974</v>
      </c>
      <c r="J64" s="661">
        <v>28.52</v>
      </c>
      <c r="K64" s="665">
        <f t="shared" si="7"/>
        <v>13832.199999999999</v>
      </c>
      <c r="L64" s="666">
        <f t="shared" si="4"/>
        <v>-475.30000000000109</v>
      </c>
      <c r="M64" s="674">
        <v>1</v>
      </c>
      <c r="N64" s="773">
        <f t="shared" si="5"/>
        <v>-475.30000000000109</v>
      </c>
      <c r="O64" s="668"/>
    </row>
    <row r="65" spans="1:15" s="523" customFormat="1" ht="15" customHeight="1" x14ac:dyDescent="0.25">
      <c r="A65" s="660" t="s">
        <v>487</v>
      </c>
      <c r="B65" s="578" t="s">
        <v>488</v>
      </c>
      <c r="C65" s="578" t="s">
        <v>52</v>
      </c>
      <c r="D65" s="659">
        <v>40962</v>
      </c>
      <c r="E65" s="660">
        <v>1510</v>
      </c>
      <c r="F65" s="661">
        <v>13.82</v>
      </c>
      <c r="G65" s="662">
        <f t="shared" si="6"/>
        <v>20868.2</v>
      </c>
      <c r="H65" s="663"/>
      <c r="I65" s="659">
        <v>40974</v>
      </c>
      <c r="J65" s="661">
        <v>13.17</v>
      </c>
      <c r="K65" s="665">
        <f t="shared" si="7"/>
        <v>19886.7</v>
      </c>
      <c r="L65" s="666">
        <f t="shared" si="4"/>
        <v>-981.5</v>
      </c>
      <c r="M65" s="674">
        <v>1</v>
      </c>
      <c r="N65" s="773">
        <f t="shared" si="5"/>
        <v>-981.5</v>
      </c>
      <c r="O65" s="668"/>
    </row>
    <row r="66" spans="1:15" s="523" customFormat="1" ht="15" customHeight="1" x14ac:dyDescent="0.25">
      <c r="A66" s="660" t="s">
        <v>489</v>
      </c>
      <c r="B66" s="578" t="s">
        <v>490</v>
      </c>
      <c r="C66" s="578" t="s">
        <v>52</v>
      </c>
      <c r="D66" s="659">
        <v>40953</v>
      </c>
      <c r="E66" s="660">
        <v>421</v>
      </c>
      <c r="F66" s="661">
        <v>54.32</v>
      </c>
      <c r="G66" s="662">
        <f t="shared" si="6"/>
        <v>22868.720000000001</v>
      </c>
      <c r="H66" s="663"/>
      <c r="I66" s="659">
        <v>40989</v>
      </c>
      <c r="J66" s="661">
        <v>53.96</v>
      </c>
      <c r="K66" s="665">
        <f t="shared" si="7"/>
        <v>22717.16</v>
      </c>
      <c r="L66" s="666">
        <f t="shared" si="4"/>
        <v>-151.56000000000131</v>
      </c>
      <c r="M66" s="674">
        <v>1</v>
      </c>
      <c r="N66" s="773">
        <f t="shared" si="5"/>
        <v>-151.56000000000131</v>
      </c>
      <c r="O66" s="668"/>
    </row>
    <row r="67" spans="1:15" s="523" customFormat="1" ht="15" customHeight="1" x14ac:dyDescent="0.25">
      <c r="A67" s="660" t="s">
        <v>1289</v>
      </c>
      <c r="B67" s="578" t="s">
        <v>491</v>
      </c>
      <c r="C67" s="578" t="s">
        <v>52</v>
      </c>
      <c r="D67" s="659">
        <v>40980</v>
      </c>
      <c r="E67" s="677">
        <v>819</v>
      </c>
      <c r="F67" s="661">
        <v>59.32</v>
      </c>
      <c r="G67" s="662">
        <f t="shared" si="6"/>
        <v>48583.08</v>
      </c>
      <c r="H67" s="663"/>
      <c r="I67" s="659">
        <v>40988</v>
      </c>
      <c r="J67" s="661">
        <v>58.1</v>
      </c>
      <c r="K67" s="665">
        <f t="shared" si="7"/>
        <v>47583.9</v>
      </c>
      <c r="L67" s="666">
        <f t="shared" si="4"/>
        <v>-999.18000000000029</v>
      </c>
      <c r="M67" s="674">
        <v>1</v>
      </c>
      <c r="N67" s="773">
        <f t="shared" si="5"/>
        <v>-999.18000000000029</v>
      </c>
      <c r="O67" s="668"/>
    </row>
    <row r="68" spans="1:15" s="523" customFormat="1" ht="15" customHeight="1" x14ac:dyDescent="0.25">
      <c r="A68" s="660" t="s">
        <v>492</v>
      </c>
      <c r="B68" s="578" t="s">
        <v>493</v>
      </c>
      <c r="C68" s="578" t="s">
        <v>52</v>
      </c>
      <c r="D68" s="659">
        <v>40987</v>
      </c>
      <c r="E68" s="660">
        <v>685</v>
      </c>
      <c r="F68" s="661">
        <v>94.58</v>
      </c>
      <c r="G68" s="662">
        <f t="shared" si="6"/>
        <v>64787.299999999996</v>
      </c>
      <c r="H68" s="663"/>
      <c r="I68" s="659">
        <v>40990</v>
      </c>
      <c r="J68" s="661">
        <v>93.12</v>
      </c>
      <c r="K68" s="665">
        <f t="shared" si="7"/>
        <v>63787.200000000004</v>
      </c>
      <c r="L68" s="666">
        <f t="shared" si="4"/>
        <v>-1000.0999999999913</v>
      </c>
      <c r="M68" s="674">
        <v>1</v>
      </c>
      <c r="N68" s="773">
        <f t="shared" si="5"/>
        <v>-1000.0999999999913</v>
      </c>
      <c r="O68" s="668"/>
    </row>
    <row r="69" spans="1:15" s="523" customFormat="1" ht="15" customHeight="1" x14ac:dyDescent="0.25">
      <c r="A69" s="660" t="s">
        <v>494</v>
      </c>
      <c r="B69" s="578" t="s">
        <v>495</v>
      </c>
      <c r="C69" s="578" t="s">
        <v>52</v>
      </c>
      <c r="D69" s="659">
        <v>40980</v>
      </c>
      <c r="E69" s="660">
        <v>555</v>
      </c>
      <c r="F69" s="661">
        <v>110.9</v>
      </c>
      <c r="G69" s="662">
        <f t="shared" si="6"/>
        <v>61549.5</v>
      </c>
      <c r="H69" s="663"/>
      <c r="I69" s="659">
        <v>40988</v>
      </c>
      <c r="J69" s="661">
        <v>109.1</v>
      </c>
      <c r="K69" s="665">
        <f t="shared" si="7"/>
        <v>60550.5</v>
      </c>
      <c r="L69" s="666">
        <f t="shared" si="4"/>
        <v>-999</v>
      </c>
      <c r="M69" s="674">
        <v>1</v>
      </c>
      <c r="N69" s="773">
        <f t="shared" si="5"/>
        <v>-999</v>
      </c>
      <c r="O69" s="668"/>
    </row>
    <row r="70" spans="1:15" s="523" customFormat="1" ht="15" customHeight="1" x14ac:dyDescent="0.25">
      <c r="A70" s="660" t="s">
        <v>496</v>
      </c>
      <c r="B70" s="578" t="s">
        <v>497</v>
      </c>
      <c r="C70" s="578" t="s">
        <v>52</v>
      </c>
      <c r="D70" s="659">
        <v>40940</v>
      </c>
      <c r="E70" s="660">
        <v>1220</v>
      </c>
      <c r="F70" s="661">
        <v>45.78</v>
      </c>
      <c r="G70" s="662">
        <f t="shared" si="6"/>
        <v>55851.6</v>
      </c>
      <c r="H70" s="663"/>
      <c r="I70" s="659">
        <v>40991</v>
      </c>
      <c r="J70" s="661">
        <v>49.55</v>
      </c>
      <c r="K70" s="665">
        <f t="shared" si="7"/>
        <v>60451</v>
      </c>
      <c r="L70" s="666">
        <f t="shared" si="4"/>
        <v>4599.4000000000015</v>
      </c>
      <c r="M70" s="674">
        <v>1</v>
      </c>
      <c r="N70" s="773">
        <f t="shared" si="5"/>
        <v>4599.4000000000015</v>
      </c>
      <c r="O70" s="668"/>
    </row>
    <row r="71" spans="1:15" s="523" customFormat="1" ht="15" customHeight="1" x14ac:dyDescent="0.25">
      <c r="A71" s="660" t="s">
        <v>498</v>
      </c>
      <c r="B71" s="578" t="s">
        <v>499</v>
      </c>
      <c r="C71" s="578" t="s">
        <v>52</v>
      </c>
      <c r="D71" s="659">
        <v>40994</v>
      </c>
      <c r="E71" s="660">
        <v>455</v>
      </c>
      <c r="F71" s="661">
        <v>151.1</v>
      </c>
      <c r="G71" s="662">
        <f t="shared" si="6"/>
        <v>68750.5</v>
      </c>
      <c r="H71" s="663"/>
      <c r="I71" s="659">
        <v>40996</v>
      </c>
      <c r="J71" s="661">
        <v>148.9</v>
      </c>
      <c r="K71" s="665">
        <f t="shared" si="7"/>
        <v>67749.5</v>
      </c>
      <c r="L71" s="666">
        <f t="shared" si="4"/>
        <v>-1001</v>
      </c>
      <c r="M71" s="674">
        <v>1</v>
      </c>
      <c r="N71" s="773">
        <f t="shared" si="5"/>
        <v>-1001</v>
      </c>
      <c r="O71" s="668"/>
    </row>
    <row r="72" spans="1:15" s="523" customFormat="1" ht="15" customHeight="1" x14ac:dyDescent="0.25">
      <c r="A72" s="652" t="s">
        <v>500</v>
      </c>
      <c r="B72" s="578" t="s">
        <v>501</v>
      </c>
      <c r="C72" s="578" t="s">
        <v>52</v>
      </c>
      <c r="D72" s="659">
        <v>41001</v>
      </c>
      <c r="E72" s="660">
        <v>813</v>
      </c>
      <c r="F72" s="661">
        <v>74.27</v>
      </c>
      <c r="G72" s="662">
        <f t="shared" si="6"/>
        <v>60381.509999999995</v>
      </c>
      <c r="H72" s="663"/>
      <c r="I72" s="659">
        <v>41002</v>
      </c>
      <c r="J72" s="661">
        <v>73.069999999999993</v>
      </c>
      <c r="K72" s="665">
        <f t="shared" si="7"/>
        <v>59405.909999999996</v>
      </c>
      <c r="L72" s="666">
        <f t="shared" si="4"/>
        <v>-975.59999999999854</v>
      </c>
      <c r="M72" s="674">
        <v>1</v>
      </c>
      <c r="N72" s="773">
        <f t="shared" si="5"/>
        <v>-975.59999999999854</v>
      </c>
      <c r="O72" s="668"/>
    </row>
    <row r="73" spans="1:15" s="523" customFormat="1" ht="15" customHeight="1" x14ac:dyDescent="0.25">
      <c r="A73" s="652" t="s">
        <v>502</v>
      </c>
      <c r="B73" s="578" t="s">
        <v>503</v>
      </c>
      <c r="C73" s="578" t="s">
        <v>52</v>
      </c>
      <c r="D73" s="659">
        <v>40981</v>
      </c>
      <c r="E73" s="660">
        <v>595</v>
      </c>
      <c r="F73" s="661">
        <v>20.440000000000001</v>
      </c>
      <c r="G73" s="662">
        <f t="shared" si="6"/>
        <v>12161.800000000001</v>
      </c>
      <c r="H73" s="663"/>
      <c r="I73" s="659">
        <v>41004</v>
      </c>
      <c r="J73" s="661">
        <v>18.760000000000002</v>
      </c>
      <c r="K73" s="665">
        <f t="shared" si="7"/>
        <v>11162.2</v>
      </c>
      <c r="L73" s="666">
        <f t="shared" si="4"/>
        <v>-999.60000000000036</v>
      </c>
      <c r="M73" s="674">
        <v>1</v>
      </c>
      <c r="N73" s="773">
        <f t="shared" si="5"/>
        <v>-999.60000000000036</v>
      </c>
      <c r="O73" s="668"/>
    </row>
    <row r="74" spans="1:15" s="523" customFormat="1" ht="15" customHeight="1" x14ac:dyDescent="0.25">
      <c r="A74" s="660" t="s">
        <v>504</v>
      </c>
      <c r="B74" s="578" t="s">
        <v>505</v>
      </c>
      <c r="C74" s="578" t="s">
        <v>52</v>
      </c>
      <c r="D74" s="659">
        <v>41008</v>
      </c>
      <c r="E74" s="660">
        <v>847</v>
      </c>
      <c r="F74" s="661">
        <v>25.98</v>
      </c>
      <c r="G74" s="662">
        <f t="shared" si="6"/>
        <v>22005.06</v>
      </c>
      <c r="H74" s="663"/>
      <c r="I74" s="659">
        <v>41009</v>
      </c>
      <c r="J74" s="661">
        <v>25.89</v>
      </c>
      <c r="K74" s="665">
        <f t="shared" si="7"/>
        <v>21928.83</v>
      </c>
      <c r="L74" s="666">
        <f t="shared" si="4"/>
        <v>-76.229999999999563</v>
      </c>
      <c r="M74" s="674">
        <v>1</v>
      </c>
      <c r="N74" s="773">
        <f t="shared" si="5"/>
        <v>-76.229999999999563</v>
      </c>
      <c r="O74" s="668"/>
    </row>
    <row r="75" spans="1:15" s="523" customFormat="1" ht="15" customHeight="1" x14ac:dyDescent="0.25">
      <c r="A75" s="652" t="s">
        <v>506</v>
      </c>
      <c r="B75" s="578" t="s">
        <v>507</v>
      </c>
      <c r="C75" s="578" t="s">
        <v>52</v>
      </c>
      <c r="D75" s="659">
        <v>40980</v>
      </c>
      <c r="E75" s="660">
        <v>758</v>
      </c>
      <c r="F75" s="661">
        <v>51.27</v>
      </c>
      <c r="G75" s="662">
        <f t="shared" si="6"/>
        <v>38862.660000000003</v>
      </c>
      <c r="H75" s="663"/>
      <c r="I75" s="659">
        <v>41009</v>
      </c>
      <c r="J75" s="661">
        <v>51.36</v>
      </c>
      <c r="K75" s="665">
        <f t="shared" si="7"/>
        <v>38930.879999999997</v>
      </c>
      <c r="L75" s="666">
        <f t="shared" si="4"/>
        <v>68.219999999993888</v>
      </c>
      <c r="M75" s="674">
        <v>1</v>
      </c>
      <c r="N75" s="773">
        <f t="shared" si="5"/>
        <v>68.219999999993888</v>
      </c>
      <c r="O75" s="668"/>
    </row>
    <row r="76" spans="1:15" s="523" customFormat="1" ht="15" customHeight="1" x14ac:dyDescent="0.25">
      <c r="A76" s="652" t="s">
        <v>508</v>
      </c>
      <c r="B76" s="578" t="s">
        <v>509</v>
      </c>
      <c r="C76" s="578" t="s">
        <v>52</v>
      </c>
      <c r="D76" s="659">
        <v>40980</v>
      </c>
      <c r="E76" s="660">
        <v>588</v>
      </c>
      <c r="F76" s="661">
        <v>112.1</v>
      </c>
      <c r="G76" s="662">
        <f t="shared" si="6"/>
        <v>65914.8</v>
      </c>
      <c r="H76" s="663"/>
      <c r="I76" s="659">
        <v>41009</v>
      </c>
      <c r="J76" s="661">
        <v>111.1</v>
      </c>
      <c r="K76" s="665">
        <f t="shared" si="7"/>
        <v>65326.799999999996</v>
      </c>
      <c r="L76" s="666">
        <f t="shared" si="4"/>
        <v>-588.00000000000728</v>
      </c>
      <c r="M76" s="674">
        <v>1</v>
      </c>
      <c r="N76" s="773">
        <f t="shared" si="5"/>
        <v>-588.00000000000728</v>
      </c>
      <c r="O76" s="668"/>
    </row>
    <row r="77" spans="1:15" s="523" customFormat="1" ht="15" customHeight="1" x14ac:dyDescent="0.25">
      <c r="A77" s="652" t="s">
        <v>510</v>
      </c>
      <c r="B77" s="578" t="s">
        <v>511</v>
      </c>
      <c r="C77" s="578" t="s">
        <v>52</v>
      </c>
      <c r="D77" s="659">
        <v>40980</v>
      </c>
      <c r="E77" s="660">
        <v>1220</v>
      </c>
      <c r="F77" s="661">
        <v>36.880000000000003</v>
      </c>
      <c r="G77" s="662">
        <f t="shared" si="6"/>
        <v>44993.600000000006</v>
      </c>
      <c r="H77" s="663"/>
      <c r="I77" s="659">
        <v>41009</v>
      </c>
      <c r="J77" s="661">
        <v>36.06</v>
      </c>
      <c r="K77" s="665">
        <f t="shared" si="7"/>
        <v>43993.200000000004</v>
      </c>
      <c r="L77" s="666">
        <f t="shared" si="4"/>
        <v>-1000.4000000000015</v>
      </c>
      <c r="M77" s="674">
        <v>1</v>
      </c>
      <c r="N77" s="773">
        <f t="shared" si="5"/>
        <v>-1000.4000000000015</v>
      </c>
      <c r="O77" s="668"/>
    </row>
    <row r="78" spans="1:15" s="523" customFormat="1" ht="15" customHeight="1" x14ac:dyDescent="0.25">
      <c r="A78" s="652" t="s">
        <v>512</v>
      </c>
      <c r="B78" s="578" t="s">
        <v>513</v>
      </c>
      <c r="C78" s="578" t="s">
        <v>52</v>
      </c>
      <c r="D78" s="659">
        <v>40980</v>
      </c>
      <c r="E78" s="660">
        <v>424</v>
      </c>
      <c r="F78" s="661">
        <v>54.51</v>
      </c>
      <c r="G78" s="662">
        <f t="shared" si="6"/>
        <v>23112.239999999998</v>
      </c>
      <c r="H78" s="663"/>
      <c r="I78" s="659">
        <v>41009</v>
      </c>
      <c r="J78" s="661">
        <v>53.48</v>
      </c>
      <c r="K78" s="665">
        <f t="shared" si="7"/>
        <v>22675.52</v>
      </c>
      <c r="L78" s="666">
        <f t="shared" si="4"/>
        <v>-436.71999999999753</v>
      </c>
      <c r="M78" s="674">
        <v>1</v>
      </c>
      <c r="N78" s="773">
        <f t="shared" si="5"/>
        <v>-436.71999999999753</v>
      </c>
      <c r="O78" s="668"/>
    </row>
    <row r="79" spans="1:15" s="523" customFormat="1" ht="15" customHeight="1" x14ac:dyDescent="0.25">
      <c r="A79" s="652" t="s">
        <v>514</v>
      </c>
      <c r="B79" s="578" t="s">
        <v>515</v>
      </c>
      <c r="C79" s="578" t="s">
        <v>52</v>
      </c>
      <c r="D79" s="659">
        <v>40980</v>
      </c>
      <c r="E79" s="660">
        <v>120</v>
      </c>
      <c r="F79" s="661">
        <v>139.5</v>
      </c>
      <c r="G79" s="662">
        <f t="shared" si="6"/>
        <v>16740</v>
      </c>
      <c r="H79" s="663"/>
      <c r="I79" s="659">
        <v>41009</v>
      </c>
      <c r="J79" s="661">
        <v>134.30000000000001</v>
      </c>
      <c r="K79" s="665">
        <f t="shared" si="7"/>
        <v>16116.000000000002</v>
      </c>
      <c r="L79" s="666">
        <f t="shared" si="4"/>
        <v>-623.99999999999818</v>
      </c>
      <c r="M79" s="674">
        <v>1</v>
      </c>
      <c r="N79" s="773">
        <f t="shared" si="5"/>
        <v>-623.99999999999818</v>
      </c>
      <c r="O79" s="668"/>
    </row>
    <row r="80" spans="1:15" s="523" customFormat="1" ht="15" customHeight="1" x14ac:dyDescent="0.25">
      <c r="A80" s="652" t="s">
        <v>516</v>
      </c>
      <c r="B80" s="578" t="s">
        <v>517</v>
      </c>
      <c r="C80" s="578" t="s">
        <v>52</v>
      </c>
      <c r="D80" s="659">
        <v>40980</v>
      </c>
      <c r="E80" s="660">
        <v>1923</v>
      </c>
      <c r="F80" s="661">
        <v>47.14</v>
      </c>
      <c r="G80" s="662">
        <f t="shared" si="6"/>
        <v>90650.22</v>
      </c>
      <c r="H80" s="663"/>
      <c r="I80" s="659">
        <v>41009</v>
      </c>
      <c r="J80" s="661">
        <v>46.95</v>
      </c>
      <c r="K80" s="665">
        <f t="shared" si="7"/>
        <v>90284.85</v>
      </c>
      <c r="L80" s="666">
        <f t="shared" si="4"/>
        <v>-365.36999999999534</v>
      </c>
      <c r="M80" s="674">
        <v>1</v>
      </c>
      <c r="N80" s="773">
        <f t="shared" si="5"/>
        <v>-365.36999999999534</v>
      </c>
      <c r="O80" s="668"/>
    </row>
    <row r="81" spans="1:15" s="523" customFormat="1" ht="15" customHeight="1" x14ac:dyDescent="0.25">
      <c r="A81" s="652" t="s">
        <v>518</v>
      </c>
      <c r="B81" s="578" t="s">
        <v>519</v>
      </c>
      <c r="C81" s="578" t="s">
        <v>52</v>
      </c>
      <c r="D81" s="659">
        <v>40980</v>
      </c>
      <c r="E81" s="660">
        <v>746</v>
      </c>
      <c r="F81" s="661">
        <v>42.66</v>
      </c>
      <c r="G81" s="662">
        <f t="shared" si="6"/>
        <v>31824.359999999997</v>
      </c>
      <c r="H81" s="663"/>
      <c r="I81" s="659">
        <v>41009</v>
      </c>
      <c r="J81" s="661">
        <v>41.69</v>
      </c>
      <c r="K81" s="665">
        <f t="shared" si="7"/>
        <v>31100.739999999998</v>
      </c>
      <c r="L81" s="666">
        <f t="shared" si="4"/>
        <v>-723.61999999999898</v>
      </c>
      <c r="M81" s="674">
        <v>1</v>
      </c>
      <c r="N81" s="773">
        <f t="shared" si="5"/>
        <v>-723.61999999999898</v>
      </c>
      <c r="O81" s="668"/>
    </row>
    <row r="82" spans="1:15" s="523" customFormat="1" ht="15" customHeight="1" x14ac:dyDescent="0.25">
      <c r="A82" s="652" t="s">
        <v>520</v>
      </c>
      <c r="B82" s="578" t="s">
        <v>521</v>
      </c>
      <c r="C82" s="578" t="s">
        <v>52</v>
      </c>
      <c r="D82" s="659">
        <v>40918</v>
      </c>
      <c r="E82" s="660">
        <v>369</v>
      </c>
      <c r="F82" s="661">
        <v>28.71</v>
      </c>
      <c r="G82" s="662">
        <f t="shared" si="6"/>
        <v>10593.99</v>
      </c>
      <c r="H82" s="663"/>
      <c r="I82" s="659">
        <v>41009</v>
      </c>
      <c r="J82" s="661">
        <v>30.39</v>
      </c>
      <c r="K82" s="665">
        <f t="shared" si="7"/>
        <v>11213.91</v>
      </c>
      <c r="L82" s="666">
        <f t="shared" si="4"/>
        <v>619.92000000000007</v>
      </c>
      <c r="M82" s="674">
        <v>1</v>
      </c>
      <c r="N82" s="773">
        <f t="shared" si="5"/>
        <v>619.92000000000007</v>
      </c>
      <c r="O82" s="668"/>
    </row>
    <row r="83" spans="1:15" s="523" customFormat="1" ht="15" customHeight="1" x14ac:dyDescent="0.25">
      <c r="A83" s="652" t="s">
        <v>522</v>
      </c>
      <c r="B83" s="578" t="s">
        <v>523</v>
      </c>
      <c r="C83" s="578" t="s">
        <v>52</v>
      </c>
      <c r="D83" s="659">
        <v>40983</v>
      </c>
      <c r="E83" s="660">
        <v>1042</v>
      </c>
      <c r="F83" s="661">
        <v>30.88</v>
      </c>
      <c r="G83" s="662">
        <f t="shared" si="6"/>
        <v>32176.959999999999</v>
      </c>
      <c r="H83" s="663"/>
      <c r="I83" s="659">
        <v>41009</v>
      </c>
      <c r="J83" s="661">
        <v>29.92</v>
      </c>
      <c r="K83" s="665">
        <f t="shared" si="7"/>
        <v>31176.640000000003</v>
      </c>
      <c r="L83" s="666">
        <f t="shared" si="4"/>
        <v>-1000.3199999999961</v>
      </c>
      <c r="M83" s="674">
        <v>1</v>
      </c>
      <c r="N83" s="773">
        <f t="shared" si="5"/>
        <v>-1000.3199999999961</v>
      </c>
      <c r="O83" s="668"/>
    </row>
    <row r="84" spans="1:15" s="523" customFormat="1" ht="15" customHeight="1" x14ac:dyDescent="0.25">
      <c r="A84" s="658" t="s">
        <v>524</v>
      </c>
      <c r="B84" s="577" t="s">
        <v>525</v>
      </c>
      <c r="C84" s="577" t="s">
        <v>77</v>
      </c>
      <c r="D84" s="669">
        <v>41008</v>
      </c>
      <c r="E84" s="658">
        <v>1281</v>
      </c>
      <c r="F84" s="670">
        <v>12.77</v>
      </c>
      <c r="G84" s="671">
        <f>SUM(E84*F84)</f>
        <v>16358.369999999999</v>
      </c>
      <c r="H84" s="672"/>
      <c r="I84" s="669">
        <v>41011</v>
      </c>
      <c r="J84" s="670">
        <v>13.55</v>
      </c>
      <c r="K84" s="673">
        <f>SUM(E84*J84)</f>
        <v>17357.55</v>
      </c>
      <c r="L84" s="675">
        <f>SUM(G84-K84)</f>
        <v>-999.18000000000029</v>
      </c>
      <c r="M84" s="674">
        <v>1</v>
      </c>
      <c r="N84" s="773">
        <f>SUM(G84-K84)*M84</f>
        <v>-999.18000000000029</v>
      </c>
      <c r="O84" s="668"/>
    </row>
    <row r="85" spans="1:15" s="523" customFormat="1" ht="15" customHeight="1" x14ac:dyDescent="0.25">
      <c r="A85" s="652" t="s">
        <v>526</v>
      </c>
      <c r="B85" s="578" t="s">
        <v>527</v>
      </c>
      <c r="C85" s="578" t="s">
        <v>52</v>
      </c>
      <c r="D85" s="659">
        <v>40994</v>
      </c>
      <c r="E85" s="660">
        <v>337</v>
      </c>
      <c r="F85" s="661">
        <v>64.97</v>
      </c>
      <c r="G85" s="662">
        <f t="shared" si="6"/>
        <v>21894.89</v>
      </c>
      <c r="H85" s="663"/>
      <c r="I85" s="659">
        <v>41015</v>
      </c>
      <c r="J85" s="661">
        <v>62.35</v>
      </c>
      <c r="K85" s="665">
        <f t="shared" si="7"/>
        <v>21011.95</v>
      </c>
      <c r="L85" s="666">
        <f t="shared" ref="L85:L103" si="8">SUM(K85-G85)</f>
        <v>-882.93999999999869</v>
      </c>
      <c r="M85" s="674">
        <v>1</v>
      </c>
      <c r="N85" s="773">
        <f t="shared" ref="N85:N103" si="9">SUM(K85-G85)*M85</f>
        <v>-882.93999999999869</v>
      </c>
      <c r="O85" s="668"/>
    </row>
    <row r="86" spans="1:15" s="523" customFormat="1" ht="15" customHeight="1" x14ac:dyDescent="0.25">
      <c r="A86" s="652" t="s">
        <v>457</v>
      </c>
      <c r="B86" s="578" t="s">
        <v>458</v>
      </c>
      <c r="C86" s="578" t="s">
        <v>52</v>
      </c>
      <c r="D86" s="659">
        <v>40898</v>
      </c>
      <c r="E86" s="660">
        <v>490</v>
      </c>
      <c r="F86" s="661">
        <v>44.21</v>
      </c>
      <c r="G86" s="662">
        <f t="shared" si="6"/>
        <v>21662.9</v>
      </c>
      <c r="H86" s="663"/>
      <c r="I86" s="659">
        <v>41015</v>
      </c>
      <c r="J86" s="661">
        <v>43.46</v>
      </c>
      <c r="K86" s="665">
        <f t="shared" si="7"/>
        <v>21295.4</v>
      </c>
      <c r="L86" s="666">
        <f t="shared" si="8"/>
        <v>-367.5</v>
      </c>
      <c r="M86" s="674">
        <v>1</v>
      </c>
      <c r="N86" s="773">
        <f t="shared" si="9"/>
        <v>-367.5</v>
      </c>
      <c r="O86" s="668"/>
    </row>
    <row r="87" spans="1:15" s="523" customFormat="1" ht="15" customHeight="1" x14ac:dyDescent="0.25">
      <c r="A87" s="652" t="s">
        <v>528</v>
      </c>
      <c r="B87" s="578" t="s">
        <v>529</v>
      </c>
      <c r="C87" s="578" t="s">
        <v>52</v>
      </c>
      <c r="D87" s="659">
        <v>40953</v>
      </c>
      <c r="E87" s="660">
        <v>65</v>
      </c>
      <c r="F87" s="661">
        <v>572.12</v>
      </c>
      <c r="G87" s="662">
        <f t="shared" si="6"/>
        <v>37187.800000000003</v>
      </c>
      <c r="H87" s="663"/>
      <c r="I87" s="659">
        <v>41015</v>
      </c>
      <c r="J87" s="661">
        <v>709.6</v>
      </c>
      <c r="K87" s="665">
        <f t="shared" si="7"/>
        <v>46124</v>
      </c>
      <c r="L87" s="666">
        <f t="shared" si="8"/>
        <v>8936.1999999999971</v>
      </c>
      <c r="M87" s="674">
        <v>1</v>
      </c>
      <c r="N87" s="773">
        <f t="shared" si="9"/>
        <v>8936.1999999999971</v>
      </c>
      <c r="O87" s="668"/>
    </row>
    <row r="88" spans="1:15" s="523" customFormat="1" ht="15" customHeight="1" x14ac:dyDescent="0.25">
      <c r="A88" s="652" t="s">
        <v>530</v>
      </c>
      <c r="B88" s="578" t="s">
        <v>531</v>
      </c>
      <c r="C88" s="578" t="s">
        <v>52</v>
      </c>
      <c r="D88" s="659">
        <v>40948</v>
      </c>
      <c r="E88" s="660">
        <v>473</v>
      </c>
      <c r="F88" s="661">
        <v>61.12</v>
      </c>
      <c r="G88" s="662">
        <f t="shared" si="6"/>
        <v>28909.759999999998</v>
      </c>
      <c r="H88" s="663"/>
      <c r="I88" s="659">
        <v>41015</v>
      </c>
      <c r="J88" s="661">
        <v>65.540000000000006</v>
      </c>
      <c r="K88" s="665">
        <f t="shared" si="7"/>
        <v>31000.420000000002</v>
      </c>
      <c r="L88" s="666">
        <f t="shared" si="8"/>
        <v>2090.6600000000035</v>
      </c>
      <c r="M88" s="674">
        <v>1</v>
      </c>
      <c r="N88" s="773">
        <f t="shared" si="9"/>
        <v>2090.6600000000035</v>
      </c>
      <c r="O88" s="668"/>
    </row>
    <row r="89" spans="1:15" s="523" customFormat="1" ht="15" customHeight="1" x14ac:dyDescent="0.25">
      <c r="A89" s="652" t="s">
        <v>532</v>
      </c>
      <c r="B89" s="578" t="s">
        <v>533</v>
      </c>
      <c r="C89" s="578" t="s">
        <v>52</v>
      </c>
      <c r="D89" s="659">
        <v>41031</v>
      </c>
      <c r="E89" s="660">
        <v>3846</v>
      </c>
      <c r="F89" s="661">
        <v>22.17</v>
      </c>
      <c r="G89" s="662">
        <f t="shared" si="6"/>
        <v>85265.82</v>
      </c>
      <c r="H89" s="663"/>
      <c r="I89" s="659">
        <v>41033</v>
      </c>
      <c r="J89" s="661">
        <v>21.91</v>
      </c>
      <c r="K89" s="665">
        <f t="shared" si="7"/>
        <v>84265.86</v>
      </c>
      <c r="L89" s="666">
        <f t="shared" si="8"/>
        <v>-999.9600000000064</v>
      </c>
      <c r="M89" s="674">
        <v>1</v>
      </c>
      <c r="N89" s="773">
        <f t="shared" si="9"/>
        <v>-999.9600000000064</v>
      </c>
      <c r="O89" s="668"/>
    </row>
    <row r="90" spans="1:15" s="523" customFormat="1" ht="15" customHeight="1" x14ac:dyDescent="0.25">
      <c r="A90" s="652" t="s">
        <v>534</v>
      </c>
      <c r="B90" s="578" t="s">
        <v>535</v>
      </c>
      <c r="C90" s="578" t="s">
        <v>52</v>
      </c>
      <c r="D90" s="659">
        <v>41026</v>
      </c>
      <c r="E90" s="660">
        <v>714</v>
      </c>
      <c r="F90" s="661">
        <v>55.7</v>
      </c>
      <c r="G90" s="662">
        <f t="shared" si="6"/>
        <v>39769.800000000003</v>
      </c>
      <c r="H90" s="663"/>
      <c r="I90" s="659">
        <v>41033</v>
      </c>
      <c r="J90" s="661">
        <v>54.32</v>
      </c>
      <c r="K90" s="665">
        <f t="shared" si="7"/>
        <v>38784.480000000003</v>
      </c>
      <c r="L90" s="666">
        <f t="shared" si="8"/>
        <v>-985.31999999999971</v>
      </c>
      <c r="M90" s="674">
        <v>1</v>
      </c>
      <c r="N90" s="773">
        <f t="shared" si="9"/>
        <v>-985.31999999999971</v>
      </c>
      <c r="O90" s="668"/>
    </row>
    <row r="91" spans="1:15" s="523" customFormat="1" ht="15" customHeight="1" x14ac:dyDescent="0.25">
      <c r="A91" s="652" t="s">
        <v>536</v>
      </c>
      <c r="B91" s="578" t="s">
        <v>537</v>
      </c>
      <c r="C91" s="578" t="s">
        <v>52</v>
      </c>
      <c r="D91" s="659">
        <v>40940</v>
      </c>
      <c r="E91" s="660">
        <v>455</v>
      </c>
      <c r="F91" s="661">
        <v>83.53</v>
      </c>
      <c r="G91" s="662">
        <f t="shared" si="6"/>
        <v>38006.15</v>
      </c>
      <c r="H91" s="663"/>
      <c r="I91" s="659">
        <v>41033</v>
      </c>
      <c r="J91" s="661">
        <v>88.71</v>
      </c>
      <c r="K91" s="665">
        <f t="shared" si="7"/>
        <v>40363.049999999996</v>
      </c>
      <c r="L91" s="666">
        <f t="shared" si="8"/>
        <v>2356.8999999999942</v>
      </c>
      <c r="M91" s="674">
        <v>1</v>
      </c>
      <c r="N91" s="773">
        <f t="shared" si="9"/>
        <v>2356.8999999999942</v>
      </c>
      <c r="O91" s="668"/>
    </row>
    <row r="92" spans="1:15" s="523" customFormat="1" ht="15" customHeight="1" x14ac:dyDescent="0.25">
      <c r="A92" s="652" t="s">
        <v>538</v>
      </c>
      <c r="B92" s="578" t="s">
        <v>539</v>
      </c>
      <c r="C92" s="578" t="s">
        <v>52</v>
      </c>
      <c r="D92" s="659">
        <v>40917</v>
      </c>
      <c r="E92" s="660">
        <v>450</v>
      </c>
      <c r="F92" s="661">
        <v>37.22</v>
      </c>
      <c r="G92" s="662">
        <f t="shared" si="6"/>
        <v>16749</v>
      </c>
      <c r="H92" s="663"/>
      <c r="I92" s="659">
        <v>41033</v>
      </c>
      <c r="J92" s="661">
        <v>41.23</v>
      </c>
      <c r="K92" s="665">
        <f t="shared" si="7"/>
        <v>18553.5</v>
      </c>
      <c r="L92" s="666">
        <f t="shared" si="8"/>
        <v>1804.5</v>
      </c>
      <c r="M92" s="674">
        <v>1</v>
      </c>
      <c r="N92" s="773">
        <f t="shared" si="9"/>
        <v>1804.5</v>
      </c>
      <c r="O92" s="668"/>
    </row>
    <row r="93" spans="1:15" s="523" customFormat="1" ht="15" customHeight="1" x14ac:dyDescent="0.25">
      <c r="A93" s="652" t="s">
        <v>540</v>
      </c>
      <c r="B93" s="578" t="s">
        <v>541</v>
      </c>
      <c r="C93" s="578" t="s">
        <v>52</v>
      </c>
      <c r="D93" s="659">
        <v>41030</v>
      </c>
      <c r="E93" s="660">
        <v>1020</v>
      </c>
      <c r="F93" s="661">
        <v>33.89</v>
      </c>
      <c r="G93" s="662">
        <f t="shared" si="6"/>
        <v>34567.800000000003</v>
      </c>
      <c r="H93" s="663"/>
      <c r="I93" s="659">
        <v>41043</v>
      </c>
      <c r="J93" s="661">
        <v>32.909999999999997</v>
      </c>
      <c r="K93" s="665">
        <f t="shared" si="7"/>
        <v>33568.199999999997</v>
      </c>
      <c r="L93" s="666">
        <f t="shared" si="8"/>
        <v>-999.60000000000582</v>
      </c>
      <c r="M93" s="674">
        <v>1</v>
      </c>
      <c r="N93" s="773">
        <f t="shared" si="9"/>
        <v>-999.60000000000582</v>
      </c>
      <c r="O93" s="668"/>
    </row>
    <row r="94" spans="1:15" s="523" customFormat="1" ht="15" customHeight="1" x14ac:dyDescent="0.25">
      <c r="A94" s="652" t="s">
        <v>542</v>
      </c>
      <c r="B94" s="578" t="s">
        <v>543</v>
      </c>
      <c r="C94" s="578" t="s">
        <v>52</v>
      </c>
      <c r="D94" s="659">
        <v>40945</v>
      </c>
      <c r="E94" s="660">
        <v>634</v>
      </c>
      <c r="F94" s="661">
        <v>29.97</v>
      </c>
      <c r="G94" s="662">
        <f t="shared" si="6"/>
        <v>19000.98</v>
      </c>
      <c r="H94" s="663"/>
      <c r="I94" s="659">
        <v>41044</v>
      </c>
      <c r="J94" s="661">
        <v>31.58</v>
      </c>
      <c r="K94" s="665">
        <f t="shared" si="7"/>
        <v>20021.719999999998</v>
      </c>
      <c r="L94" s="666">
        <f t="shared" si="8"/>
        <v>1020.739999999998</v>
      </c>
      <c r="M94" s="674">
        <v>1</v>
      </c>
      <c r="N94" s="773">
        <f t="shared" si="9"/>
        <v>1020.739999999998</v>
      </c>
      <c r="O94" s="668"/>
    </row>
    <row r="95" spans="1:15" s="523" customFormat="1" ht="15" customHeight="1" x14ac:dyDescent="0.25">
      <c r="A95" s="660" t="s">
        <v>544</v>
      </c>
      <c r="B95" s="578" t="s">
        <v>545</v>
      </c>
      <c r="C95" s="578" t="s">
        <v>52</v>
      </c>
      <c r="D95" s="659">
        <v>40945</v>
      </c>
      <c r="E95" s="660">
        <v>388</v>
      </c>
      <c r="F95" s="661">
        <v>28.52</v>
      </c>
      <c r="G95" s="662">
        <f t="shared" si="6"/>
        <v>11065.76</v>
      </c>
      <c r="H95" s="663"/>
      <c r="I95" s="659">
        <v>41044</v>
      </c>
      <c r="J95" s="661">
        <v>31.09</v>
      </c>
      <c r="K95" s="665">
        <f t="shared" si="7"/>
        <v>12062.92</v>
      </c>
      <c r="L95" s="666">
        <f t="shared" si="8"/>
        <v>997.15999999999985</v>
      </c>
      <c r="M95" s="674">
        <v>1</v>
      </c>
      <c r="N95" s="773">
        <f t="shared" si="9"/>
        <v>997.15999999999985</v>
      </c>
      <c r="O95" s="668"/>
    </row>
    <row r="96" spans="1:15" s="523" customFormat="1" ht="15" customHeight="1" x14ac:dyDescent="0.25">
      <c r="A96" s="652" t="s">
        <v>546</v>
      </c>
      <c r="B96" s="578" t="s">
        <v>547</v>
      </c>
      <c r="C96" s="578" t="s">
        <v>52</v>
      </c>
      <c r="D96" s="659">
        <v>40981</v>
      </c>
      <c r="E96" s="660">
        <v>980</v>
      </c>
      <c r="F96" s="661">
        <v>54.31</v>
      </c>
      <c r="G96" s="662">
        <f t="shared" si="6"/>
        <v>53223.8</v>
      </c>
      <c r="H96" s="663"/>
      <c r="I96" s="659">
        <v>41045</v>
      </c>
      <c r="J96" s="661">
        <v>57.53</v>
      </c>
      <c r="K96" s="665">
        <f t="shared" si="7"/>
        <v>56379.4</v>
      </c>
      <c r="L96" s="666">
        <f t="shared" si="8"/>
        <v>3155.5999999999985</v>
      </c>
      <c r="M96" s="674">
        <v>1</v>
      </c>
      <c r="N96" s="773">
        <f t="shared" si="9"/>
        <v>3155.5999999999985</v>
      </c>
      <c r="O96" s="668"/>
    </row>
    <row r="97" spans="1:15" s="523" customFormat="1" ht="15" customHeight="1" x14ac:dyDescent="0.25">
      <c r="A97" s="660" t="s">
        <v>548</v>
      </c>
      <c r="B97" s="578" t="s">
        <v>549</v>
      </c>
      <c r="C97" s="578" t="s">
        <v>52</v>
      </c>
      <c r="D97" s="659">
        <v>41015</v>
      </c>
      <c r="E97" s="660">
        <v>300</v>
      </c>
      <c r="F97" s="661">
        <v>142.4</v>
      </c>
      <c r="G97" s="662">
        <f t="shared" si="6"/>
        <v>42720</v>
      </c>
      <c r="H97" s="663"/>
      <c r="I97" s="659">
        <v>41045</v>
      </c>
      <c r="J97" s="661">
        <v>142.9</v>
      </c>
      <c r="K97" s="665">
        <f t="shared" si="7"/>
        <v>42870</v>
      </c>
      <c r="L97" s="666">
        <f t="shared" si="8"/>
        <v>150</v>
      </c>
      <c r="M97" s="674">
        <v>1</v>
      </c>
      <c r="N97" s="773">
        <f t="shared" si="9"/>
        <v>150</v>
      </c>
      <c r="O97" s="668"/>
    </row>
    <row r="98" spans="1:15" s="523" customFormat="1" ht="15" customHeight="1" x14ac:dyDescent="0.25">
      <c r="A98" s="652" t="s">
        <v>550</v>
      </c>
      <c r="B98" s="578" t="s">
        <v>551</v>
      </c>
      <c r="C98" s="578" t="s">
        <v>52</v>
      </c>
      <c r="D98" s="659">
        <v>40945</v>
      </c>
      <c r="E98" s="660">
        <v>376</v>
      </c>
      <c r="F98" s="661">
        <v>91.38</v>
      </c>
      <c r="G98" s="662">
        <f t="shared" si="6"/>
        <v>34358.879999999997</v>
      </c>
      <c r="H98" s="663"/>
      <c r="I98" s="659">
        <v>41046</v>
      </c>
      <c r="J98" s="661">
        <v>90.62</v>
      </c>
      <c r="K98" s="665">
        <f t="shared" si="7"/>
        <v>34073.120000000003</v>
      </c>
      <c r="L98" s="666">
        <f t="shared" si="8"/>
        <v>-285.75999999999476</v>
      </c>
      <c r="M98" s="674">
        <v>1</v>
      </c>
      <c r="N98" s="773">
        <f t="shared" si="9"/>
        <v>-285.75999999999476</v>
      </c>
      <c r="O98" s="668"/>
    </row>
    <row r="99" spans="1:15" s="523" customFormat="1" ht="15" customHeight="1" x14ac:dyDescent="0.25">
      <c r="A99" s="660" t="s">
        <v>552</v>
      </c>
      <c r="B99" s="578" t="s">
        <v>553</v>
      </c>
      <c r="C99" s="578" t="s">
        <v>52</v>
      </c>
      <c r="D99" s="659">
        <v>41039</v>
      </c>
      <c r="E99" s="660">
        <v>400</v>
      </c>
      <c r="F99" s="661">
        <v>100.9</v>
      </c>
      <c r="G99" s="662">
        <f t="shared" si="6"/>
        <v>40360</v>
      </c>
      <c r="H99" s="663"/>
      <c r="I99" s="659">
        <v>41046</v>
      </c>
      <c r="J99" s="661">
        <v>98.39</v>
      </c>
      <c r="K99" s="665">
        <f t="shared" si="7"/>
        <v>39356</v>
      </c>
      <c r="L99" s="666">
        <f t="shared" si="8"/>
        <v>-1004</v>
      </c>
      <c r="M99" s="674">
        <v>1</v>
      </c>
      <c r="N99" s="773">
        <f t="shared" si="9"/>
        <v>-1004</v>
      </c>
      <c r="O99" s="668"/>
    </row>
    <row r="100" spans="1:15" s="523" customFormat="1" ht="15" customHeight="1" x14ac:dyDescent="0.25">
      <c r="A100" s="660" t="s">
        <v>554</v>
      </c>
      <c r="B100" s="578" t="s">
        <v>477</v>
      </c>
      <c r="C100" s="578" t="s">
        <v>52</v>
      </c>
      <c r="D100" s="659">
        <v>41030</v>
      </c>
      <c r="E100" s="660">
        <v>414</v>
      </c>
      <c r="F100" s="661">
        <v>43.19</v>
      </c>
      <c r="G100" s="662">
        <f t="shared" si="6"/>
        <v>17880.66</v>
      </c>
      <c r="H100" s="663"/>
      <c r="I100" s="659">
        <v>41046</v>
      </c>
      <c r="J100" s="661">
        <v>40.97</v>
      </c>
      <c r="K100" s="665">
        <f t="shared" si="7"/>
        <v>16961.579999999998</v>
      </c>
      <c r="L100" s="666">
        <f t="shared" si="8"/>
        <v>-919.08000000000175</v>
      </c>
      <c r="M100" s="674">
        <v>1</v>
      </c>
      <c r="N100" s="773">
        <f t="shared" si="9"/>
        <v>-919.08000000000175</v>
      </c>
      <c r="O100" s="668"/>
    </row>
    <row r="101" spans="1:15" s="523" customFormat="1" ht="15" customHeight="1" x14ac:dyDescent="0.25">
      <c r="A101" s="660" t="s">
        <v>555</v>
      </c>
      <c r="B101" s="578" t="s">
        <v>556</v>
      </c>
      <c r="C101" s="578" t="s">
        <v>52</v>
      </c>
      <c r="D101" s="659">
        <v>40945</v>
      </c>
      <c r="E101" s="660">
        <v>332</v>
      </c>
      <c r="F101" s="661">
        <v>59.13</v>
      </c>
      <c r="G101" s="662">
        <f t="shared" si="6"/>
        <v>19631.16</v>
      </c>
      <c r="H101" s="663"/>
      <c r="I101" s="659">
        <v>41046</v>
      </c>
      <c r="J101" s="661">
        <v>68.98</v>
      </c>
      <c r="K101" s="665">
        <f t="shared" si="7"/>
        <v>22901.360000000001</v>
      </c>
      <c r="L101" s="666">
        <f t="shared" si="8"/>
        <v>3270.2000000000007</v>
      </c>
      <c r="M101" s="674">
        <v>1</v>
      </c>
      <c r="N101" s="773">
        <f t="shared" si="9"/>
        <v>3270.2000000000007</v>
      </c>
      <c r="O101" s="668"/>
    </row>
    <row r="102" spans="1:15" s="523" customFormat="1" ht="15" customHeight="1" x14ac:dyDescent="0.25">
      <c r="A102" s="660" t="s">
        <v>557</v>
      </c>
      <c r="B102" s="578" t="s">
        <v>558</v>
      </c>
      <c r="C102" s="578" t="s">
        <v>52</v>
      </c>
      <c r="D102" s="659">
        <v>41039</v>
      </c>
      <c r="E102" s="660">
        <v>1428</v>
      </c>
      <c r="F102" s="661">
        <v>34.29</v>
      </c>
      <c r="G102" s="662">
        <f t="shared" si="6"/>
        <v>48966.119999999995</v>
      </c>
      <c r="H102" s="663"/>
      <c r="I102" s="659">
        <v>41047</v>
      </c>
      <c r="J102" s="661">
        <v>33.590000000000003</v>
      </c>
      <c r="K102" s="665">
        <f t="shared" si="7"/>
        <v>47966.520000000004</v>
      </c>
      <c r="L102" s="666">
        <f t="shared" si="8"/>
        <v>-999.59999999999127</v>
      </c>
      <c r="M102" s="674">
        <v>1</v>
      </c>
      <c r="N102" s="773">
        <f t="shared" si="9"/>
        <v>-999.59999999999127</v>
      </c>
      <c r="O102" s="668"/>
    </row>
    <row r="103" spans="1:15" s="523" customFormat="1" ht="15" customHeight="1" x14ac:dyDescent="0.25">
      <c r="A103" s="658" t="s">
        <v>559</v>
      </c>
      <c r="B103" s="577" t="s">
        <v>560</v>
      </c>
      <c r="C103" s="577" t="s">
        <v>77</v>
      </c>
      <c r="D103" s="669">
        <v>41043</v>
      </c>
      <c r="E103" s="658">
        <v>602</v>
      </c>
      <c r="F103" s="670">
        <v>54.91</v>
      </c>
      <c r="G103" s="671">
        <f>SUM(E103*F103)</f>
        <v>33055.82</v>
      </c>
      <c r="H103" s="672"/>
      <c r="I103" s="669">
        <v>41051</v>
      </c>
      <c r="J103" s="670">
        <v>56.83</v>
      </c>
      <c r="K103" s="673">
        <f>SUM(E103*J103)</f>
        <v>34211.659999999996</v>
      </c>
      <c r="L103" s="666">
        <f t="shared" si="8"/>
        <v>1155.8399999999965</v>
      </c>
      <c r="M103" s="674">
        <v>1</v>
      </c>
      <c r="N103" s="773">
        <f t="shared" si="9"/>
        <v>1155.8399999999965</v>
      </c>
      <c r="O103" s="668"/>
    </row>
    <row r="104" spans="1:15" s="523" customFormat="1" ht="15" customHeight="1" x14ac:dyDescent="0.25">
      <c r="A104" s="660" t="s">
        <v>561</v>
      </c>
      <c r="B104" s="578" t="s">
        <v>562</v>
      </c>
      <c r="C104" s="578" t="s">
        <v>52</v>
      </c>
      <c r="D104" s="659">
        <v>41039</v>
      </c>
      <c r="E104" s="660">
        <v>1071</v>
      </c>
      <c r="F104" s="661">
        <v>47.21</v>
      </c>
      <c r="G104" s="662">
        <f t="shared" si="6"/>
        <v>50561.91</v>
      </c>
      <c r="H104" s="663"/>
      <c r="I104" s="659">
        <v>41052</v>
      </c>
      <c r="J104" s="661">
        <v>46.89</v>
      </c>
      <c r="K104" s="665">
        <f t="shared" si="7"/>
        <v>50219.19</v>
      </c>
      <c r="L104" s="666">
        <f>SUM(K104-G104)</f>
        <v>-342.72000000000116</v>
      </c>
      <c r="M104" s="674">
        <v>1</v>
      </c>
      <c r="N104" s="773">
        <f>SUM(G104-K104)*M104</f>
        <v>342.72000000000116</v>
      </c>
      <c r="O104" s="668"/>
    </row>
    <row r="105" spans="1:15" s="523" customFormat="1" ht="15" customHeight="1" x14ac:dyDescent="0.25">
      <c r="A105" s="658" t="s">
        <v>563</v>
      </c>
      <c r="B105" s="577" t="s">
        <v>564</v>
      </c>
      <c r="C105" s="577" t="s">
        <v>77</v>
      </c>
      <c r="D105" s="669">
        <v>41044</v>
      </c>
      <c r="E105" s="658">
        <v>909</v>
      </c>
      <c r="F105" s="670">
        <v>31.06</v>
      </c>
      <c r="G105" s="671">
        <f>SUM(E105*F105)</f>
        <v>28233.539999999997</v>
      </c>
      <c r="H105" s="672"/>
      <c r="I105" s="669">
        <v>41058</v>
      </c>
      <c r="J105" s="670">
        <v>32.159999999999997</v>
      </c>
      <c r="K105" s="673">
        <f>SUM(E105*J105)</f>
        <v>29233.439999999999</v>
      </c>
      <c r="L105" s="675">
        <f>SUM(G105-K105)</f>
        <v>-999.90000000000146</v>
      </c>
      <c r="M105" s="674">
        <v>1</v>
      </c>
      <c r="N105" s="773">
        <f>SUM(G105-K105)*M105</f>
        <v>-999.90000000000146</v>
      </c>
      <c r="O105" s="668"/>
    </row>
    <row r="106" spans="1:15" s="523" customFormat="1" ht="15" customHeight="1" x14ac:dyDescent="0.25">
      <c r="A106" s="652" t="s">
        <v>565</v>
      </c>
      <c r="B106" s="578" t="s">
        <v>566</v>
      </c>
      <c r="C106" s="578" t="s">
        <v>52</v>
      </c>
      <c r="D106" s="659">
        <v>40945</v>
      </c>
      <c r="E106" s="660">
        <v>333</v>
      </c>
      <c r="F106" s="661">
        <v>52.76</v>
      </c>
      <c r="G106" s="662">
        <f t="shared" si="6"/>
        <v>17569.079999999998</v>
      </c>
      <c r="H106" s="663"/>
      <c r="I106" s="659">
        <v>41061</v>
      </c>
      <c r="J106" s="661">
        <v>55.26</v>
      </c>
      <c r="K106" s="665">
        <f t="shared" si="7"/>
        <v>18401.579999999998</v>
      </c>
      <c r="L106" s="666">
        <f>SUM(K106-G106)</f>
        <v>832.5</v>
      </c>
      <c r="M106" s="674">
        <v>1</v>
      </c>
      <c r="N106" s="773">
        <f>SUM(K106-G106)*M106</f>
        <v>832.5</v>
      </c>
      <c r="O106" s="668"/>
    </row>
    <row r="107" spans="1:15" s="523" customFormat="1" ht="15" customHeight="1" x14ac:dyDescent="0.25">
      <c r="A107" s="660" t="s">
        <v>567</v>
      </c>
      <c r="B107" s="578" t="s">
        <v>568</v>
      </c>
      <c r="C107" s="578" t="s">
        <v>52</v>
      </c>
      <c r="D107" s="659">
        <v>41029</v>
      </c>
      <c r="E107" s="660">
        <v>649</v>
      </c>
      <c r="F107" s="661">
        <v>65.319999999999993</v>
      </c>
      <c r="G107" s="662">
        <f t="shared" si="6"/>
        <v>42392.679999999993</v>
      </c>
      <c r="H107" s="663"/>
      <c r="I107" s="659">
        <v>41061</v>
      </c>
      <c r="J107" s="661">
        <v>63.78</v>
      </c>
      <c r="K107" s="665">
        <f t="shared" si="7"/>
        <v>41393.22</v>
      </c>
      <c r="L107" s="666">
        <f>SUM(K107-G107)</f>
        <v>-999.45999999999185</v>
      </c>
      <c r="M107" s="674">
        <v>1</v>
      </c>
      <c r="N107" s="773">
        <f>SUM(K107-G107)*M107</f>
        <v>-999.45999999999185</v>
      </c>
      <c r="O107" s="668"/>
    </row>
    <row r="108" spans="1:15" s="523" customFormat="1" ht="15" customHeight="1" x14ac:dyDescent="0.25">
      <c r="A108" s="658" t="s">
        <v>569</v>
      </c>
      <c r="B108" s="577" t="s">
        <v>570</v>
      </c>
      <c r="C108" s="577" t="s">
        <v>77</v>
      </c>
      <c r="D108" s="669">
        <v>41058</v>
      </c>
      <c r="E108" s="658">
        <v>632</v>
      </c>
      <c r="F108" s="670">
        <v>36.69</v>
      </c>
      <c r="G108" s="671">
        <f>SUM(E108*F108)</f>
        <v>23188.079999999998</v>
      </c>
      <c r="H108" s="672"/>
      <c r="I108" s="669">
        <v>41067</v>
      </c>
      <c r="J108" s="670">
        <v>38.03</v>
      </c>
      <c r="K108" s="673">
        <f>SUM(E108*J108)</f>
        <v>24034.959999999999</v>
      </c>
      <c r="L108" s="675">
        <f>SUM(G108-K108)</f>
        <v>-846.88000000000102</v>
      </c>
      <c r="M108" s="674">
        <v>1</v>
      </c>
      <c r="N108" s="773">
        <f>SUM(G108-K108)*M108</f>
        <v>-846.88000000000102</v>
      </c>
      <c r="O108" s="668"/>
    </row>
    <row r="109" spans="1:15" s="523" customFormat="1" ht="15" customHeight="1" x14ac:dyDescent="0.25">
      <c r="A109" s="658" t="s">
        <v>500</v>
      </c>
      <c r="B109" s="577" t="s">
        <v>501</v>
      </c>
      <c r="C109" s="577" t="s">
        <v>77</v>
      </c>
      <c r="D109" s="669">
        <v>41064</v>
      </c>
      <c r="E109" s="658">
        <v>472</v>
      </c>
      <c r="F109" s="670">
        <v>61.71</v>
      </c>
      <c r="G109" s="671">
        <f>SUM(E109*F109)</f>
        <v>29127.119999999999</v>
      </c>
      <c r="H109" s="672"/>
      <c r="I109" s="669">
        <v>41067</v>
      </c>
      <c r="J109" s="670">
        <v>64.13</v>
      </c>
      <c r="K109" s="673">
        <f>SUM(E109*J109)</f>
        <v>30269.359999999997</v>
      </c>
      <c r="L109" s="675">
        <f>SUM(G109-K109)</f>
        <v>-1142.239999999998</v>
      </c>
      <c r="M109" s="674">
        <v>1</v>
      </c>
      <c r="N109" s="773">
        <f>SUM(G109-K109)*M109</f>
        <v>-1142.239999999998</v>
      </c>
      <c r="O109" s="668"/>
    </row>
    <row r="110" spans="1:15" s="523" customFormat="1" ht="15" customHeight="1" x14ac:dyDescent="0.25">
      <c r="A110" s="658" t="s">
        <v>571</v>
      </c>
      <c r="B110" s="577" t="s">
        <v>572</v>
      </c>
      <c r="C110" s="577" t="s">
        <v>77</v>
      </c>
      <c r="D110" s="669">
        <v>41064</v>
      </c>
      <c r="E110" s="658">
        <v>202</v>
      </c>
      <c r="F110" s="670">
        <v>120.3</v>
      </c>
      <c r="G110" s="671">
        <f>SUM(E110*F110)</f>
        <v>24300.6</v>
      </c>
      <c r="H110" s="672"/>
      <c r="I110" s="669">
        <v>41108</v>
      </c>
      <c r="J110" s="670">
        <v>127.7</v>
      </c>
      <c r="K110" s="673">
        <f>SUM(E110*J110)</f>
        <v>25795.4</v>
      </c>
      <c r="L110" s="675">
        <f>SUM(G110-K110)</f>
        <v>-1494.8000000000029</v>
      </c>
      <c r="M110" s="674">
        <v>1</v>
      </c>
      <c r="N110" s="773">
        <f>SUM(G110-K110)*M110</f>
        <v>-1494.8000000000029</v>
      </c>
      <c r="O110" s="668"/>
    </row>
    <row r="111" spans="1:15" s="523" customFormat="1" ht="15" customHeight="1" x14ac:dyDescent="0.25">
      <c r="A111" s="658" t="s">
        <v>573</v>
      </c>
      <c r="B111" s="577" t="s">
        <v>574</v>
      </c>
      <c r="C111" s="577" t="s">
        <v>77</v>
      </c>
      <c r="D111" s="669">
        <v>41072</v>
      </c>
      <c r="E111" s="658">
        <v>467</v>
      </c>
      <c r="F111" s="670">
        <v>38.33</v>
      </c>
      <c r="G111" s="671">
        <f>SUM(E111*F111)</f>
        <v>17900.11</v>
      </c>
      <c r="H111" s="672"/>
      <c r="I111" s="669">
        <v>41109</v>
      </c>
      <c r="J111" s="670">
        <v>40.47</v>
      </c>
      <c r="K111" s="673">
        <f>SUM(E111*J111)</f>
        <v>18899.489999999998</v>
      </c>
      <c r="L111" s="675">
        <f>SUM(G111-K111)</f>
        <v>-999.37999999999738</v>
      </c>
      <c r="M111" s="674">
        <v>1</v>
      </c>
      <c r="N111" s="773">
        <f>SUM(G111-K111)*M111</f>
        <v>-999.37999999999738</v>
      </c>
      <c r="O111" s="668"/>
    </row>
    <row r="112" spans="1:15" s="523" customFormat="1" ht="15" customHeight="1" x14ac:dyDescent="0.25">
      <c r="A112" s="652" t="s">
        <v>504</v>
      </c>
      <c r="B112" s="578" t="s">
        <v>505</v>
      </c>
      <c r="C112" s="578" t="s">
        <v>52</v>
      </c>
      <c r="D112" s="659">
        <v>41065</v>
      </c>
      <c r="E112" s="660">
        <v>999</v>
      </c>
      <c r="F112" s="661">
        <v>28.24</v>
      </c>
      <c r="G112" s="662">
        <f>SUM(E112*F112)</f>
        <v>28211.759999999998</v>
      </c>
      <c r="H112" s="663"/>
      <c r="I112" s="659">
        <v>41085</v>
      </c>
      <c r="J112" s="661">
        <v>27.62</v>
      </c>
      <c r="K112" s="665">
        <f>SUM(E112*J112)</f>
        <v>27592.38</v>
      </c>
      <c r="L112" s="666">
        <f>SUM(K112-G112)</f>
        <v>-619.37999999999738</v>
      </c>
      <c r="M112" s="674">
        <v>1</v>
      </c>
      <c r="N112" s="773">
        <f>SUM(K112-G112)*M112</f>
        <v>-619.37999999999738</v>
      </c>
      <c r="O112" s="668"/>
    </row>
    <row r="113" spans="1:15" s="523" customFormat="1" ht="15" customHeight="1" x14ac:dyDescent="0.25">
      <c r="A113" s="658" t="s">
        <v>575</v>
      </c>
      <c r="B113" s="577" t="s">
        <v>576</v>
      </c>
      <c r="C113" s="577" t="s">
        <v>77</v>
      </c>
      <c r="D113" s="669">
        <v>41043</v>
      </c>
      <c r="E113" s="658">
        <v>658</v>
      </c>
      <c r="F113" s="670">
        <v>29.26</v>
      </c>
      <c r="G113" s="671">
        <f t="shared" ref="G113:G118" si="10">SUM(E113*F113)</f>
        <v>19253.080000000002</v>
      </c>
      <c r="H113" s="672"/>
      <c r="I113" s="669">
        <v>41088</v>
      </c>
      <c r="J113" s="670">
        <v>29.92</v>
      </c>
      <c r="K113" s="673">
        <f t="shared" ref="K113:K118" si="11">SUM(E113*J113)</f>
        <v>19687.36</v>
      </c>
      <c r="L113" s="675">
        <f t="shared" ref="L113:L118" si="12">SUM(G113-K113)</f>
        <v>-434.27999999999884</v>
      </c>
      <c r="M113" s="674">
        <v>1</v>
      </c>
      <c r="N113" s="773">
        <f t="shared" ref="N113:N118" si="13">SUM(G113-K113)*M113</f>
        <v>-434.27999999999884</v>
      </c>
      <c r="O113" s="668"/>
    </row>
    <row r="114" spans="1:15" s="523" customFormat="1" ht="15" customHeight="1" x14ac:dyDescent="0.25">
      <c r="A114" s="658" t="s">
        <v>577</v>
      </c>
      <c r="B114" s="577" t="s">
        <v>578</v>
      </c>
      <c r="C114" s="577" t="s">
        <v>77</v>
      </c>
      <c r="D114" s="669">
        <v>41064</v>
      </c>
      <c r="E114" s="658">
        <v>998</v>
      </c>
      <c r="F114" s="670">
        <v>11.65</v>
      </c>
      <c r="G114" s="671">
        <f t="shared" si="10"/>
        <v>11626.7</v>
      </c>
      <c r="H114" s="672"/>
      <c r="I114" s="669">
        <v>41089</v>
      </c>
      <c r="J114" s="670">
        <v>12.91</v>
      </c>
      <c r="K114" s="673">
        <f t="shared" si="11"/>
        <v>12884.18</v>
      </c>
      <c r="L114" s="675">
        <f t="shared" si="12"/>
        <v>-1257.4799999999996</v>
      </c>
      <c r="M114" s="674">
        <v>1</v>
      </c>
      <c r="N114" s="773">
        <f t="shared" si="13"/>
        <v>-1257.4799999999996</v>
      </c>
      <c r="O114" s="668"/>
    </row>
    <row r="115" spans="1:15" s="523" customFormat="1" ht="15" customHeight="1" x14ac:dyDescent="0.25">
      <c r="A115" s="658" t="s">
        <v>579</v>
      </c>
      <c r="B115" s="577" t="s">
        <v>541</v>
      </c>
      <c r="C115" s="577" t="s">
        <v>77</v>
      </c>
      <c r="D115" s="669">
        <v>41085</v>
      </c>
      <c r="E115" s="658">
        <v>1339</v>
      </c>
      <c r="F115" s="670">
        <v>30.87</v>
      </c>
      <c r="G115" s="671">
        <f t="shared" si="10"/>
        <v>41334.93</v>
      </c>
      <c r="H115" s="672"/>
      <c r="I115" s="669">
        <v>41089</v>
      </c>
      <c r="J115" s="670">
        <v>31.95</v>
      </c>
      <c r="K115" s="673">
        <f t="shared" si="11"/>
        <v>42781.049999999996</v>
      </c>
      <c r="L115" s="675">
        <f t="shared" si="12"/>
        <v>-1446.1199999999953</v>
      </c>
      <c r="M115" s="674">
        <v>1</v>
      </c>
      <c r="N115" s="773">
        <f t="shared" si="13"/>
        <v>-1446.1199999999953</v>
      </c>
      <c r="O115" s="668"/>
    </row>
    <row r="116" spans="1:15" s="523" customFormat="1" ht="15" customHeight="1" x14ac:dyDescent="0.25">
      <c r="A116" s="658" t="s">
        <v>580</v>
      </c>
      <c r="B116" s="577" t="s">
        <v>581</v>
      </c>
      <c r="C116" s="577" t="s">
        <v>77</v>
      </c>
      <c r="D116" s="669">
        <v>41043</v>
      </c>
      <c r="E116" s="658">
        <v>590</v>
      </c>
      <c r="F116" s="670">
        <v>48.43</v>
      </c>
      <c r="G116" s="671">
        <f t="shared" si="10"/>
        <v>28573.7</v>
      </c>
      <c r="H116" s="672"/>
      <c r="I116" s="669">
        <v>41093</v>
      </c>
      <c r="J116" s="670">
        <v>50.97</v>
      </c>
      <c r="K116" s="673">
        <f t="shared" si="11"/>
        <v>30072.3</v>
      </c>
      <c r="L116" s="675">
        <f t="shared" si="12"/>
        <v>-1498.5999999999985</v>
      </c>
      <c r="M116" s="674">
        <v>1</v>
      </c>
      <c r="N116" s="773">
        <f t="shared" si="13"/>
        <v>-1498.5999999999985</v>
      </c>
      <c r="O116" s="668"/>
    </row>
    <row r="117" spans="1:15" s="523" customFormat="1" ht="15" customHeight="1" x14ac:dyDescent="0.25">
      <c r="A117" s="658" t="s">
        <v>582</v>
      </c>
      <c r="B117" s="577" t="s">
        <v>583</v>
      </c>
      <c r="C117" s="577" t="s">
        <v>77</v>
      </c>
      <c r="D117" s="669">
        <v>41086</v>
      </c>
      <c r="E117" s="658">
        <v>735</v>
      </c>
      <c r="F117" s="670">
        <v>74.010000000000005</v>
      </c>
      <c r="G117" s="671">
        <f t="shared" si="10"/>
        <v>54397.350000000006</v>
      </c>
      <c r="H117" s="672"/>
      <c r="I117" s="669">
        <v>41093</v>
      </c>
      <c r="J117" s="670">
        <v>76.05</v>
      </c>
      <c r="K117" s="673">
        <f t="shared" si="11"/>
        <v>55896.75</v>
      </c>
      <c r="L117" s="675">
        <f t="shared" si="12"/>
        <v>-1499.3999999999942</v>
      </c>
      <c r="M117" s="674">
        <v>1</v>
      </c>
      <c r="N117" s="773">
        <f t="shared" si="13"/>
        <v>-1499.3999999999942</v>
      </c>
      <c r="O117" s="668"/>
    </row>
    <row r="118" spans="1:15" s="523" customFormat="1" ht="15" customHeight="1" x14ac:dyDescent="0.25">
      <c r="A118" s="658" t="s">
        <v>371</v>
      </c>
      <c r="B118" s="577" t="s">
        <v>372</v>
      </c>
      <c r="C118" s="577" t="s">
        <v>77</v>
      </c>
      <c r="D118" s="669">
        <v>41044</v>
      </c>
      <c r="E118" s="658">
        <v>568</v>
      </c>
      <c r="F118" s="670">
        <v>23.96</v>
      </c>
      <c r="G118" s="671">
        <f t="shared" si="10"/>
        <v>13609.28</v>
      </c>
      <c r="H118" s="672"/>
      <c r="I118" s="669">
        <v>41094</v>
      </c>
      <c r="J118" s="670">
        <v>21.12</v>
      </c>
      <c r="K118" s="673">
        <f t="shared" si="11"/>
        <v>11996.16</v>
      </c>
      <c r="L118" s="666">
        <f t="shared" si="12"/>
        <v>1613.1200000000008</v>
      </c>
      <c r="M118" s="674">
        <v>1</v>
      </c>
      <c r="N118" s="773">
        <f t="shared" si="13"/>
        <v>1613.1200000000008</v>
      </c>
      <c r="O118" s="668"/>
    </row>
    <row r="119" spans="1:15" s="523" customFormat="1" ht="15" customHeight="1" x14ac:dyDescent="0.25">
      <c r="A119" s="660" t="s">
        <v>584</v>
      </c>
      <c r="B119" s="578" t="s">
        <v>368</v>
      </c>
      <c r="C119" s="578" t="s">
        <v>52</v>
      </c>
      <c r="D119" s="659">
        <v>41100</v>
      </c>
      <c r="E119" s="660">
        <v>847</v>
      </c>
      <c r="F119" s="661">
        <v>34.74</v>
      </c>
      <c r="G119" s="662">
        <f t="shared" ref="G119:G125" si="14">SUM(E119*F119)</f>
        <v>29424.780000000002</v>
      </c>
      <c r="H119" s="663"/>
      <c r="I119" s="659">
        <v>41103</v>
      </c>
      <c r="J119" s="661">
        <v>33.56</v>
      </c>
      <c r="K119" s="665">
        <f t="shared" ref="K119:K125" si="15">SUM(E119*J119)</f>
        <v>28425.320000000003</v>
      </c>
      <c r="L119" s="666">
        <f>SUM(K119-G119)</f>
        <v>-999.45999999999913</v>
      </c>
      <c r="M119" s="674">
        <v>1</v>
      </c>
      <c r="N119" s="773">
        <f>SUM(K119-G119)*M119</f>
        <v>-999.45999999999913</v>
      </c>
      <c r="O119" s="668"/>
    </row>
    <row r="120" spans="1:15" s="523" customFormat="1" ht="15" customHeight="1" x14ac:dyDescent="0.25">
      <c r="A120" s="658" t="s">
        <v>585</v>
      </c>
      <c r="B120" s="577" t="s">
        <v>586</v>
      </c>
      <c r="C120" s="577" t="s">
        <v>77</v>
      </c>
      <c r="D120" s="669">
        <v>41072</v>
      </c>
      <c r="E120" s="658">
        <v>372</v>
      </c>
      <c r="F120" s="670">
        <v>51.03</v>
      </c>
      <c r="G120" s="671">
        <f t="shared" si="14"/>
        <v>18983.16</v>
      </c>
      <c r="H120" s="672"/>
      <c r="I120" s="669">
        <v>41108</v>
      </c>
      <c r="J120" s="670">
        <v>55.11</v>
      </c>
      <c r="K120" s="673">
        <f t="shared" si="15"/>
        <v>20500.919999999998</v>
      </c>
      <c r="L120" s="675">
        <f>SUM(G120-K120)</f>
        <v>-1517.7599999999984</v>
      </c>
      <c r="M120" s="674">
        <v>1</v>
      </c>
      <c r="N120" s="773">
        <f>SUM(G120-K120)*M120</f>
        <v>-1517.7599999999984</v>
      </c>
      <c r="O120" s="668"/>
    </row>
    <row r="121" spans="1:15" s="523" customFormat="1" ht="15" customHeight="1" x14ac:dyDescent="0.25">
      <c r="A121" s="652" t="s">
        <v>587</v>
      </c>
      <c r="B121" s="578" t="s">
        <v>588</v>
      </c>
      <c r="C121" s="578" t="s">
        <v>52</v>
      </c>
      <c r="D121" s="659">
        <v>40945</v>
      </c>
      <c r="E121" s="660">
        <v>1020</v>
      </c>
      <c r="F121" s="661">
        <v>22.07</v>
      </c>
      <c r="G121" s="662">
        <f t="shared" si="14"/>
        <v>22511.4</v>
      </c>
      <c r="H121" s="663"/>
      <c r="I121" s="659">
        <v>41126</v>
      </c>
      <c r="J121" s="661">
        <v>23.82</v>
      </c>
      <c r="K121" s="665">
        <f t="shared" si="15"/>
        <v>24296.400000000001</v>
      </c>
      <c r="L121" s="666">
        <f>SUM(K121-G121)</f>
        <v>1785</v>
      </c>
      <c r="M121" s="674">
        <v>1</v>
      </c>
      <c r="N121" s="773">
        <f>SUM(K121-G121)*M121</f>
        <v>1785</v>
      </c>
      <c r="O121" s="668"/>
    </row>
    <row r="122" spans="1:15" s="523" customFormat="1" ht="15" customHeight="1" x14ac:dyDescent="0.25">
      <c r="A122" s="658" t="s">
        <v>589</v>
      </c>
      <c r="B122" s="577" t="s">
        <v>590</v>
      </c>
      <c r="C122" s="577" t="s">
        <v>77</v>
      </c>
      <c r="D122" s="669">
        <v>41072</v>
      </c>
      <c r="E122" s="658">
        <v>724</v>
      </c>
      <c r="F122" s="670">
        <v>24.81</v>
      </c>
      <c r="G122" s="671">
        <f t="shared" si="14"/>
        <v>17962.439999999999</v>
      </c>
      <c r="H122" s="672"/>
      <c r="I122" s="669">
        <v>41128</v>
      </c>
      <c r="J122" s="670">
        <v>25.5</v>
      </c>
      <c r="K122" s="673">
        <f t="shared" si="15"/>
        <v>18462</v>
      </c>
      <c r="L122" s="675">
        <f>SUM(G122-K122)</f>
        <v>-499.56000000000131</v>
      </c>
      <c r="M122" s="674">
        <v>1</v>
      </c>
      <c r="N122" s="773">
        <f>SUM(G122-K122)*M122</f>
        <v>-499.56000000000131</v>
      </c>
      <c r="O122" s="668"/>
    </row>
    <row r="123" spans="1:15" s="523" customFormat="1" ht="15" customHeight="1" x14ac:dyDescent="0.25">
      <c r="A123" s="660" t="s">
        <v>591</v>
      </c>
      <c r="B123" s="578" t="s">
        <v>592</v>
      </c>
      <c r="C123" s="578" t="s">
        <v>52</v>
      </c>
      <c r="D123" s="659">
        <v>41089</v>
      </c>
      <c r="E123" s="660">
        <v>824</v>
      </c>
      <c r="F123" s="661">
        <v>58.91</v>
      </c>
      <c r="G123" s="662">
        <f t="shared" si="14"/>
        <v>48541.84</v>
      </c>
      <c r="H123" s="663"/>
      <c r="I123" s="659">
        <v>41128</v>
      </c>
      <c r="J123" s="661">
        <v>58.95</v>
      </c>
      <c r="K123" s="665">
        <f t="shared" si="15"/>
        <v>48574.8</v>
      </c>
      <c r="L123" s="666">
        <f>SUM(K123-G123)</f>
        <v>32.960000000006403</v>
      </c>
      <c r="M123" s="674">
        <v>1</v>
      </c>
      <c r="N123" s="773">
        <f>SUM(K123-G123)*M123</f>
        <v>32.960000000006403</v>
      </c>
      <c r="O123" s="668"/>
    </row>
    <row r="124" spans="1:15" s="523" customFormat="1" ht="15" customHeight="1" x14ac:dyDescent="0.25">
      <c r="A124" s="658" t="s">
        <v>294</v>
      </c>
      <c r="B124" s="577" t="s">
        <v>295</v>
      </c>
      <c r="C124" s="577" t="s">
        <v>77</v>
      </c>
      <c r="D124" s="669">
        <v>41043</v>
      </c>
      <c r="E124" s="658">
        <v>1785</v>
      </c>
      <c r="F124" s="670">
        <v>8.9700000000000006</v>
      </c>
      <c r="G124" s="671">
        <f t="shared" si="14"/>
        <v>16011.45</v>
      </c>
      <c r="H124" s="672"/>
      <c r="I124" s="669">
        <v>41129</v>
      </c>
      <c r="J124" s="670">
        <v>8.7850000000000001</v>
      </c>
      <c r="K124" s="673">
        <f t="shared" si="15"/>
        <v>15681.225</v>
      </c>
      <c r="L124" s="666">
        <f>SUM(G124-K124)</f>
        <v>330.22500000000036</v>
      </c>
      <c r="M124" s="674">
        <v>1</v>
      </c>
      <c r="N124" s="773">
        <f>SUM(G124-K124)*M124</f>
        <v>330.22500000000036</v>
      </c>
      <c r="O124" s="668"/>
    </row>
    <row r="125" spans="1:15" s="523" customFormat="1" ht="15" customHeight="1" x14ac:dyDescent="0.25">
      <c r="A125" s="658" t="s">
        <v>593</v>
      </c>
      <c r="B125" s="577" t="s">
        <v>594</v>
      </c>
      <c r="C125" s="577" t="s">
        <v>77</v>
      </c>
      <c r="D125" s="669">
        <v>41113</v>
      </c>
      <c r="E125" s="658">
        <v>4545</v>
      </c>
      <c r="F125" s="670">
        <v>5.37</v>
      </c>
      <c r="G125" s="671">
        <f t="shared" si="14"/>
        <v>24406.65</v>
      </c>
      <c r="H125" s="672"/>
      <c r="I125" s="669">
        <v>41130</v>
      </c>
      <c r="J125" s="670">
        <v>5.4859999999999998</v>
      </c>
      <c r="K125" s="673">
        <f t="shared" si="15"/>
        <v>24933.87</v>
      </c>
      <c r="L125" s="675">
        <f>SUM(G125-K125)</f>
        <v>-527.21999999999753</v>
      </c>
      <c r="M125" s="674">
        <v>1</v>
      </c>
      <c r="N125" s="773">
        <f>SUM(G125-K125)*M125</f>
        <v>-527.21999999999753</v>
      </c>
      <c r="O125" s="668"/>
    </row>
    <row r="126" spans="1:15" s="523" customFormat="1" ht="15" customHeight="1" x14ac:dyDescent="0.25">
      <c r="A126" s="678" t="s">
        <v>595</v>
      </c>
      <c r="B126" s="578" t="s">
        <v>596</v>
      </c>
      <c r="C126" s="578" t="s">
        <v>52</v>
      </c>
      <c r="D126" s="659">
        <v>41071</v>
      </c>
      <c r="E126" s="660">
        <v>467</v>
      </c>
      <c r="F126" s="661">
        <v>55.8</v>
      </c>
      <c r="G126" s="662">
        <f t="shared" ref="G126:G171" si="16">SUM(E126*F126)</f>
        <v>26058.6</v>
      </c>
      <c r="H126" s="663"/>
      <c r="I126" s="659">
        <v>41134</v>
      </c>
      <c r="J126" s="661">
        <v>58.01</v>
      </c>
      <c r="K126" s="665">
        <f t="shared" ref="K126:K171" si="17">SUM(E126*J126)</f>
        <v>27090.67</v>
      </c>
      <c r="L126" s="666">
        <f t="shared" ref="L126:L142" si="18">SUM(K126-G126)</f>
        <v>1032.0699999999997</v>
      </c>
      <c r="M126" s="674">
        <v>1</v>
      </c>
      <c r="N126" s="773">
        <f t="shared" ref="N126:N142" si="19">SUM(K126-G126)*M126</f>
        <v>1032.0699999999997</v>
      </c>
      <c r="O126" s="668"/>
    </row>
    <row r="127" spans="1:15" s="523" customFormat="1" ht="15" customHeight="1" x14ac:dyDescent="0.25">
      <c r="A127" s="660" t="s">
        <v>597</v>
      </c>
      <c r="B127" s="578" t="s">
        <v>598</v>
      </c>
      <c r="C127" s="578" t="s">
        <v>52</v>
      </c>
      <c r="D127" s="659">
        <v>41071</v>
      </c>
      <c r="E127" s="660">
        <v>1219</v>
      </c>
      <c r="F127" s="661">
        <v>20.87</v>
      </c>
      <c r="G127" s="662">
        <f t="shared" si="16"/>
        <v>25440.530000000002</v>
      </c>
      <c r="H127" s="663"/>
      <c r="I127" s="659">
        <v>41135</v>
      </c>
      <c r="J127" s="661">
        <v>20.59</v>
      </c>
      <c r="K127" s="665">
        <f t="shared" si="17"/>
        <v>25099.21</v>
      </c>
      <c r="L127" s="666">
        <f t="shared" si="18"/>
        <v>-341.32000000000335</v>
      </c>
      <c r="M127" s="674">
        <v>1</v>
      </c>
      <c r="N127" s="773">
        <f t="shared" si="19"/>
        <v>-341.32000000000335</v>
      </c>
      <c r="O127" s="668"/>
    </row>
    <row r="128" spans="1:15" s="523" customFormat="1" ht="15" customHeight="1" x14ac:dyDescent="0.25">
      <c r="A128" s="652" t="s">
        <v>599</v>
      </c>
      <c r="B128" s="578" t="s">
        <v>600</v>
      </c>
      <c r="C128" s="578" t="s">
        <v>52</v>
      </c>
      <c r="D128" s="659">
        <v>41064</v>
      </c>
      <c r="E128" s="660">
        <v>1785</v>
      </c>
      <c r="F128" s="661">
        <v>22.4</v>
      </c>
      <c r="G128" s="662">
        <f t="shared" si="16"/>
        <v>39984</v>
      </c>
      <c r="H128" s="663"/>
      <c r="I128" s="659">
        <v>41142</v>
      </c>
      <c r="J128" s="661">
        <v>23.15</v>
      </c>
      <c r="K128" s="665">
        <f t="shared" si="17"/>
        <v>41322.75</v>
      </c>
      <c r="L128" s="666">
        <f t="shared" si="18"/>
        <v>1338.75</v>
      </c>
      <c r="M128" s="674">
        <v>1</v>
      </c>
      <c r="N128" s="773">
        <f t="shared" si="19"/>
        <v>1338.75</v>
      </c>
      <c r="O128" s="668"/>
    </row>
    <row r="129" spans="1:15" s="523" customFormat="1" ht="15" customHeight="1" x14ac:dyDescent="0.25">
      <c r="A129" s="652" t="s">
        <v>601</v>
      </c>
      <c r="B129" s="578" t="s">
        <v>602</v>
      </c>
      <c r="C129" s="578" t="s">
        <v>52</v>
      </c>
      <c r="D129" s="659">
        <v>40945</v>
      </c>
      <c r="E129" s="660">
        <v>439</v>
      </c>
      <c r="F129" s="661">
        <v>53.96</v>
      </c>
      <c r="G129" s="662">
        <f t="shared" si="16"/>
        <v>23688.44</v>
      </c>
      <c r="H129" s="663"/>
      <c r="I129" s="659">
        <v>41144</v>
      </c>
      <c r="J129" s="661">
        <v>58.87</v>
      </c>
      <c r="K129" s="665">
        <f t="shared" si="17"/>
        <v>25843.93</v>
      </c>
      <c r="L129" s="666">
        <f t="shared" si="18"/>
        <v>2155.4900000000016</v>
      </c>
      <c r="M129" s="674">
        <v>1</v>
      </c>
      <c r="N129" s="773">
        <f t="shared" si="19"/>
        <v>2155.4900000000016</v>
      </c>
      <c r="O129" s="668"/>
    </row>
    <row r="130" spans="1:15" s="523" customFormat="1" ht="15" customHeight="1" x14ac:dyDescent="0.25">
      <c r="A130" s="652" t="s">
        <v>603</v>
      </c>
      <c r="B130" s="578" t="s">
        <v>604</v>
      </c>
      <c r="C130" s="578" t="s">
        <v>52</v>
      </c>
      <c r="D130" s="659">
        <v>41058</v>
      </c>
      <c r="E130" s="660">
        <v>746</v>
      </c>
      <c r="F130" s="661">
        <v>45.17</v>
      </c>
      <c r="G130" s="662">
        <f t="shared" si="16"/>
        <v>33696.82</v>
      </c>
      <c r="H130" s="663"/>
      <c r="I130" s="659">
        <v>41144</v>
      </c>
      <c r="J130" s="661">
        <v>43.63</v>
      </c>
      <c r="K130" s="665">
        <f t="shared" si="17"/>
        <v>32547.980000000003</v>
      </c>
      <c r="L130" s="666">
        <f t="shared" si="18"/>
        <v>-1148.8399999999965</v>
      </c>
      <c r="M130" s="674">
        <v>1</v>
      </c>
      <c r="N130" s="773">
        <f t="shared" si="19"/>
        <v>-1148.8399999999965</v>
      </c>
      <c r="O130" s="668"/>
    </row>
    <row r="131" spans="1:15" s="523" customFormat="1" ht="15" customHeight="1" x14ac:dyDescent="0.25">
      <c r="A131" s="660" t="s">
        <v>605</v>
      </c>
      <c r="B131" s="578" t="s">
        <v>537</v>
      </c>
      <c r="C131" s="578" t="s">
        <v>52</v>
      </c>
      <c r="D131" s="659">
        <v>41142</v>
      </c>
      <c r="E131" s="660">
        <v>376</v>
      </c>
      <c r="F131" s="661">
        <v>93.57</v>
      </c>
      <c r="G131" s="662">
        <f t="shared" si="16"/>
        <v>35182.32</v>
      </c>
      <c r="H131" s="663"/>
      <c r="I131" s="659">
        <v>41151</v>
      </c>
      <c r="J131" s="661">
        <v>90.91</v>
      </c>
      <c r="K131" s="665">
        <f t="shared" si="17"/>
        <v>34182.159999999996</v>
      </c>
      <c r="L131" s="666">
        <f t="shared" si="18"/>
        <v>-1000.1600000000035</v>
      </c>
      <c r="M131" s="674">
        <v>1</v>
      </c>
      <c r="N131" s="773">
        <f t="shared" si="19"/>
        <v>-1000.1600000000035</v>
      </c>
      <c r="O131" s="668"/>
    </row>
    <row r="132" spans="1:15" s="523" customFormat="1" ht="15" customHeight="1" x14ac:dyDescent="0.25">
      <c r="A132" s="660" t="s">
        <v>606</v>
      </c>
      <c r="B132" s="578" t="s">
        <v>607</v>
      </c>
      <c r="C132" s="578" t="s">
        <v>52</v>
      </c>
      <c r="D132" s="659">
        <v>41089</v>
      </c>
      <c r="E132" s="660">
        <v>824</v>
      </c>
      <c r="F132" s="661">
        <v>64.03</v>
      </c>
      <c r="G132" s="662">
        <f t="shared" si="16"/>
        <v>52760.72</v>
      </c>
      <c r="H132" s="663"/>
      <c r="I132" s="659">
        <v>41156</v>
      </c>
      <c r="J132" s="661">
        <v>64.819999999999993</v>
      </c>
      <c r="K132" s="665">
        <f t="shared" si="17"/>
        <v>53411.679999999993</v>
      </c>
      <c r="L132" s="666">
        <f t="shared" si="18"/>
        <v>650.95999999999185</v>
      </c>
      <c r="M132" s="674">
        <v>1</v>
      </c>
      <c r="N132" s="773">
        <f t="shared" si="19"/>
        <v>650.95999999999185</v>
      </c>
      <c r="O132" s="668"/>
    </row>
    <row r="133" spans="1:15" s="523" customFormat="1" ht="15" customHeight="1" x14ac:dyDescent="0.25">
      <c r="A133" s="660" t="s">
        <v>608</v>
      </c>
      <c r="B133" s="578" t="s">
        <v>609</v>
      </c>
      <c r="C133" s="578" t="s">
        <v>52</v>
      </c>
      <c r="D133" s="659">
        <v>41071</v>
      </c>
      <c r="E133" s="660">
        <v>431</v>
      </c>
      <c r="F133" s="661">
        <v>61.53</v>
      </c>
      <c r="G133" s="662">
        <f t="shared" si="16"/>
        <v>26519.43</v>
      </c>
      <c r="H133" s="663"/>
      <c r="I133" s="659">
        <v>41170</v>
      </c>
      <c r="J133" s="661">
        <v>62.95</v>
      </c>
      <c r="K133" s="665">
        <f t="shared" si="17"/>
        <v>27131.45</v>
      </c>
      <c r="L133" s="666">
        <f t="shared" si="18"/>
        <v>612.02000000000044</v>
      </c>
      <c r="M133" s="674">
        <v>1</v>
      </c>
      <c r="N133" s="773">
        <f t="shared" si="19"/>
        <v>612.02000000000044</v>
      </c>
      <c r="O133" s="668"/>
    </row>
    <row r="134" spans="1:15" s="523" customFormat="1" ht="15" customHeight="1" x14ac:dyDescent="0.25">
      <c r="A134" s="660" t="s">
        <v>610</v>
      </c>
      <c r="B134" s="578" t="s">
        <v>220</v>
      </c>
      <c r="C134" s="578" t="s">
        <v>52</v>
      </c>
      <c r="D134" s="659">
        <v>41165</v>
      </c>
      <c r="E134" s="660">
        <v>179</v>
      </c>
      <c r="F134" s="661">
        <v>93</v>
      </c>
      <c r="G134" s="662">
        <f t="shared" si="16"/>
        <v>16647</v>
      </c>
      <c r="H134" s="663"/>
      <c r="I134" s="659">
        <v>41176</v>
      </c>
      <c r="J134" s="661">
        <v>87</v>
      </c>
      <c r="K134" s="665">
        <f t="shared" si="17"/>
        <v>15573</v>
      </c>
      <c r="L134" s="666">
        <f t="shared" si="18"/>
        <v>-1074</v>
      </c>
      <c r="M134" s="674">
        <v>1</v>
      </c>
      <c r="N134" s="773">
        <f t="shared" si="19"/>
        <v>-1074</v>
      </c>
      <c r="O134" s="668"/>
    </row>
    <row r="135" spans="1:15" s="523" customFormat="1" ht="15" customHeight="1" x14ac:dyDescent="0.25">
      <c r="A135" s="660" t="s">
        <v>611</v>
      </c>
      <c r="B135" s="578" t="s">
        <v>612</v>
      </c>
      <c r="C135" s="578" t="s">
        <v>52</v>
      </c>
      <c r="D135" s="659">
        <v>41165</v>
      </c>
      <c r="E135" s="660">
        <v>562</v>
      </c>
      <c r="F135" s="661">
        <v>28.45</v>
      </c>
      <c r="G135" s="662">
        <f t="shared" si="16"/>
        <v>15988.9</v>
      </c>
      <c r="H135" s="663"/>
      <c r="I135" s="659">
        <v>41177</v>
      </c>
      <c r="J135" s="661">
        <v>27.47</v>
      </c>
      <c r="K135" s="665">
        <f t="shared" si="17"/>
        <v>15438.14</v>
      </c>
      <c r="L135" s="666">
        <f t="shared" si="18"/>
        <v>-550.76000000000022</v>
      </c>
      <c r="M135" s="674">
        <v>1</v>
      </c>
      <c r="N135" s="773">
        <f t="shared" si="19"/>
        <v>-550.76000000000022</v>
      </c>
      <c r="O135" s="668"/>
    </row>
    <row r="136" spans="1:15" s="523" customFormat="1" ht="15" customHeight="1" x14ac:dyDescent="0.25">
      <c r="A136" s="660" t="s">
        <v>613</v>
      </c>
      <c r="B136" s="578" t="s">
        <v>614</v>
      </c>
      <c r="C136" s="578" t="s">
        <v>52</v>
      </c>
      <c r="D136" s="659">
        <v>41166</v>
      </c>
      <c r="E136" s="660">
        <v>270</v>
      </c>
      <c r="F136" s="661">
        <v>115.67</v>
      </c>
      <c r="G136" s="662">
        <f t="shared" si="16"/>
        <v>31230.9</v>
      </c>
      <c r="H136" s="663"/>
      <c r="I136" s="659">
        <v>41177</v>
      </c>
      <c r="J136" s="661">
        <v>111.99</v>
      </c>
      <c r="K136" s="665">
        <f t="shared" si="17"/>
        <v>30237.3</v>
      </c>
      <c r="L136" s="666">
        <f t="shared" si="18"/>
        <v>-993.60000000000218</v>
      </c>
      <c r="M136" s="674">
        <v>1</v>
      </c>
      <c r="N136" s="773">
        <f t="shared" si="19"/>
        <v>-993.60000000000218</v>
      </c>
      <c r="O136" s="668"/>
    </row>
    <row r="137" spans="1:15" s="523" customFormat="1" ht="15" customHeight="1" x14ac:dyDescent="0.25">
      <c r="A137" s="660" t="s">
        <v>615</v>
      </c>
      <c r="B137" s="578" t="s">
        <v>616</v>
      </c>
      <c r="C137" s="578" t="s">
        <v>52</v>
      </c>
      <c r="D137" s="659">
        <v>41159</v>
      </c>
      <c r="E137" s="660">
        <v>263</v>
      </c>
      <c r="F137" s="661">
        <v>81.23</v>
      </c>
      <c r="G137" s="662">
        <f t="shared" si="16"/>
        <v>21363.49</v>
      </c>
      <c r="H137" s="663"/>
      <c r="I137" s="659">
        <v>41178</v>
      </c>
      <c r="J137" s="661">
        <v>78.42</v>
      </c>
      <c r="K137" s="665">
        <f t="shared" si="17"/>
        <v>20624.46</v>
      </c>
      <c r="L137" s="666">
        <f t="shared" si="18"/>
        <v>-739.03000000000247</v>
      </c>
      <c r="M137" s="674">
        <v>1</v>
      </c>
      <c r="N137" s="773">
        <f t="shared" si="19"/>
        <v>-739.03000000000247</v>
      </c>
      <c r="O137" s="668"/>
    </row>
    <row r="138" spans="1:15" s="523" customFormat="1" ht="15" customHeight="1" x14ac:dyDescent="0.25">
      <c r="A138" s="660" t="s">
        <v>294</v>
      </c>
      <c r="B138" s="578" t="s">
        <v>295</v>
      </c>
      <c r="C138" s="578" t="s">
        <v>52</v>
      </c>
      <c r="D138" s="659">
        <v>41163</v>
      </c>
      <c r="E138" s="660">
        <v>1785</v>
      </c>
      <c r="F138" s="661">
        <v>9.34</v>
      </c>
      <c r="G138" s="662">
        <f t="shared" si="16"/>
        <v>16671.900000000001</v>
      </c>
      <c r="H138" s="663"/>
      <c r="I138" s="659">
        <v>41178</v>
      </c>
      <c r="J138" s="661">
        <v>8.7799999999999994</v>
      </c>
      <c r="K138" s="665">
        <f t="shared" si="17"/>
        <v>15672.3</v>
      </c>
      <c r="L138" s="666">
        <f t="shared" si="18"/>
        <v>-999.60000000000218</v>
      </c>
      <c r="M138" s="674">
        <v>1</v>
      </c>
      <c r="N138" s="773">
        <f t="shared" si="19"/>
        <v>-999.60000000000218</v>
      </c>
      <c r="O138" s="668"/>
    </row>
    <row r="139" spans="1:15" s="523" customFormat="1" ht="15" customHeight="1" x14ac:dyDescent="0.25">
      <c r="A139" s="660" t="s">
        <v>617</v>
      </c>
      <c r="B139" s="578" t="s">
        <v>618</v>
      </c>
      <c r="C139" s="578" t="s">
        <v>52</v>
      </c>
      <c r="D139" s="659">
        <v>41165</v>
      </c>
      <c r="E139" s="660">
        <v>370</v>
      </c>
      <c r="F139" s="661">
        <v>34.47</v>
      </c>
      <c r="G139" s="662">
        <f t="shared" si="16"/>
        <v>12753.9</v>
      </c>
      <c r="H139" s="663"/>
      <c r="I139" s="659">
        <v>41178</v>
      </c>
      <c r="J139" s="661">
        <v>31.77</v>
      </c>
      <c r="K139" s="665">
        <f t="shared" si="17"/>
        <v>11754.9</v>
      </c>
      <c r="L139" s="666">
        <f t="shared" si="18"/>
        <v>-999</v>
      </c>
      <c r="M139" s="674">
        <v>1</v>
      </c>
      <c r="N139" s="773">
        <f t="shared" si="19"/>
        <v>-999</v>
      </c>
      <c r="O139" s="668"/>
    </row>
    <row r="140" spans="1:15" s="523" customFormat="1" ht="15" customHeight="1" x14ac:dyDescent="0.25">
      <c r="A140" s="660" t="s">
        <v>619</v>
      </c>
      <c r="B140" s="578" t="s">
        <v>497</v>
      </c>
      <c r="C140" s="578" t="s">
        <v>52</v>
      </c>
      <c r="D140" s="659">
        <v>41166</v>
      </c>
      <c r="E140" s="660">
        <v>556</v>
      </c>
      <c r="F140" s="661">
        <v>52.9</v>
      </c>
      <c r="G140" s="662">
        <f t="shared" si="16"/>
        <v>29412.399999999998</v>
      </c>
      <c r="H140" s="663"/>
      <c r="I140" s="659">
        <v>41178</v>
      </c>
      <c r="J140" s="661">
        <v>51.1</v>
      </c>
      <c r="K140" s="665">
        <f t="shared" si="17"/>
        <v>28411.600000000002</v>
      </c>
      <c r="L140" s="666">
        <f t="shared" si="18"/>
        <v>-1000.7999999999956</v>
      </c>
      <c r="M140" s="674">
        <v>1</v>
      </c>
      <c r="N140" s="773">
        <f t="shared" si="19"/>
        <v>-1000.7999999999956</v>
      </c>
      <c r="O140" s="668"/>
    </row>
    <row r="141" spans="1:15" s="523" customFormat="1" ht="15" customHeight="1" x14ac:dyDescent="0.25">
      <c r="A141" s="660" t="s">
        <v>506</v>
      </c>
      <c r="B141" s="578" t="s">
        <v>507</v>
      </c>
      <c r="C141" s="578" t="s">
        <v>52</v>
      </c>
      <c r="D141" s="659">
        <v>41158</v>
      </c>
      <c r="E141" s="660">
        <v>408</v>
      </c>
      <c r="F141" s="661">
        <v>57.74</v>
      </c>
      <c r="G141" s="662">
        <f t="shared" si="16"/>
        <v>23557.920000000002</v>
      </c>
      <c r="H141" s="663"/>
      <c r="I141" s="659">
        <v>41183</v>
      </c>
      <c r="J141" s="661">
        <v>55.45</v>
      </c>
      <c r="K141" s="665">
        <f t="shared" si="17"/>
        <v>22623.600000000002</v>
      </c>
      <c r="L141" s="666">
        <f t="shared" si="18"/>
        <v>-934.31999999999971</v>
      </c>
      <c r="M141" s="674">
        <v>1</v>
      </c>
      <c r="N141" s="773">
        <f t="shared" si="19"/>
        <v>-934.31999999999971</v>
      </c>
      <c r="O141" s="668"/>
    </row>
    <row r="142" spans="1:15" s="523" customFormat="1" ht="15" customHeight="1" x14ac:dyDescent="0.25">
      <c r="A142" s="660" t="s">
        <v>620</v>
      </c>
      <c r="B142" s="578" t="s">
        <v>621</v>
      </c>
      <c r="C142" s="578" t="s">
        <v>52</v>
      </c>
      <c r="D142" s="659">
        <v>41171</v>
      </c>
      <c r="E142" s="660">
        <v>270</v>
      </c>
      <c r="F142" s="661">
        <v>91.53</v>
      </c>
      <c r="G142" s="662">
        <f t="shared" si="16"/>
        <v>24713.1</v>
      </c>
      <c r="H142" s="663"/>
      <c r="I142" s="659">
        <v>41185</v>
      </c>
      <c r="J142" s="661">
        <v>87.93</v>
      </c>
      <c r="K142" s="665">
        <f t="shared" si="17"/>
        <v>23741.100000000002</v>
      </c>
      <c r="L142" s="666">
        <f t="shared" si="18"/>
        <v>-971.99999999999636</v>
      </c>
      <c r="M142" s="674">
        <v>1</v>
      </c>
      <c r="N142" s="773">
        <f t="shared" si="19"/>
        <v>-971.99999999999636</v>
      </c>
      <c r="O142" s="668"/>
    </row>
    <row r="143" spans="1:15" s="523" customFormat="1" ht="15" customHeight="1" x14ac:dyDescent="0.25">
      <c r="A143" s="658" t="s">
        <v>599</v>
      </c>
      <c r="B143" s="577" t="s">
        <v>600</v>
      </c>
      <c r="C143" s="577" t="s">
        <v>77</v>
      </c>
      <c r="D143" s="669">
        <v>41170</v>
      </c>
      <c r="E143" s="658">
        <v>463</v>
      </c>
      <c r="F143" s="670">
        <v>63.44</v>
      </c>
      <c r="G143" s="671">
        <f>SUM(E143*F143)</f>
        <v>29372.719999999998</v>
      </c>
      <c r="H143" s="672"/>
      <c r="I143" s="669">
        <v>41187</v>
      </c>
      <c r="J143" s="670">
        <v>65.599999999999994</v>
      </c>
      <c r="K143" s="673">
        <f>SUM(E143*J143)</f>
        <v>30372.799999999996</v>
      </c>
      <c r="L143" s="675">
        <f>SUM(G143-K143)</f>
        <v>-1000.0799999999981</v>
      </c>
      <c r="M143" s="674">
        <v>1</v>
      </c>
      <c r="N143" s="773">
        <f>SUM(G143-K143)*M143</f>
        <v>-1000.0799999999981</v>
      </c>
      <c r="O143" s="668"/>
    </row>
    <row r="144" spans="1:15" s="523" customFormat="1" ht="15" customHeight="1" x14ac:dyDescent="0.25">
      <c r="A144" s="660" t="s">
        <v>622</v>
      </c>
      <c r="B144" s="578" t="s">
        <v>623</v>
      </c>
      <c r="C144" s="578" t="s">
        <v>52</v>
      </c>
      <c r="D144" s="659">
        <v>41166</v>
      </c>
      <c r="E144" s="660">
        <v>340</v>
      </c>
      <c r="F144" s="661">
        <v>59.64</v>
      </c>
      <c r="G144" s="662">
        <f t="shared" si="16"/>
        <v>20277.599999999999</v>
      </c>
      <c r="H144" s="663"/>
      <c r="I144" s="659">
        <v>41190</v>
      </c>
      <c r="J144" s="661">
        <v>57.19</v>
      </c>
      <c r="K144" s="665">
        <f t="shared" si="17"/>
        <v>19444.599999999999</v>
      </c>
      <c r="L144" s="666">
        <f>SUM(K144-G144)</f>
        <v>-833</v>
      </c>
      <c r="M144" s="674">
        <v>1</v>
      </c>
      <c r="N144" s="773">
        <f>SUM(K144-G144)*M144</f>
        <v>-833</v>
      </c>
      <c r="O144" s="668"/>
    </row>
    <row r="145" spans="1:15" s="523" customFormat="1" ht="15" customHeight="1" x14ac:dyDescent="0.25">
      <c r="A145" s="660" t="s">
        <v>624</v>
      </c>
      <c r="B145" s="578" t="s">
        <v>625</v>
      </c>
      <c r="C145" s="578" t="s">
        <v>52</v>
      </c>
      <c r="D145" s="659">
        <v>41166</v>
      </c>
      <c r="E145" s="660">
        <v>667</v>
      </c>
      <c r="F145" s="661">
        <v>23.25</v>
      </c>
      <c r="G145" s="662">
        <f t="shared" si="16"/>
        <v>15507.75</v>
      </c>
      <c r="H145" s="663"/>
      <c r="I145" s="659">
        <v>41192</v>
      </c>
      <c r="J145" s="661">
        <v>21.77</v>
      </c>
      <c r="K145" s="665">
        <f t="shared" si="17"/>
        <v>14520.59</v>
      </c>
      <c r="L145" s="666">
        <f>SUM(K145-G145)</f>
        <v>-987.15999999999985</v>
      </c>
      <c r="M145" s="674">
        <v>1</v>
      </c>
      <c r="N145" s="773">
        <f>SUM(K145-G145)*M145</f>
        <v>-987.15999999999985</v>
      </c>
      <c r="O145" s="668"/>
    </row>
    <row r="146" spans="1:15" s="523" customFormat="1" ht="15" customHeight="1" x14ac:dyDescent="0.25">
      <c r="A146" s="660" t="s">
        <v>494</v>
      </c>
      <c r="B146" s="578" t="s">
        <v>495</v>
      </c>
      <c r="C146" s="578" t="s">
        <v>52</v>
      </c>
      <c r="D146" s="659">
        <v>41162</v>
      </c>
      <c r="E146" s="660">
        <v>302</v>
      </c>
      <c r="F146" s="661">
        <v>114.27</v>
      </c>
      <c r="G146" s="662">
        <f t="shared" si="16"/>
        <v>34509.54</v>
      </c>
      <c r="H146" s="663"/>
      <c r="I146" s="659">
        <v>41192</v>
      </c>
      <c r="J146" s="661">
        <v>113.4</v>
      </c>
      <c r="K146" s="665">
        <f t="shared" si="17"/>
        <v>34246.800000000003</v>
      </c>
      <c r="L146" s="666">
        <f>SUM(K146-G146)</f>
        <v>-262.73999999999796</v>
      </c>
      <c r="M146" s="674">
        <v>1</v>
      </c>
      <c r="N146" s="773">
        <f>SUM(K146-G146)*M146</f>
        <v>-262.73999999999796</v>
      </c>
      <c r="O146" s="668"/>
    </row>
    <row r="147" spans="1:15" s="523" customFormat="1" ht="15" customHeight="1" x14ac:dyDescent="0.25">
      <c r="A147" s="658" t="s">
        <v>626</v>
      </c>
      <c r="B147" s="577" t="s">
        <v>570</v>
      </c>
      <c r="C147" s="577" t="s">
        <v>77</v>
      </c>
      <c r="D147" s="669">
        <v>41162</v>
      </c>
      <c r="E147" s="658">
        <v>967</v>
      </c>
      <c r="F147" s="670">
        <v>36.9</v>
      </c>
      <c r="G147" s="671">
        <f>SUM(E147*F147)</f>
        <v>35682.299999999996</v>
      </c>
      <c r="H147" s="672"/>
      <c r="I147" s="669">
        <v>40463</v>
      </c>
      <c r="J147" s="670">
        <v>35.64</v>
      </c>
      <c r="K147" s="673">
        <f>SUM(E147*J147)</f>
        <v>34463.879999999997</v>
      </c>
      <c r="L147" s="666">
        <f>SUM(G147-K147)</f>
        <v>1218.4199999999983</v>
      </c>
      <c r="M147" s="674">
        <v>1</v>
      </c>
      <c r="N147" s="773">
        <f>SUM(G147-K147)*M147</f>
        <v>1218.4199999999983</v>
      </c>
      <c r="O147" s="668"/>
    </row>
    <row r="148" spans="1:15" s="523" customFormat="1" ht="15" customHeight="1" x14ac:dyDescent="0.25">
      <c r="A148" s="660" t="s">
        <v>481</v>
      </c>
      <c r="B148" s="578" t="s">
        <v>482</v>
      </c>
      <c r="C148" s="578" t="s">
        <v>52</v>
      </c>
      <c r="D148" s="659">
        <v>41165</v>
      </c>
      <c r="E148" s="660">
        <v>714</v>
      </c>
      <c r="F148" s="661">
        <v>35.5</v>
      </c>
      <c r="G148" s="662">
        <f t="shared" si="16"/>
        <v>25347</v>
      </c>
      <c r="H148" s="663"/>
      <c r="I148" s="659">
        <v>41194</v>
      </c>
      <c r="J148" s="661">
        <v>34.1</v>
      </c>
      <c r="K148" s="665">
        <f t="shared" si="17"/>
        <v>24347.4</v>
      </c>
      <c r="L148" s="666">
        <f t="shared" ref="L148:L167" si="20">SUM(K148-G148)</f>
        <v>-999.59999999999854</v>
      </c>
      <c r="M148" s="674">
        <v>1</v>
      </c>
      <c r="N148" s="773">
        <f t="shared" ref="N148:N170" si="21">SUM(K148-G148)*M148</f>
        <v>-999.59999999999854</v>
      </c>
      <c r="O148" s="668"/>
    </row>
    <row r="149" spans="1:15" s="523" customFormat="1" ht="15" customHeight="1" x14ac:dyDescent="0.25">
      <c r="A149" s="660" t="s">
        <v>522</v>
      </c>
      <c r="B149" s="578" t="s">
        <v>523</v>
      </c>
      <c r="C149" s="578" t="s">
        <v>52</v>
      </c>
      <c r="D149" s="659">
        <v>41165</v>
      </c>
      <c r="E149" s="660">
        <v>769</v>
      </c>
      <c r="F149" s="661">
        <v>33.39</v>
      </c>
      <c r="G149" s="662">
        <f t="shared" si="16"/>
        <v>25676.91</v>
      </c>
      <c r="H149" s="663"/>
      <c r="I149" s="659">
        <v>41198</v>
      </c>
      <c r="J149" s="661">
        <v>32.090000000000003</v>
      </c>
      <c r="K149" s="665">
        <f t="shared" si="17"/>
        <v>24677.210000000003</v>
      </c>
      <c r="L149" s="666">
        <f t="shared" si="20"/>
        <v>-999.69999999999709</v>
      </c>
      <c r="M149" s="674">
        <v>1</v>
      </c>
      <c r="N149" s="773">
        <f t="shared" si="21"/>
        <v>-999.69999999999709</v>
      </c>
      <c r="O149" s="668"/>
    </row>
    <row r="150" spans="1:15" s="523" customFormat="1" ht="15" customHeight="1" x14ac:dyDescent="0.25">
      <c r="A150" s="660" t="s">
        <v>627</v>
      </c>
      <c r="B150" s="578" t="s">
        <v>628</v>
      </c>
      <c r="C150" s="578" t="s">
        <v>52</v>
      </c>
      <c r="D150" s="659">
        <v>41180</v>
      </c>
      <c r="E150" s="660">
        <v>94</v>
      </c>
      <c r="F150" s="661">
        <v>216.71</v>
      </c>
      <c r="G150" s="662">
        <f t="shared" si="16"/>
        <v>20370.740000000002</v>
      </c>
      <c r="H150" s="663"/>
      <c r="I150" s="659">
        <v>41198</v>
      </c>
      <c r="J150" s="661">
        <v>206.08</v>
      </c>
      <c r="K150" s="665">
        <f t="shared" si="17"/>
        <v>19371.52</v>
      </c>
      <c r="L150" s="666">
        <f t="shared" si="20"/>
        <v>-999.22000000000116</v>
      </c>
      <c r="M150" s="674">
        <v>1</v>
      </c>
      <c r="N150" s="773">
        <f t="shared" si="21"/>
        <v>-999.22000000000116</v>
      </c>
      <c r="O150" s="668"/>
    </row>
    <row r="151" spans="1:15" s="523" customFormat="1" ht="15" customHeight="1" x14ac:dyDescent="0.25">
      <c r="A151" s="660" t="s">
        <v>629</v>
      </c>
      <c r="B151" s="578" t="s">
        <v>541</v>
      </c>
      <c r="C151" s="578" t="s">
        <v>52</v>
      </c>
      <c r="D151" s="659">
        <v>41180</v>
      </c>
      <c r="E151" s="660">
        <v>909</v>
      </c>
      <c r="F151" s="661">
        <v>35.200000000000003</v>
      </c>
      <c r="G151" s="662">
        <f t="shared" si="16"/>
        <v>31996.800000000003</v>
      </c>
      <c r="H151" s="663"/>
      <c r="I151" s="659">
        <v>41204</v>
      </c>
      <c r="J151" s="661">
        <v>34.159999999999997</v>
      </c>
      <c r="K151" s="665">
        <f t="shared" si="17"/>
        <v>31051.439999999999</v>
      </c>
      <c r="L151" s="666">
        <f t="shared" si="20"/>
        <v>-945.36000000000422</v>
      </c>
      <c r="M151" s="674">
        <v>1</v>
      </c>
      <c r="N151" s="773">
        <f t="shared" si="21"/>
        <v>-945.36000000000422</v>
      </c>
      <c r="O151" s="668"/>
    </row>
    <row r="152" spans="1:15" s="523" customFormat="1" ht="15" customHeight="1" x14ac:dyDescent="0.25">
      <c r="A152" s="660" t="s">
        <v>630</v>
      </c>
      <c r="B152" s="578" t="s">
        <v>631</v>
      </c>
      <c r="C152" s="578" t="s">
        <v>52</v>
      </c>
      <c r="D152" s="659">
        <v>41165</v>
      </c>
      <c r="E152" s="660">
        <v>575</v>
      </c>
      <c r="F152" s="661">
        <v>68.72</v>
      </c>
      <c r="G152" s="662">
        <f t="shared" si="16"/>
        <v>39514</v>
      </c>
      <c r="H152" s="663"/>
      <c r="I152" s="659">
        <v>41205</v>
      </c>
      <c r="J152" s="661">
        <v>67.790000000000006</v>
      </c>
      <c r="K152" s="665">
        <f t="shared" si="17"/>
        <v>38979.25</v>
      </c>
      <c r="L152" s="666">
        <f t="shared" si="20"/>
        <v>-534.75</v>
      </c>
      <c r="M152" s="674">
        <v>1</v>
      </c>
      <c r="N152" s="773">
        <f t="shared" si="21"/>
        <v>-534.75</v>
      </c>
      <c r="O152" s="668"/>
    </row>
    <row r="153" spans="1:15" s="523" customFormat="1" ht="15" customHeight="1" x14ac:dyDescent="0.25">
      <c r="A153" s="660" t="s">
        <v>632</v>
      </c>
      <c r="B153" s="578" t="s">
        <v>633</v>
      </c>
      <c r="C153" s="578" t="s">
        <v>52</v>
      </c>
      <c r="D153" s="659">
        <v>41165</v>
      </c>
      <c r="E153" s="660">
        <v>394</v>
      </c>
      <c r="F153" s="661">
        <v>59.64</v>
      </c>
      <c r="G153" s="662">
        <f t="shared" si="16"/>
        <v>23498.16</v>
      </c>
      <c r="H153" s="663"/>
      <c r="I153" s="659">
        <v>41204</v>
      </c>
      <c r="J153" s="661">
        <v>57.61</v>
      </c>
      <c r="K153" s="665">
        <f t="shared" si="17"/>
        <v>22698.34</v>
      </c>
      <c r="L153" s="666">
        <f t="shared" si="20"/>
        <v>-799.81999999999971</v>
      </c>
      <c r="M153" s="674">
        <v>1</v>
      </c>
      <c r="N153" s="773">
        <f t="shared" si="21"/>
        <v>-799.81999999999971</v>
      </c>
      <c r="O153" s="668"/>
    </row>
    <row r="154" spans="1:15" s="523" customFormat="1" ht="15" customHeight="1" x14ac:dyDescent="0.25">
      <c r="A154" s="660" t="s">
        <v>498</v>
      </c>
      <c r="B154" s="578" t="s">
        <v>499</v>
      </c>
      <c r="C154" s="578" t="s">
        <v>52</v>
      </c>
      <c r="D154" s="659">
        <v>41165</v>
      </c>
      <c r="E154" s="660">
        <v>143</v>
      </c>
      <c r="F154" s="661">
        <v>157.69999999999999</v>
      </c>
      <c r="G154" s="662">
        <f t="shared" si="16"/>
        <v>22551.1</v>
      </c>
      <c r="H154" s="663"/>
      <c r="I154" s="659">
        <v>41205</v>
      </c>
      <c r="J154" s="661">
        <v>153.59</v>
      </c>
      <c r="K154" s="665">
        <f t="shared" si="17"/>
        <v>21963.37</v>
      </c>
      <c r="L154" s="666">
        <f t="shared" si="20"/>
        <v>-587.72999999999956</v>
      </c>
      <c r="M154" s="674">
        <v>1</v>
      </c>
      <c r="N154" s="773">
        <f t="shared" si="21"/>
        <v>-587.72999999999956</v>
      </c>
      <c r="O154" s="668"/>
    </row>
    <row r="155" spans="1:15" s="523" customFormat="1" ht="15" customHeight="1" x14ac:dyDescent="0.25">
      <c r="A155" s="660" t="s">
        <v>634</v>
      </c>
      <c r="B155" s="578" t="s">
        <v>376</v>
      </c>
      <c r="C155" s="578" t="s">
        <v>52</v>
      </c>
      <c r="D155" s="659">
        <v>41162</v>
      </c>
      <c r="E155" s="660">
        <v>1208</v>
      </c>
      <c r="F155" s="661">
        <v>7.4</v>
      </c>
      <c r="G155" s="662">
        <f t="shared" si="16"/>
        <v>8939.2000000000007</v>
      </c>
      <c r="H155" s="663"/>
      <c r="I155" s="659">
        <v>41205</v>
      </c>
      <c r="J155" s="661">
        <v>6.57</v>
      </c>
      <c r="K155" s="665">
        <f t="shared" si="17"/>
        <v>7936.56</v>
      </c>
      <c r="L155" s="666">
        <f t="shared" si="20"/>
        <v>-1002.6400000000003</v>
      </c>
      <c r="M155" s="674">
        <v>1</v>
      </c>
      <c r="N155" s="773">
        <f t="shared" si="21"/>
        <v>-1002.6400000000003</v>
      </c>
      <c r="O155" s="668"/>
    </row>
    <row r="156" spans="1:15" s="523" customFormat="1" ht="15" customHeight="1" x14ac:dyDescent="0.25">
      <c r="A156" s="660" t="s">
        <v>635</v>
      </c>
      <c r="B156" s="578" t="s">
        <v>636</v>
      </c>
      <c r="C156" s="578" t="s">
        <v>52</v>
      </c>
      <c r="D156" s="659">
        <v>41181</v>
      </c>
      <c r="E156" s="660">
        <v>1111</v>
      </c>
      <c r="F156" s="661">
        <v>31.23</v>
      </c>
      <c r="G156" s="662">
        <f t="shared" si="16"/>
        <v>34696.53</v>
      </c>
      <c r="H156" s="663"/>
      <c r="I156" s="659">
        <v>41205</v>
      </c>
      <c r="J156" s="661">
        <v>30.54</v>
      </c>
      <c r="K156" s="665">
        <f t="shared" si="17"/>
        <v>33929.94</v>
      </c>
      <c r="L156" s="666">
        <f t="shared" si="20"/>
        <v>-766.58999999999651</v>
      </c>
      <c r="M156" s="674">
        <v>1</v>
      </c>
      <c r="N156" s="773">
        <f t="shared" si="21"/>
        <v>-766.58999999999651</v>
      </c>
      <c r="O156" s="668"/>
    </row>
    <row r="157" spans="1:15" s="523" customFormat="1" ht="15" customHeight="1" x14ac:dyDescent="0.25">
      <c r="A157" s="660" t="s">
        <v>526</v>
      </c>
      <c r="B157" s="578" t="s">
        <v>527</v>
      </c>
      <c r="C157" s="578" t="s">
        <v>52</v>
      </c>
      <c r="D157" s="659">
        <v>41158</v>
      </c>
      <c r="E157" s="660">
        <v>444</v>
      </c>
      <c r="F157" s="661">
        <v>63.33</v>
      </c>
      <c r="G157" s="662">
        <f t="shared" si="16"/>
        <v>28118.52</v>
      </c>
      <c r="H157" s="663"/>
      <c r="I157" s="659">
        <v>41207</v>
      </c>
      <c r="J157" s="661">
        <v>66.42</v>
      </c>
      <c r="K157" s="665">
        <f t="shared" si="17"/>
        <v>29490.48</v>
      </c>
      <c r="L157" s="666">
        <f t="shared" si="20"/>
        <v>1371.9599999999991</v>
      </c>
      <c r="M157" s="674">
        <v>1</v>
      </c>
      <c r="N157" s="773">
        <f t="shared" si="21"/>
        <v>1371.9599999999991</v>
      </c>
      <c r="O157" s="668"/>
    </row>
    <row r="158" spans="1:15" s="523" customFormat="1" ht="15" customHeight="1" x14ac:dyDescent="0.25">
      <c r="A158" s="660" t="s">
        <v>637</v>
      </c>
      <c r="B158" s="578" t="s">
        <v>638</v>
      </c>
      <c r="C158" s="578" t="s">
        <v>52</v>
      </c>
      <c r="D158" s="659">
        <v>41165</v>
      </c>
      <c r="E158" s="660">
        <v>417</v>
      </c>
      <c r="F158" s="661">
        <v>31.12</v>
      </c>
      <c r="G158" s="662">
        <f t="shared" si="16"/>
        <v>12977.04</v>
      </c>
      <c r="H158" s="663"/>
      <c r="I158" s="659">
        <v>41207</v>
      </c>
      <c r="J158" s="661">
        <v>30.64</v>
      </c>
      <c r="K158" s="665">
        <f t="shared" si="17"/>
        <v>12776.880000000001</v>
      </c>
      <c r="L158" s="666">
        <f t="shared" si="20"/>
        <v>-200.15999999999985</v>
      </c>
      <c r="M158" s="674">
        <v>1</v>
      </c>
      <c r="N158" s="773">
        <f t="shared" si="21"/>
        <v>-200.15999999999985</v>
      </c>
      <c r="O158" s="668"/>
    </row>
    <row r="159" spans="1:15" s="523" customFormat="1" ht="15" customHeight="1" x14ac:dyDescent="0.25">
      <c r="A159" s="660" t="s">
        <v>639</v>
      </c>
      <c r="B159" s="578" t="s">
        <v>640</v>
      </c>
      <c r="C159" s="578" t="s">
        <v>52</v>
      </c>
      <c r="D159" s="659">
        <v>41180</v>
      </c>
      <c r="E159" s="660">
        <v>278</v>
      </c>
      <c r="F159" s="661">
        <v>74.53</v>
      </c>
      <c r="G159" s="662">
        <f t="shared" si="16"/>
        <v>20719.34</v>
      </c>
      <c r="H159" s="663"/>
      <c r="I159" s="659">
        <v>41207</v>
      </c>
      <c r="J159" s="661">
        <v>72.77</v>
      </c>
      <c r="K159" s="665">
        <f t="shared" si="17"/>
        <v>20230.059999999998</v>
      </c>
      <c r="L159" s="666">
        <f t="shared" si="20"/>
        <v>-489.28000000000247</v>
      </c>
      <c r="M159" s="674">
        <v>1</v>
      </c>
      <c r="N159" s="773">
        <f t="shared" si="21"/>
        <v>-489.28000000000247</v>
      </c>
      <c r="O159" s="668"/>
    </row>
    <row r="160" spans="1:15" s="523" customFormat="1" ht="15" customHeight="1" x14ac:dyDescent="0.25">
      <c r="A160" s="660" t="s">
        <v>641</v>
      </c>
      <c r="B160" s="578" t="s">
        <v>642</v>
      </c>
      <c r="C160" s="578" t="s">
        <v>52</v>
      </c>
      <c r="D160" s="659">
        <v>41162</v>
      </c>
      <c r="E160" s="660">
        <v>545</v>
      </c>
      <c r="F160" s="661">
        <v>87.11</v>
      </c>
      <c r="G160" s="662">
        <f t="shared" si="16"/>
        <v>47474.95</v>
      </c>
      <c r="H160" s="663"/>
      <c r="I160" s="659">
        <v>41208</v>
      </c>
      <c r="J160" s="661">
        <v>86.53</v>
      </c>
      <c r="K160" s="665">
        <f t="shared" si="17"/>
        <v>47158.85</v>
      </c>
      <c r="L160" s="666">
        <f t="shared" si="20"/>
        <v>-316.09999999999854</v>
      </c>
      <c r="M160" s="674">
        <v>1</v>
      </c>
      <c r="N160" s="773">
        <f t="shared" si="21"/>
        <v>-316.09999999999854</v>
      </c>
      <c r="O160" s="668"/>
    </row>
    <row r="161" spans="1:15" s="523" customFormat="1" ht="15" customHeight="1" x14ac:dyDescent="0.25">
      <c r="A161" s="660" t="s">
        <v>643</v>
      </c>
      <c r="B161" s="578" t="s">
        <v>644</v>
      </c>
      <c r="C161" s="578" t="s">
        <v>52</v>
      </c>
      <c r="D161" s="659">
        <v>41159</v>
      </c>
      <c r="E161" s="660">
        <v>500</v>
      </c>
      <c r="F161" s="661">
        <v>75.44</v>
      </c>
      <c r="G161" s="662">
        <f t="shared" si="16"/>
        <v>37720</v>
      </c>
      <c r="H161" s="663"/>
      <c r="I161" s="659">
        <v>41215</v>
      </c>
      <c r="J161" s="661">
        <v>74.849999999999994</v>
      </c>
      <c r="K161" s="665">
        <f t="shared" si="17"/>
        <v>37425</v>
      </c>
      <c r="L161" s="666">
        <f t="shared" si="20"/>
        <v>-295</v>
      </c>
      <c r="M161" s="674">
        <v>1</v>
      </c>
      <c r="N161" s="773">
        <f t="shared" si="21"/>
        <v>-295</v>
      </c>
      <c r="O161" s="668"/>
    </row>
    <row r="162" spans="1:15" s="523" customFormat="1" ht="15" customHeight="1" x14ac:dyDescent="0.25">
      <c r="A162" s="660" t="s">
        <v>645</v>
      </c>
      <c r="B162" s="578" t="s">
        <v>646</v>
      </c>
      <c r="C162" s="578" t="s">
        <v>52</v>
      </c>
      <c r="D162" s="659">
        <v>41180</v>
      </c>
      <c r="E162" s="660">
        <v>243</v>
      </c>
      <c r="F162" s="661">
        <v>38.1</v>
      </c>
      <c r="G162" s="662">
        <f t="shared" si="16"/>
        <v>9258.3000000000011</v>
      </c>
      <c r="H162" s="663"/>
      <c r="I162" s="659">
        <v>41215</v>
      </c>
      <c r="J162" s="661">
        <v>34</v>
      </c>
      <c r="K162" s="665">
        <f t="shared" si="17"/>
        <v>8262</v>
      </c>
      <c r="L162" s="666">
        <f t="shared" si="20"/>
        <v>-996.30000000000109</v>
      </c>
      <c r="M162" s="674">
        <v>1</v>
      </c>
      <c r="N162" s="773">
        <f t="shared" si="21"/>
        <v>-996.30000000000109</v>
      </c>
      <c r="O162" s="668"/>
    </row>
    <row r="163" spans="1:15" s="523" customFormat="1" ht="15" customHeight="1" x14ac:dyDescent="0.25">
      <c r="A163" s="660" t="s">
        <v>647</v>
      </c>
      <c r="B163" s="578" t="s">
        <v>648</v>
      </c>
      <c r="C163" s="578" t="s">
        <v>52</v>
      </c>
      <c r="D163" s="659">
        <v>41180</v>
      </c>
      <c r="E163" s="660">
        <v>515</v>
      </c>
      <c r="F163" s="661">
        <v>21.15</v>
      </c>
      <c r="G163" s="662">
        <f t="shared" si="16"/>
        <v>10892.25</v>
      </c>
      <c r="H163" s="663"/>
      <c r="I163" s="659">
        <v>41215</v>
      </c>
      <c r="J163" s="661">
        <v>19.23</v>
      </c>
      <c r="K163" s="665">
        <f t="shared" si="17"/>
        <v>9903.4500000000007</v>
      </c>
      <c r="L163" s="666">
        <f t="shared" si="20"/>
        <v>-988.79999999999927</v>
      </c>
      <c r="M163" s="674">
        <v>1</v>
      </c>
      <c r="N163" s="773">
        <f t="shared" si="21"/>
        <v>-988.79999999999927</v>
      </c>
      <c r="O163" s="668"/>
    </row>
    <row r="164" spans="1:15" s="523" customFormat="1" ht="15" customHeight="1" x14ac:dyDescent="0.25">
      <c r="A164" s="660" t="s">
        <v>649</v>
      </c>
      <c r="B164" s="578" t="s">
        <v>650</v>
      </c>
      <c r="C164" s="578" t="s">
        <v>52</v>
      </c>
      <c r="D164" s="659">
        <v>41180</v>
      </c>
      <c r="E164" s="660">
        <v>278</v>
      </c>
      <c r="F164" s="661">
        <v>85.63</v>
      </c>
      <c r="G164" s="662">
        <f t="shared" si="16"/>
        <v>23805.14</v>
      </c>
      <c r="H164" s="663"/>
      <c r="I164" s="659">
        <v>41227</v>
      </c>
      <c r="J164" s="661">
        <v>82.94</v>
      </c>
      <c r="K164" s="665">
        <f t="shared" si="17"/>
        <v>23057.32</v>
      </c>
      <c r="L164" s="666">
        <f t="shared" si="20"/>
        <v>-747.81999999999971</v>
      </c>
      <c r="M164" s="674">
        <v>1</v>
      </c>
      <c r="N164" s="773">
        <f t="shared" si="21"/>
        <v>-747.81999999999971</v>
      </c>
      <c r="O164" s="668"/>
    </row>
    <row r="165" spans="1:15" s="523" customFormat="1" ht="15" customHeight="1" x14ac:dyDescent="0.25">
      <c r="A165" s="660" t="s">
        <v>651</v>
      </c>
      <c r="B165" s="578" t="s">
        <v>652</v>
      </c>
      <c r="C165" s="578" t="s">
        <v>52</v>
      </c>
      <c r="D165" s="659">
        <v>41180</v>
      </c>
      <c r="E165" s="660">
        <v>383</v>
      </c>
      <c r="F165" s="661">
        <v>78.73</v>
      </c>
      <c r="G165" s="662">
        <f t="shared" si="16"/>
        <v>30153.59</v>
      </c>
      <c r="H165" s="663"/>
      <c r="I165" s="659">
        <v>41227</v>
      </c>
      <c r="J165" s="661">
        <v>76.91</v>
      </c>
      <c r="K165" s="665">
        <f t="shared" si="17"/>
        <v>29456.53</v>
      </c>
      <c r="L165" s="666">
        <f t="shared" si="20"/>
        <v>-697.06000000000131</v>
      </c>
      <c r="M165" s="674">
        <v>1</v>
      </c>
      <c r="N165" s="773">
        <f t="shared" si="21"/>
        <v>-697.06000000000131</v>
      </c>
      <c r="O165" s="668"/>
    </row>
    <row r="166" spans="1:15" s="523" customFormat="1" ht="15" customHeight="1" x14ac:dyDescent="0.25">
      <c r="A166" s="660" t="s">
        <v>653</v>
      </c>
      <c r="B166" s="578" t="s">
        <v>654</v>
      </c>
      <c r="C166" s="578" t="s">
        <v>52</v>
      </c>
      <c r="D166" s="659">
        <v>41180</v>
      </c>
      <c r="E166" s="660">
        <v>980</v>
      </c>
      <c r="F166" s="661">
        <v>32.49</v>
      </c>
      <c r="G166" s="662">
        <f t="shared" si="16"/>
        <v>31840.2</v>
      </c>
      <c r="H166" s="663"/>
      <c r="I166" s="659">
        <v>41228</v>
      </c>
      <c r="J166" s="661">
        <v>32.340000000000003</v>
      </c>
      <c r="K166" s="665">
        <f t="shared" si="17"/>
        <v>31693.200000000004</v>
      </c>
      <c r="L166" s="666">
        <f t="shared" si="20"/>
        <v>-146.99999999999636</v>
      </c>
      <c r="M166" s="674">
        <v>1</v>
      </c>
      <c r="N166" s="773">
        <f t="shared" si="21"/>
        <v>-146.99999999999636</v>
      </c>
      <c r="O166" s="668"/>
    </row>
    <row r="167" spans="1:15" s="523" customFormat="1" ht="15" customHeight="1" x14ac:dyDescent="0.25">
      <c r="A167" s="660" t="s">
        <v>476</v>
      </c>
      <c r="B167" s="578" t="s">
        <v>477</v>
      </c>
      <c r="C167" s="578" t="s">
        <v>52</v>
      </c>
      <c r="D167" s="659">
        <v>41253</v>
      </c>
      <c r="E167" s="660">
        <v>416</v>
      </c>
      <c r="F167" s="661">
        <v>49.58</v>
      </c>
      <c r="G167" s="662">
        <f t="shared" si="16"/>
        <v>20625.28</v>
      </c>
      <c r="H167" s="663"/>
      <c r="I167" s="659">
        <v>41254</v>
      </c>
      <c r="J167" s="661">
        <v>47.18</v>
      </c>
      <c r="K167" s="665">
        <f t="shared" si="17"/>
        <v>19626.88</v>
      </c>
      <c r="L167" s="666">
        <f t="shared" si="20"/>
        <v>-998.39999999999782</v>
      </c>
      <c r="M167" s="674">
        <v>1</v>
      </c>
      <c r="N167" s="773">
        <f t="shared" si="21"/>
        <v>-998.39999999999782</v>
      </c>
      <c r="O167" s="668"/>
    </row>
    <row r="168" spans="1:15" s="523" customFormat="1" ht="15" customHeight="1" x14ac:dyDescent="0.25">
      <c r="A168" s="658" t="s">
        <v>655</v>
      </c>
      <c r="B168" s="577" t="s">
        <v>656</v>
      </c>
      <c r="C168" s="577" t="s">
        <v>77</v>
      </c>
      <c r="D168" s="669">
        <v>41163</v>
      </c>
      <c r="E168" s="658">
        <v>1020</v>
      </c>
      <c r="F168" s="670">
        <v>32.479999999999997</v>
      </c>
      <c r="G168" s="671">
        <f>SUM(E168*F168)</f>
        <v>33129.599999999999</v>
      </c>
      <c r="H168" s="672"/>
      <c r="I168" s="669">
        <v>41263</v>
      </c>
      <c r="J168" s="670">
        <v>31.03</v>
      </c>
      <c r="K168" s="673">
        <f>SUM(E168*J168)</f>
        <v>31650.600000000002</v>
      </c>
      <c r="L168" s="666">
        <f>SUM(G168-K168)</f>
        <v>1478.9999999999964</v>
      </c>
      <c r="M168" s="674">
        <v>1</v>
      </c>
      <c r="N168" s="773">
        <f>SUM(G168-K168)*M168</f>
        <v>1478.9999999999964</v>
      </c>
      <c r="O168" s="668"/>
    </row>
    <row r="169" spans="1:15" s="523" customFormat="1" ht="15" customHeight="1" x14ac:dyDescent="0.25">
      <c r="A169" s="660" t="s">
        <v>657</v>
      </c>
      <c r="B169" s="578" t="s">
        <v>658</v>
      </c>
      <c r="C169" s="578" t="s">
        <v>52</v>
      </c>
      <c r="D169" s="659">
        <v>41165</v>
      </c>
      <c r="E169" s="660">
        <v>455</v>
      </c>
      <c r="F169" s="661">
        <v>58.28</v>
      </c>
      <c r="G169" s="662">
        <f t="shared" si="16"/>
        <v>26517.4</v>
      </c>
      <c r="H169" s="663"/>
      <c r="I169" s="659">
        <v>41263</v>
      </c>
      <c r="J169" s="661">
        <v>61.59</v>
      </c>
      <c r="K169" s="665">
        <f t="shared" si="17"/>
        <v>28023.45</v>
      </c>
      <c r="L169" s="666">
        <f t="shared" ref="L169:L176" si="22">SUM(K169-G169)</f>
        <v>1506.0499999999993</v>
      </c>
      <c r="M169" s="674">
        <v>1</v>
      </c>
      <c r="N169" s="773">
        <f t="shared" si="21"/>
        <v>1506.0499999999993</v>
      </c>
      <c r="O169" s="668"/>
    </row>
    <row r="170" spans="1:15" s="523" customFormat="1" ht="15" customHeight="1" x14ac:dyDescent="0.25">
      <c r="A170" s="660" t="s">
        <v>659</v>
      </c>
      <c r="B170" s="578" t="s">
        <v>660</v>
      </c>
      <c r="C170" s="578" t="s">
        <v>52</v>
      </c>
      <c r="D170" s="659">
        <v>41145</v>
      </c>
      <c r="E170" s="660">
        <v>757</v>
      </c>
      <c r="F170" s="661">
        <v>56.14</v>
      </c>
      <c r="G170" s="662">
        <f t="shared" si="16"/>
        <v>42497.98</v>
      </c>
      <c r="H170" s="663"/>
      <c r="I170" s="659">
        <v>41270</v>
      </c>
      <c r="J170" s="661">
        <v>57.5</v>
      </c>
      <c r="K170" s="665">
        <f t="shared" si="17"/>
        <v>43527.5</v>
      </c>
      <c r="L170" s="666">
        <f t="shared" si="22"/>
        <v>1029.5199999999968</v>
      </c>
      <c r="M170" s="674">
        <v>1</v>
      </c>
      <c r="N170" s="773">
        <f t="shared" si="21"/>
        <v>1029.5199999999968</v>
      </c>
      <c r="O170" s="668"/>
    </row>
    <row r="171" spans="1:15" s="523" customFormat="1" ht="15" customHeight="1" x14ac:dyDescent="0.25">
      <c r="A171" s="660" t="s">
        <v>661</v>
      </c>
      <c r="B171" s="578" t="s">
        <v>662</v>
      </c>
      <c r="C171" s="578" t="s">
        <v>52</v>
      </c>
      <c r="D171" s="659">
        <v>41256</v>
      </c>
      <c r="E171" s="660">
        <v>1086</v>
      </c>
      <c r="F171" s="661">
        <v>41.52</v>
      </c>
      <c r="G171" s="662">
        <f t="shared" si="16"/>
        <v>45090.720000000001</v>
      </c>
      <c r="H171" s="663"/>
      <c r="I171" s="659">
        <v>41271</v>
      </c>
      <c r="J171" s="661">
        <v>40.6</v>
      </c>
      <c r="K171" s="665">
        <f t="shared" si="17"/>
        <v>44091.6</v>
      </c>
      <c r="L171" s="666">
        <f t="shared" si="22"/>
        <v>-999.12000000000262</v>
      </c>
      <c r="M171" s="674">
        <v>1</v>
      </c>
      <c r="N171" s="773">
        <f>SUM(K171-G171)*M171</f>
        <v>-999.12000000000262</v>
      </c>
      <c r="O171" s="668"/>
    </row>
    <row r="172" spans="1:15" s="523" customFormat="1" ht="15" customHeight="1" x14ac:dyDescent="0.25">
      <c r="A172" s="660" t="s">
        <v>861</v>
      </c>
      <c r="B172" s="578" t="s">
        <v>539</v>
      </c>
      <c r="C172" s="578" t="s">
        <v>52</v>
      </c>
      <c r="D172" s="659">
        <v>41276</v>
      </c>
      <c r="E172" s="660">
        <v>667</v>
      </c>
      <c r="F172" s="661">
        <v>45.8</v>
      </c>
      <c r="G172" s="662">
        <f t="shared" ref="G172:G179" si="23">SUM(E172*F172)</f>
        <v>30548.6</v>
      </c>
      <c r="H172" s="663"/>
      <c r="I172" s="659">
        <v>41305</v>
      </c>
      <c r="J172" s="661">
        <v>44.76</v>
      </c>
      <c r="K172" s="665">
        <f t="shared" ref="K172:K179" si="24">SUM(E172*J172)</f>
        <v>29854.92</v>
      </c>
      <c r="L172" s="666">
        <f t="shared" si="22"/>
        <v>-693.68000000000029</v>
      </c>
      <c r="M172" s="674">
        <v>1</v>
      </c>
      <c r="N172" s="773">
        <f>SUM(K172-G172)*M172</f>
        <v>-693.68000000000029</v>
      </c>
      <c r="O172" s="668"/>
    </row>
    <row r="173" spans="1:15" s="523" customFormat="1" ht="15" customHeight="1" x14ac:dyDescent="0.25">
      <c r="A173" s="660" t="s">
        <v>867</v>
      </c>
      <c r="B173" s="578" t="s">
        <v>868</v>
      </c>
      <c r="C173" s="578" t="s">
        <v>52</v>
      </c>
      <c r="D173" s="659">
        <v>41291</v>
      </c>
      <c r="E173" s="660">
        <v>559</v>
      </c>
      <c r="F173" s="661">
        <v>79.25</v>
      </c>
      <c r="G173" s="662">
        <f t="shared" si="23"/>
        <v>44300.75</v>
      </c>
      <c r="H173" s="663"/>
      <c r="I173" s="659">
        <v>41305</v>
      </c>
      <c r="J173" s="661">
        <v>76.569999999999993</v>
      </c>
      <c r="K173" s="665">
        <f t="shared" si="24"/>
        <v>42802.63</v>
      </c>
      <c r="L173" s="666">
        <f t="shared" si="22"/>
        <v>-1498.1200000000026</v>
      </c>
      <c r="M173" s="674">
        <v>1</v>
      </c>
      <c r="N173" s="773">
        <f>SUM(K173-G173)*M173</f>
        <v>-1498.1200000000026</v>
      </c>
      <c r="O173" s="668"/>
    </row>
    <row r="174" spans="1:15" s="522" customFormat="1" ht="15" customHeight="1" x14ac:dyDescent="0.25">
      <c r="A174" s="660" t="s">
        <v>870</v>
      </c>
      <c r="B174" s="578" t="s">
        <v>871</v>
      </c>
      <c r="C174" s="578" t="s">
        <v>52</v>
      </c>
      <c r="D174" s="659">
        <v>41298</v>
      </c>
      <c r="E174" s="660">
        <v>600</v>
      </c>
      <c r="F174" s="661">
        <v>64.77</v>
      </c>
      <c r="G174" s="662">
        <f t="shared" si="23"/>
        <v>38862</v>
      </c>
      <c r="H174" s="679"/>
      <c r="I174" s="664">
        <v>41309</v>
      </c>
      <c r="J174" s="661">
        <v>62.27</v>
      </c>
      <c r="K174" s="665">
        <f t="shared" si="24"/>
        <v>37362</v>
      </c>
      <c r="L174" s="666">
        <f t="shared" si="22"/>
        <v>-1500</v>
      </c>
      <c r="M174" s="674">
        <v>1</v>
      </c>
      <c r="N174" s="773">
        <f>SUM(K174-G174)*M174</f>
        <v>-1500</v>
      </c>
      <c r="O174" s="576"/>
    </row>
    <row r="175" spans="1:15" s="521" customFormat="1" ht="15" customHeight="1" x14ac:dyDescent="0.25">
      <c r="A175" s="652" t="s">
        <v>925</v>
      </c>
      <c r="B175" s="578" t="s">
        <v>926</v>
      </c>
      <c r="C175" s="578" t="s">
        <v>52</v>
      </c>
      <c r="D175" s="659">
        <v>41302</v>
      </c>
      <c r="E175" s="660">
        <v>943</v>
      </c>
      <c r="F175" s="661">
        <v>35.18</v>
      </c>
      <c r="G175" s="662">
        <f t="shared" si="23"/>
        <v>33174.74</v>
      </c>
      <c r="H175" s="663"/>
      <c r="I175" s="664">
        <v>41311</v>
      </c>
      <c r="J175" s="661">
        <v>34.119999999999997</v>
      </c>
      <c r="K175" s="665">
        <f t="shared" si="24"/>
        <v>32175.159999999996</v>
      </c>
      <c r="L175" s="666">
        <f t="shared" si="22"/>
        <v>-999.58000000000175</v>
      </c>
      <c r="M175" s="674">
        <v>1</v>
      </c>
      <c r="N175" s="773">
        <f>SUM(L175*M175)</f>
        <v>-999.58000000000175</v>
      </c>
      <c r="O175" s="680"/>
    </row>
    <row r="176" spans="1:15" s="523" customFormat="1" ht="15" customHeight="1" x14ac:dyDescent="0.25">
      <c r="A176" s="660" t="s">
        <v>849</v>
      </c>
      <c r="B176" s="578" t="s">
        <v>850</v>
      </c>
      <c r="C176" s="578" t="s">
        <v>52</v>
      </c>
      <c r="D176" s="659">
        <v>41158</v>
      </c>
      <c r="E176" s="660">
        <v>364</v>
      </c>
      <c r="F176" s="661">
        <v>72.5</v>
      </c>
      <c r="G176" s="662">
        <f t="shared" si="23"/>
        <v>26390</v>
      </c>
      <c r="H176" s="663"/>
      <c r="I176" s="664">
        <v>41312</v>
      </c>
      <c r="J176" s="661">
        <v>77.430000000000007</v>
      </c>
      <c r="K176" s="665">
        <f t="shared" si="24"/>
        <v>28184.520000000004</v>
      </c>
      <c r="L176" s="666">
        <f t="shared" si="22"/>
        <v>1794.5200000000041</v>
      </c>
      <c r="M176" s="674">
        <v>1</v>
      </c>
      <c r="N176" s="773">
        <f>SUM(K176-G176)*M176</f>
        <v>1794.5200000000041</v>
      </c>
      <c r="O176" s="668"/>
    </row>
    <row r="177" spans="1:15" s="523" customFormat="1" ht="15" customHeight="1" x14ac:dyDescent="0.25">
      <c r="A177" s="660" t="s">
        <v>862</v>
      </c>
      <c r="B177" s="578" t="s">
        <v>568</v>
      </c>
      <c r="C177" s="578" t="s">
        <v>52</v>
      </c>
      <c r="D177" s="659">
        <v>41276</v>
      </c>
      <c r="E177" s="660">
        <v>380</v>
      </c>
      <c r="F177" s="661">
        <v>78.39</v>
      </c>
      <c r="G177" s="662">
        <f t="shared" si="23"/>
        <v>29788.2</v>
      </c>
      <c r="H177" s="663"/>
      <c r="I177" s="664">
        <v>41319</v>
      </c>
      <c r="J177" s="661">
        <v>74.930000000000007</v>
      </c>
      <c r="K177" s="665">
        <f t="shared" si="24"/>
        <v>28473.4</v>
      </c>
      <c r="L177" s="666">
        <f t="shared" ref="L177:L182" si="25">SUM(K177-G177)</f>
        <v>-1314.7999999999993</v>
      </c>
      <c r="M177" s="674">
        <v>1</v>
      </c>
      <c r="N177" s="773">
        <f>SUM(K177-G177)*M177</f>
        <v>-1314.7999999999993</v>
      </c>
      <c r="O177" s="668"/>
    </row>
    <row r="178" spans="1:15" s="521" customFormat="1" ht="15" customHeight="1" x14ac:dyDescent="0.25">
      <c r="A178" s="652" t="s">
        <v>603</v>
      </c>
      <c r="B178" s="578" t="s">
        <v>604</v>
      </c>
      <c r="C178" s="578" t="s">
        <v>52</v>
      </c>
      <c r="D178" s="659">
        <v>41304</v>
      </c>
      <c r="E178" s="660">
        <v>625</v>
      </c>
      <c r="F178" s="661">
        <v>47.28</v>
      </c>
      <c r="G178" s="662">
        <f t="shared" si="23"/>
        <v>29550</v>
      </c>
      <c r="H178" s="663"/>
      <c r="I178" s="664">
        <v>41319</v>
      </c>
      <c r="J178" s="661">
        <v>45.84</v>
      </c>
      <c r="K178" s="665">
        <f t="shared" si="24"/>
        <v>28650.000000000004</v>
      </c>
      <c r="L178" s="666">
        <f t="shared" si="25"/>
        <v>-899.99999999999636</v>
      </c>
      <c r="M178" s="674">
        <v>1</v>
      </c>
      <c r="N178" s="773">
        <f>SUM(L178*M178)</f>
        <v>-899.99999999999636</v>
      </c>
      <c r="O178" s="680"/>
    </row>
    <row r="179" spans="1:15" s="521" customFormat="1" ht="15" customHeight="1" x14ac:dyDescent="0.25">
      <c r="A179" s="652" t="s">
        <v>1000</v>
      </c>
      <c r="B179" s="578" t="s">
        <v>618</v>
      </c>
      <c r="C179" s="578" t="s">
        <v>52</v>
      </c>
      <c r="D179" s="659">
        <v>41319</v>
      </c>
      <c r="E179" s="660">
        <v>728</v>
      </c>
      <c r="F179" s="661">
        <v>30.48</v>
      </c>
      <c r="G179" s="662">
        <f t="shared" si="23"/>
        <v>22189.439999999999</v>
      </c>
      <c r="H179" s="663"/>
      <c r="I179" s="664">
        <v>41320</v>
      </c>
      <c r="J179" s="661">
        <v>28.17</v>
      </c>
      <c r="K179" s="665">
        <f t="shared" si="24"/>
        <v>20507.760000000002</v>
      </c>
      <c r="L179" s="666">
        <f t="shared" si="25"/>
        <v>-1681.6799999999967</v>
      </c>
      <c r="M179" s="674">
        <v>1</v>
      </c>
      <c r="N179" s="773">
        <f>SUM(L179*M179)</f>
        <v>-1681.6799999999967</v>
      </c>
      <c r="O179" s="680"/>
    </row>
    <row r="180" spans="1:15" s="521" customFormat="1" ht="15" customHeight="1" x14ac:dyDescent="0.25">
      <c r="A180" s="652" t="s">
        <v>970</v>
      </c>
      <c r="B180" s="578" t="s">
        <v>971</v>
      </c>
      <c r="C180" s="578" t="s">
        <v>52</v>
      </c>
      <c r="D180" s="659">
        <v>41317</v>
      </c>
      <c r="E180" s="660">
        <v>694</v>
      </c>
      <c r="F180" s="661">
        <v>44.33</v>
      </c>
      <c r="G180" s="662">
        <f t="shared" ref="G180:G189" si="26">SUM(E180*F180)</f>
        <v>30765.02</v>
      </c>
      <c r="H180" s="663"/>
      <c r="I180" s="664">
        <v>41326</v>
      </c>
      <c r="J180" s="661">
        <v>42.17</v>
      </c>
      <c r="K180" s="665">
        <f t="shared" ref="K180:K189" si="27">SUM(E180*J180)</f>
        <v>29265.98</v>
      </c>
      <c r="L180" s="666">
        <f t="shared" si="25"/>
        <v>-1499.0400000000009</v>
      </c>
      <c r="M180" s="674">
        <v>1</v>
      </c>
      <c r="N180" s="773">
        <f>SUM(L180*M180)</f>
        <v>-1499.0400000000009</v>
      </c>
      <c r="O180" s="680"/>
    </row>
    <row r="181" spans="1:15" s="521" customFormat="1" ht="15" customHeight="1" x14ac:dyDescent="0.25">
      <c r="A181" s="652" t="s">
        <v>995</v>
      </c>
      <c r="B181" s="578" t="s">
        <v>1028</v>
      </c>
      <c r="C181" s="578" t="s">
        <v>52</v>
      </c>
      <c r="D181" s="659">
        <v>41320</v>
      </c>
      <c r="E181" s="660">
        <v>676</v>
      </c>
      <c r="F181" s="661">
        <v>75.849999999999994</v>
      </c>
      <c r="G181" s="662">
        <f t="shared" si="26"/>
        <v>51274.6</v>
      </c>
      <c r="H181" s="663"/>
      <c r="I181" s="664">
        <v>41326</v>
      </c>
      <c r="J181" s="661">
        <v>73.63</v>
      </c>
      <c r="K181" s="665">
        <f t="shared" si="27"/>
        <v>49773.88</v>
      </c>
      <c r="L181" s="666">
        <f t="shared" si="25"/>
        <v>-1500.7200000000012</v>
      </c>
      <c r="M181" s="674">
        <v>1</v>
      </c>
      <c r="N181" s="773">
        <f>SUM(L181*M181)</f>
        <v>-1500.7200000000012</v>
      </c>
      <c r="O181" s="680"/>
    </row>
    <row r="182" spans="1:15" s="523" customFormat="1" ht="15" customHeight="1" x14ac:dyDescent="0.25">
      <c r="A182" s="660" t="s">
        <v>847</v>
      </c>
      <c r="B182" s="578" t="s">
        <v>848</v>
      </c>
      <c r="C182" s="578" t="s">
        <v>52</v>
      </c>
      <c r="D182" s="659">
        <v>40900</v>
      </c>
      <c r="E182" s="660">
        <v>410</v>
      </c>
      <c r="F182" s="661">
        <v>89.06</v>
      </c>
      <c r="G182" s="662">
        <f t="shared" si="26"/>
        <v>36514.6</v>
      </c>
      <c r="H182" s="663"/>
      <c r="I182" s="664">
        <v>41327</v>
      </c>
      <c r="J182" s="661">
        <v>157.1</v>
      </c>
      <c r="K182" s="665">
        <f t="shared" si="27"/>
        <v>64411</v>
      </c>
      <c r="L182" s="666">
        <f t="shared" si="25"/>
        <v>27896.400000000001</v>
      </c>
      <c r="M182" s="674">
        <v>1</v>
      </c>
      <c r="N182" s="773">
        <f>SUM(K182-G182)*M182</f>
        <v>27896.400000000001</v>
      </c>
      <c r="O182" s="668"/>
    </row>
    <row r="183" spans="1:15" s="523" customFormat="1" ht="15" customHeight="1" x14ac:dyDescent="0.25">
      <c r="A183" s="660" t="s">
        <v>869</v>
      </c>
      <c r="B183" s="578" t="s">
        <v>652</v>
      </c>
      <c r="C183" s="578" t="s">
        <v>52</v>
      </c>
      <c r="D183" s="659">
        <v>41295</v>
      </c>
      <c r="E183" s="660">
        <v>417</v>
      </c>
      <c r="F183" s="661">
        <v>83.87</v>
      </c>
      <c r="G183" s="662">
        <f t="shared" si="26"/>
        <v>34973.79</v>
      </c>
      <c r="H183" s="663"/>
      <c r="I183" s="664">
        <v>41330</v>
      </c>
      <c r="J183" s="661">
        <v>84.43</v>
      </c>
      <c r="K183" s="665">
        <f t="shared" si="27"/>
        <v>35207.310000000005</v>
      </c>
      <c r="L183" s="666">
        <f t="shared" ref="L183:L189" si="28">SUM(K183-G183)</f>
        <v>233.52000000000407</v>
      </c>
      <c r="M183" s="674">
        <v>1</v>
      </c>
      <c r="N183" s="773">
        <f>SUM(K183-G183)*M183</f>
        <v>233.52000000000407</v>
      </c>
      <c r="O183" s="668"/>
    </row>
    <row r="184" spans="1:15" s="521" customFormat="1" ht="15" customHeight="1" x14ac:dyDescent="0.25">
      <c r="A184" s="652" t="s">
        <v>931</v>
      </c>
      <c r="B184" s="578" t="s">
        <v>646</v>
      </c>
      <c r="C184" s="578" t="s">
        <v>52</v>
      </c>
      <c r="D184" s="659">
        <v>41306</v>
      </c>
      <c r="E184" s="660">
        <v>707</v>
      </c>
      <c r="F184" s="661">
        <v>38.58</v>
      </c>
      <c r="G184" s="662">
        <f t="shared" si="26"/>
        <v>27276.059999999998</v>
      </c>
      <c r="H184" s="663"/>
      <c r="I184" s="664">
        <v>41331</v>
      </c>
      <c r="J184" s="661">
        <v>36.76</v>
      </c>
      <c r="K184" s="665">
        <f t="shared" si="27"/>
        <v>25989.32</v>
      </c>
      <c r="L184" s="666">
        <f t="shared" si="28"/>
        <v>-1286.739999999998</v>
      </c>
      <c r="M184" s="674">
        <v>1</v>
      </c>
      <c r="N184" s="773">
        <f>SUM(L184*M184)</f>
        <v>-1286.739999999998</v>
      </c>
      <c r="O184" s="680"/>
    </row>
    <row r="185" spans="1:15" s="521" customFormat="1" ht="15" customHeight="1" x14ac:dyDescent="0.25">
      <c r="A185" s="652" t="s">
        <v>635</v>
      </c>
      <c r="B185" s="578" t="s">
        <v>1046</v>
      </c>
      <c r="C185" s="578" t="s">
        <v>52</v>
      </c>
      <c r="D185" s="659">
        <v>41330</v>
      </c>
      <c r="E185" s="660">
        <v>1111</v>
      </c>
      <c r="F185" s="661">
        <v>32.85</v>
      </c>
      <c r="G185" s="662">
        <f t="shared" si="26"/>
        <v>36496.35</v>
      </c>
      <c r="H185" s="663"/>
      <c r="I185" s="664">
        <v>41331</v>
      </c>
      <c r="J185" s="661">
        <v>31.95</v>
      </c>
      <c r="K185" s="665">
        <f t="shared" si="27"/>
        <v>35496.449999999997</v>
      </c>
      <c r="L185" s="666">
        <f t="shared" si="28"/>
        <v>-999.90000000000146</v>
      </c>
      <c r="M185" s="674">
        <v>1</v>
      </c>
      <c r="N185" s="773">
        <f>SUM(L185*M185)</f>
        <v>-999.90000000000146</v>
      </c>
      <c r="O185" s="680"/>
    </row>
    <row r="186" spans="1:15" s="521" customFormat="1" ht="15" customHeight="1" x14ac:dyDescent="0.25">
      <c r="A186" s="652" t="s">
        <v>1024</v>
      </c>
      <c r="B186" s="578" t="s">
        <v>1025</v>
      </c>
      <c r="C186" s="578" t="s">
        <v>52</v>
      </c>
      <c r="D186" s="659">
        <v>41325</v>
      </c>
      <c r="E186" s="660">
        <v>714</v>
      </c>
      <c r="F186" s="661">
        <v>38.81</v>
      </c>
      <c r="G186" s="662">
        <f t="shared" si="26"/>
        <v>27710.34</v>
      </c>
      <c r="H186" s="663"/>
      <c r="I186" s="664">
        <v>41331</v>
      </c>
      <c r="J186" s="661">
        <v>37.03</v>
      </c>
      <c r="K186" s="665">
        <f t="shared" si="27"/>
        <v>26439.420000000002</v>
      </c>
      <c r="L186" s="666">
        <f t="shared" si="28"/>
        <v>-1270.9199999999983</v>
      </c>
      <c r="M186" s="674">
        <v>1</v>
      </c>
      <c r="N186" s="773">
        <f>SUM(L186*M186)</f>
        <v>-1270.9199999999983</v>
      </c>
      <c r="O186" s="680"/>
    </row>
    <row r="187" spans="1:15" s="523" customFormat="1" ht="15" customHeight="1" x14ac:dyDescent="0.25">
      <c r="A187" s="660" t="s">
        <v>855</v>
      </c>
      <c r="B187" s="578" t="s">
        <v>856</v>
      </c>
      <c r="C187" s="578" t="s">
        <v>52</v>
      </c>
      <c r="D187" s="659">
        <v>41180</v>
      </c>
      <c r="E187" s="660">
        <v>1205</v>
      </c>
      <c r="F187" s="661">
        <v>17.190000000000001</v>
      </c>
      <c r="G187" s="662">
        <f t="shared" si="26"/>
        <v>20713.95</v>
      </c>
      <c r="H187" s="663"/>
      <c r="I187" s="664">
        <v>41332</v>
      </c>
      <c r="J187" s="661">
        <v>22.04</v>
      </c>
      <c r="K187" s="665">
        <f t="shared" si="27"/>
        <v>26558.2</v>
      </c>
      <c r="L187" s="666">
        <f t="shared" si="28"/>
        <v>5844.25</v>
      </c>
      <c r="M187" s="674">
        <v>1</v>
      </c>
      <c r="N187" s="773">
        <f>SUM(K187-G187)*M187</f>
        <v>5844.25</v>
      </c>
      <c r="O187" s="668"/>
    </row>
    <row r="188" spans="1:15" s="521" customFormat="1" ht="15" customHeight="1" x14ac:dyDescent="0.25">
      <c r="A188" s="652" t="s">
        <v>1051</v>
      </c>
      <c r="B188" s="578" t="s">
        <v>1045</v>
      </c>
      <c r="C188" s="578" t="s">
        <v>52</v>
      </c>
      <c r="D188" s="659">
        <v>41330</v>
      </c>
      <c r="E188" s="660">
        <v>694</v>
      </c>
      <c r="F188" s="661">
        <v>45.05</v>
      </c>
      <c r="G188" s="662">
        <f t="shared" si="26"/>
        <v>31264.699999999997</v>
      </c>
      <c r="H188" s="663"/>
      <c r="I188" s="664">
        <v>41332</v>
      </c>
      <c r="J188" s="661">
        <v>43.61</v>
      </c>
      <c r="K188" s="665">
        <f t="shared" si="27"/>
        <v>30265.34</v>
      </c>
      <c r="L188" s="666">
        <f t="shared" si="28"/>
        <v>-999.35999999999694</v>
      </c>
      <c r="M188" s="674">
        <v>1</v>
      </c>
      <c r="N188" s="773">
        <f>SUM(L188*M188)</f>
        <v>-999.35999999999694</v>
      </c>
      <c r="O188" s="680"/>
    </row>
    <row r="189" spans="1:15" s="521" customFormat="1" ht="15" customHeight="1" x14ac:dyDescent="0.25">
      <c r="A189" s="652" t="s">
        <v>961</v>
      </c>
      <c r="B189" s="578" t="s">
        <v>962</v>
      </c>
      <c r="C189" s="578" t="s">
        <v>52</v>
      </c>
      <c r="D189" s="659">
        <v>41312</v>
      </c>
      <c r="E189" s="660">
        <v>517</v>
      </c>
      <c r="F189" s="661">
        <v>97.65</v>
      </c>
      <c r="G189" s="662">
        <f t="shared" si="26"/>
        <v>50485.05</v>
      </c>
      <c r="H189" s="663"/>
      <c r="I189" s="664">
        <v>41333</v>
      </c>
      <c r="J189" s="661">
        <v>94.75</v>
      </c>
      <c r="K189" s="665">
        <f t="shared" si="27"/>
        <v>48985.75</v>
      </c>
      <c r="L189" s="666">
        <f t="shared" si="28"/>
        <v>-1499.3000000000029</v>
      </c>
      <c r="M189" s="674">
        <v>1</v>
      </c>
      <c r="N189" s="773">
        <f>SUM(L189*M189)</f>
        <v>-1499.3000000000029</v>
      </c>
      <c r="O189" s="680"/>
    </row>
    <row r="190" spans="1:15" s="521" customFormat="1" ht="15" customHeight="1" x14ac:dyDescent="0.25">
      <c r="A190" s="652" t="s">
        <v>1053</v>
      </c>
      <c r="B190" s="578" t="s">
        <v>1044</v>
      </c>
      <c r="C190" s="578" t="s">
        <v>52</v>
      </c>
      <c r="D190" s="659">
        <v>41330</v>
      </c>
      <c r="E190" s="660">
        <v>1351</v>
      </c>
      <c r="F190" s="661">
        <v>30.94</v>
      </c>
      <c r="G190" s="662">
        <f t="shared" ref="G190:G195" si="29">SUM(E190*F190)</f>
        <v>41799.94</v>
      </c>
      <c r="H190" s="663"/>
      <c r="I190" s="664">
        <v>41347</v>
      </c>
      <c r="J190" s="661">
        <v>30.2</v>
      </c>
      <c r="K190" s="665">
        <f t="shared" ref="K190:K195" si="30">SUM(E190*J190)</f>
        <v>40800.199999999997</v>
      </c>
      <c r="L190" s="666">
        <f t="shared" ref="L190:L195" si="31">SUM(K190-G190)</f>
        <v>-999.74000000000524</v>
      </c>
      <c r="M190" s="674">
        <v>1</v>
      </c>
      <c r="N190" s="773">
        <f>SUM(L190*M190)</f>
        <v>-999.74000000000524</v>
      </c>
      <c r="O190" s="680"/>
    </row>
    <row r="191" spans="1:15" s="521" customFormat="1" ht="15" customHeight="1" x14ac:dyDescent="0.25">
      <c r="A191" s="652" t="s">
        <v>1043</v>
      </c>
      <c r="B191" s="578" t="s">
        <v>531</v>
      </c>
      <c r="C191" s="578" t="s">
        <v>52</v>
      </c>
      <c r="D191" s="659">
        <v>41305</v>
      </c>
      <c r="E191" s="660">
        <v>535</v>
      </c>
      <c r="F191" s="661">
        <v>65.959999999999994</v>
      </c>
      <c r="G191" s="662">
        <f t="shared" si="29"/>
        <v>35288.6</v>
      </c>
      <c r="H191" s="663"/>
      <c r="I191" s="664">
        <v>41351</v>
      </c>
      <c r="J191" s="661">
        <v>64.05</v>
      </c>
      <c r="K191" s="665">
        <f t="shared" si="30"/>
        <v>34266.75</v>
      </c>
      <c r="L191" s="666">
        <f t="shared" si="31"/>
        <v>-1021.8499999999985</v>
      </c>
      <c r="M191" s="674">
        <v>1</v>
      </c>
      <c r="N191" s="773">
        <f>SUM(L191*M191)</f>
        <v>-1021.8499999999985</v>
      </c>
      <c r="O191" s="680"/>
    </row>
    <row r="192" spans="1:15" s="523" customFormat="1" ht="15" customHeight="1" x14ac:dyDescent="0.25">
      <c r="A192" s="660" t="s">
        <v>859</v>
      </c>
      <c r="B192" s="578" t="s">
        <v>860</v>
      </c>
      <c r="C192" s="578" t="s">
        <v>52</v>
      </c>
      <c r="D192" s="659">
        <v>41254</v>
      </c>
      <c r="E192" s="660">
        <v>266</v>
      </c>
      <c r="F192" s="661">
        <v>81.44</v>
      </c>
      <c r="G192" s="662">
        <f t="shared" si="29"/>
        <v>21663.040000000001</v>
      </c>
      <c r="H192" s="663"/>
      <c r="I192" s="664">
        <v>41351</v>
      </c>
      <c r="J192" s="661">
        <v>86.9</v>
      </c>
      <c r="K192" s="665">
        <f t="shared" si="30"/>
        <v>23115.4</v>
      </c>
      <c r="L192" s="666">
        <f t="shared" si="31"/>
        <v>1452.3600000000006</v>
      </c>
      <c r="M192" s="674">
        <v>1</v>
      </c>
      <c r="N192" s="773">
        <f>SUM(K192-G192)*M192</f>
        <v>1452.3600000000006</v>
      </c>
      <c r="O192" s="668"/>
    </row>
    <row r="193" spans="1:15" s="521" customFormat="1" ht="15" customHeight="1" x14ac:dyDescent="0.25">
      <c r="A193" s="652" t="s">
        <v>474</v>
      </c>
      <c r="B193" s="578" t="s">
        <v>475</v>
      </c>
      <c r="C193" s="578" t="s">
        <v>52</v>
      </c>
      <c r="D193" s="659">
        <v>41337</v>
      </c>
      <c r="E193" s="660">
        <v>707</v>
      </c>
      <c r="F193" s="661">
        <v>65.05</v>
      </c>
      <c r="G193" s="662">
        <f t="shared" si="29"/>
        <v>45990.35</v>
      </c>
      <c r="H193" s="663"/>
      <c r="I193" s="664">
        <v>41351</v>
      </c>
      <c r="J193" s="661">
        <v>64.47</v>
      </c>
      <c r="K193" s="665">
        <f t="shared" si="30"/>
        <v>45580.29</v>
      </c>
      <c r="L193" s="666">
        <f t="shared" si="31"/>
        <v>-410.05999999999767</v>
      </c>
      <c r="M193" s="674">
        <v>1</v>
      </c>
      <c r="N193" s="773">
        <f t="shared" ref="N193:N199" si="32">SUM(L193*M193)</f>
        <v>-410.05999999999767</v>
      </c>
      <c r="O193" s="680"/>
    </row>
    <row r="194" spans="1:15" s="521" customFormat="1" ht="15" customHeight="1" x14ac:dyDescent="0.25">
      <c r="A194" s="652" t="s">
        <v>1078</v>
      </c>
      <c r="B194" s="578" t="s">
        <v>1079</v>
      </c>
      <c r="C194" s="578" t="s">
        <v>52</v>
      </c>
      <c r="D194" s="659">
        <v>41339</v>
      </c>
      <c r="E194" s="660">
        <v>375</v>
      </c>
      <c r="F194" s="661">
        <v>90.32</v>
      </c>
      <c r="G194" s="662">
        <f t="shared" si="29"/>
        <v>33870</v>
      </c>
      <c r="H194" s="663"/>
      <c r="I194" s="664">
        <v>41352</v>
      </c>
      <c r="J194" s="661">
        <v>90.35</v>
      </c>
      <c r="K194" s="665">
        <f t="shared" si="30"/>
        <v>33881.25</v>
      </c>
      <c r="L194" s="666">
        <f t="shared" si="31"/>
        <v>11.25</v>
      </c>
      <c r="M194" s="674">
        <v>1</v>
      </c>
      <c r="N194" s="773">
        <f t="shared" si="32"/>
        <v>11.25</v>
      </c>
      <c r="O194" s="680"/>
    </row>
    <row r="195" spans="1:15" s="521" customFormat="1" ht="15" customHeight="1" x14ac:dyDescent="0.25">
      <c r="A195" s="652" t="s">
        <v>1083</v>
      </c>
      <c r="B195" s="578" t="s">
        <v>1082</v>
      </c>
      <c r="C195" s="578" t="s">
        <v>52</v>
      </c>
      <c r="D195" s="659">
        <v>41339</v>
      </c>
      <c r="E195" s="660">
        <v>1190</v>
      </c>
      <c r="F195" s="661">
        <v>21.72</v>
      </c>
      <c r="G195" s="662">
        <f t="shared" si="29"/>
        <v>25846.799999999999</v>
      </c>
      <c r="H195" s="663"/>
      <c r="I195" s="664">
        <v>41354</v>
      </c>
      <c r="J195" s="661">
        <v>20.94</v>
      </c>
      <c r="K195" s="665">
        <f t="shared" si="30"/>
        <v>24918.600000000002</v>
      </c>
      <c r="L195" s="666">
        <f t="shared" si="31"/>
        <v>-928.19999999999709</v>
      </c>
      <c r="M195" s="674">
        <v>1</v>
      </c>
      <c r="N195" s="773">
        <f t="shared" si="32"/>
        <v>-928.19999999999709</v>
      </c>
      <c r="O195" s="680"/>
    </row>
    <row r="196" spans="1:15" s="521" customFormat="1" ht="15" customHeight="1" x14ac:dyDescent="0.25">
      <c r="A196" s="652" t="s">
        <v>1108</v>
      </c>
      <c r="B196" s="578" t="s">
        <v>1110</v>
      </c>
      <c r="C196" s="578" t="s">
        <v>52</v>
      </c>
      <c r="D196" s="659">
        <v>41355</v>
      </c>
      <c r="E196" s="660">
        <v>47</v>
      </c>
      <c r="F196" s="661">
        <v>461</v>
      </c>
      <c r="G196" s="662">
        <f t="shared" ref="G196:G203" si="33">SUM(E196*F196)</f>
        <v>21667</v>
      </c>
      <c r="H196" s="663"/>
      <c r="I196" s="664">
        <v>41365</v>
      </c>
      <c r="J196" s="661">
        <v>429</v>
      </c>
      <c r="K196" s="665">
        <f t="shared" ref="K196:K203" si="34">SUM(E196*J196)</f>
        <v>20163</v>
      </c>
      <c r="L196" s="666">
        <f t="shared" ref="L196:L203" si="35">SUM(K196-G196)</f>
        <v>-1504</v>
      </c>
      <c r="M196" s="674">
        <v>1</v>
      </c>
      <c r="N196" s="773">
        <f t="shared" si="32"/>
        <v>-1504</v>
      </c>
      <c r="O196" s="680"/>
    </row>
    <row r="197" spans="1:15" s="521" customFormat="1" ht="15" customHeight="1" x14ac:dyDescent="0.25">
      <c r="A197" s="652" t="s">
        <v>1092</v>
      </c>
      <c r="B197" s="578" t="s">
        <v>1093</v>
      </c>
      <c r="C197" s="578" t="s">
        <v>52</v>
      </c>
      <c r="D197" s="659">
        <v>41345</v>
      </c>
      <c r="E197" s="660">
        <v>714</v>
      </c>
      <c r="F197" s="661">
        <v>40.4</v>
      </c>
      <c r="G197" s="662">
        <f t="shared" si="33"/>
        <v>28845.599999999999</v>
      </c>
      <c r="H197" s="663"/>
      <c r="I197" s="664">
        <v>41367</v>
      </c>
      <c r="J197" s="661">
        <v>38.51</v>
      </c>
      <c r="K197" s="665">
        <f t="shared" si="34"/>
        <v>27496.14</v>
      </c>
      <c r="L197" s="666">
        <f t="shared" si="35"/>
        <v>-1349.4599999999991</v>
      </c>
      <c r="M197" s="674">
        <v>1</v>
      </c>
      <c r="N197" s="773">
        <f t="shared" si="32"/>
        <v>-1349.4599999999991</v>
      </c>
      <c r="O197" s="680"/>
    </row>
    <row r="198" spans="1:15" s="521" customFormat="1" ht="15" customHeight="1" x14ac:dyDescent="0.25">
      <c r="A198" s="652" t="s">
        <v>1123</v>
      </c>
      <c r="B198" s="578" t="s">
        <v>1122</v>
      </c>
      <c r="C198" s="578" t="s">
        <v>52</v>
      </c>
      <c r="D198" s="659">
        <v>41365</v>
      </c>
      <c r="E198" s="660">
        <v>625</v>
      </c>
      <c r="F198" s="661">
        <v>64.7</v>
      </c>
      <c r="G198" s="662">
        <f>SUM(E198*F198)</f>
        <v>40437.5</v>
      </c>
      <c r="H198" s="663"/>
      <c r="I198" s="664">
        <v>41368</v>
      </c>
      <c r="J198" s="661">
        <v>62.3</v>
      </c>
      <c r="K198" s="665">
        <f>SUM(E198*J198)</f>
        <v>38937.5</v>
      </c>
      <c r="L198" s="666">
        <f>SUM(K198-G198)</f>
        <v>-1500</v>
      </c>
      <c r="M198" s="674">
        <v>1</v>
      </c>
      <c r="N198" s="773">
        <f>SUM(L198*M198)</f>
        <v>-1500</v>
      </c>
      <c r="O198" s="680"/>
    </row>
    <row r="199" spans="1:15" s="521" customFormat="1" ht="15" customHeight="1" x14ac:dyDescent="0.25">
      <c r="A199" s="652" t="s">
        <v>927</v>
      </c>
      <c r="B199" s="578" t="s">
        <v>928</v>
      </c>
      <c r="C199" s="578" t="s">
        <v>52</v>
      </c>
      <c r="D199" s="659">
        <v>41304</v>
      </c>
      <c r="E199" s="660">
        <v>862</v>
      </c>
      <c r="F199" s="661">
        <v>23.39</v>
      </c>
      <c r="G199" s="662">
        <f t="shared" si="33"/>
        <v>20162.18</v>
      </c>
      <c r="H199" s="663"/>
      <c r="I199" s="664">
        <v>41368</v>
      </c>
      <c r="J199" s="661">
        <v>24.52</v>
      </c>
      <c r="K199" s="665">
        <f t="shared" si="34"/>
        <v>21136.239999999998</v>
      </c>
      <c r="L199" s="666">
        <f t="shared" si="35"/>
        <v>974.05999999999767</v>
      </c>
      <c r="M199" s="674">
        <v>1</v>
      </c>
      <c r="N199" s="773">
        <f t="shared" si="32"/>
        <v>974.05999999999767</v>
      </c>
      <c r="O199" s="680"/>
    </row>
    <row r="200" spans="1:15" s="521" customFormat="1" ht="15" customHeight="1" x14ac:dyDescent="0.25">
      <c r="A200" s="652" t="s">
        <v>958</v>
      </c>
      <c r="B200" s="578" t="s">
        <v>959</v>
      </c>
      <c r="C200" s="578" t="s">
        <v>52</v>
      </c>
      <c r="D200" s="659">
        <v>41366</v>
      </c>
      <c r="E200" s="660">
        <v>555</v>
      </c>
      <c r="F200" s="661">
        <v>65.489999999999995</v>
      </c>
      <c r="G200" s="662">
        <f t="shared" si="33"/>
        <v>36346.949999999997</v>
      </c>
      <c r="H200" s="663"/>
      <c r="I200" s="664">
        <v>41369</v>
      </c>
      <c r="J200" s="661">
        <v>63.87</v>
      </c>
      <c r="K200" s="665">
        <f t="shared" si="34"/>
        <v>35447.85</v>
      </c>
      <c r="L200" s="666">
        <f t="shared" si="35"/>
        <v>-899.09999999999854</v>
      </c>
      <c r="M200" s="674">
        <v>1</v>
      </c>
      <c r="N200" s="773">
        <f>SUM(L200*M200)</f>
        <v>-899.09999999999854</v>
      </c>
      <c r="O200" s="680"/>
    </row>
    <row r="201" spans="1:15" s="521" customFormat="1" ht="15" customHeight="1" x14ac:dyDescent="0.25">
      <c r="A201" s="652" t="s">
        <v>1100</v>
      </c>
      <c r="B201" s="578" t="s">
        <v>495</v>
      </c>
      <c r="C201" s="578" t="s">
        <v>52</v>
      </c>
      <c r="D201" s="659">
        <v>41353</v>
      </c>
      <c r="E201" s="660">
        <v>426</v>
      </c>
      <c r="F201" s="661">
        <v>120.3</v>
      </c>
      <c r="G201" s="662">
        <f t="shared" si="33"/>
        <v>51247.799999999996</v>
      </c>
      <c r="H201" s="663"/>
      <c r="I201" s="664">
        <v>41369</v>
      </c>
      <c r="J201" s="661">
        <v>116.8</v>
      </c>
      <c r="K201" s="665">
        <f t="shared" si="34"/>
        <v>49756.799999999996</v>
      </c>
      <c r="L201" s="666">
        <f t="shared" si="35"/>
        <v>-1491</v>
      </c>
      <c r="M201" s="674">
        <v>1</v>
      </c>
      <c r="N201" s="773">
        <f>SUM(L201*M201)</f>
        <v>-1491</v>
      </c>
      <c r="O201" s="680"/>
    </row>
    <row r="202" spans="1:15" s="521" customFormat="1" ht="15" customHeight="1" x14ac:dyDescent="0.25">
      <c r="A202" s="652" t="s">
        <v>1099</v>
      </c>
      <c r="B202" s="578" t="s">
        <v>1098</v>
      </c>
      <c r="C202" s="578" t="s">
        <v>52</v>
      </c>
      <c r="D202" s="659">
        <v>41347</v>
      </c>
      <c r="E202" s="660">
        <v>250</v>
      </c>
      <c r="F202" s="661">
        <v>214.8</v>
      </c>
      <c r="G202" s="662">
        <f t="shared" si="33"/>
        <v>53700</v>
      </c>
      <c r="H202" s="663"/>
      <c r="I202" s="664">
        <v>41369</v>
      </c>
      <c r="J202" s="661">
        <v>208.8</v>
      </c>
      <c r="K202" s="665">
        <f t="shared" si="34"/>
        <v>52200</v>
      </c>
      <c r="L202" s="666">
        <f t="shared" si="35"/>
        <v>-1500</v>
      </c>
      <c r="M202" s="674">
        <v>1</v>
      </c>
      <c r="N202" s="773">
        <f>SUM(L202*M202)</f>
        <v>-1500</v>
      </c>
      <c r="O202" s="680"/>
    </row>
    <row r="203" spans="1:15" s="521" customFormat="1" ht="15" customHeight="1" x14ac:dyDescent="0.25">
      <c r="A203" s="652" t="s">
        <v>963</v>
      </c>
      <c r="B203" s="578" t="s">
        <v>964</v>
      </c>
      <c r="C203" s="578" t="s">
        <v>52</v>
      </c>
      <c r="D203" s="659">
        <v>41309</v>
      </c>
      <c r="E203" s="660">
        <v>714</v>
      </c>
      <c r="F203" s="661">
        <v>38.659999999999997</v>
      </c>
      <c r="G203" s="662">
        <f t="shared" si="33"/>
        <v>27603.239999999998</v>
      </c>
      <c r="H203" s="663"/>
      <c r="I203" s="664">
        <v>41369</v>
      </c>
      <c r="J203" s="661">
        <v>42.38</v>
      </c>
      <c r="K203" s="665">
        <f t="shared" si="34"/>
        <v>30259.320000000003</v>
      </c>
      <c r="L203" s="666">
        <f t="shared" si="35"/>
        <v>2656.0800000000054</v>
      </c>
      <c r="M203" s="674">
        <v>1</v>
      </c>
      <c r="N203" s="773">
        <f>SUM(L203*M203)</f>
        <v>2656.0800000000054</v>
      </c>
      <c r="O203" s="680"/>
    </row>
    <row r="204" spans="1:15" s="523" customFormat="1" ht="15" customHeight="1" x14ac:dyDescent="0.25">
      <c r="A204" s="660" t="s">
        <v>496</v>
      </c>
      <c r="B204" s="578" t="s">
        <v>497</v>
      </c>
      <c r="C204" s="578" t="s">
        <v>52</v>
      </c>
      <c r="D204" s="659">
        <v>41292</v>
      </c>
      <c r="E204" s="660">
        <v>937</v>
      </c>
      <c r="F204" s="661">
        <v>53.93</v>
      </c>
      <c r="G204" s="662">
        <f t="shared" ref="G204:G212" si="36">SUM(E204*F204)</f>
        <v>50532.409999999996</v>
      </c>
      <c r="H204" s="663"/>
      <c r="I204" s="664">
        <v>41372</v>
      </c>
      <c r="J204" s="661">
        <v>57.99</v>
      </c>
      <c r="K204" s="665">
        <f t="shared" ref="K204:K212" si="37">SUM(E204*J204)</f>
        <v>54336.630000000005</v>
      </c>
      <c r="L204" s="666">
        <f t="shared" ref="L204:L209" si="38">SUM(K204-G204)</f>
        <v>3804.2200000000084</v>
      </c>
      <c r="M204" s="674">
        <v>1</v>
      </c>
      <c r="N204" s="773">
        <f>SUM(K204-G204)*M204</f>
        <v>3804.2200000000084</v>
      </c>
      <c r="O204" s="668"/>
    </row>
    <row r="205" spans="1:15" s="521" customFormat="1" ht="15" customHeight="1" x14ac:dyDescent="0.25">
      <c r="A205" s="652" t="s">
        <v>1119</v>
      </c>
      <c r="B205" s="578" t="s">
        <v>837</v>
      </c>
      <c r="C205" s="578" t="s">
        <v>52</v>
      </c>
      <c r="D205" s="659">
        <v>41365</v>
      </c>
      <c r="E205" s="660">
        <v>1724</v>
      </c>
      <c r="F205" s="661">
        <v>33.700000000000003</v>
      </c>
      <c r="G205" s="662">
        <f t="shared" si="36"/>
        <v>58098.8</v>
      </c>
      <c r="H205" s="663"/>
      <c r="I205" s="664">
        <v>41376</v>
      </c>
      <c r="J205" s="661">
        <v>32.56</v>
      </c>
      <c r="K205" s="665">
        <f t="shared" si="37"/>
        <v>56133.440000000002</v>
      </c>
      <c r="L205" s="666">
        <f t="shared" si="38"/>
        <v>-1965.3600000000006</v>
      </c>
      <c r="M205" s="674">
        <v>1</v>
      </c>
      <c r="N205" s="773">
        <f t="shared" ref="N205:N210" si="39">SUM(L205*M205)</f>
        <v>-1965.3600000000006</v>
      </c>
      <c r="O205" s="680"/>
    </row>
    <row r="206" spans="1:15" s="521" customFormat="1" ht="15" customHeight="1" x14ac:dyDescent="0.25">
      <c r="A206" s="652" t="s">
        <v>1112</v>
      </c>
      <c r="B206" s="578" t="s">
        <v>1113</v>
      </c>
      <c r="C206" s="578" t="s">
        <v>52</v>
      </c>
      <c r="D206" s="659">
        <v>41358</v>
      </c>
      <c r="E206" s="660">
        <v>1351</v>
      </c>
      <c r="F206" s="661">
        <v>14.59</v>
      </c>
      <c r="G206" s="662">
        <f t="shared" si="36"/>
        <v>19711.09</v>
      </c>
      <c r="H206" s="663"/>
      <c r="I206" s="664">
        <v>41376</v>
      </c>
      <c r="J206" s="661">
        <v>13.98</v>
      </c>
      <c r="K206" s="665">
        <f t="shared" si="37"/>
        <v>18886.98</v>
      </c>
      <c r="L206" s="666">
        <f t="shared" si="38"/>
        <v>-824.11000000000058</v>
      </c>
      <c r="M206" s="674">
        <v>1</v>
      </c>
      <c r="N206" s="773">
        <f t="shared" si="39"/>
        <v>-824.11000000000058</v>
      </c>
      <c r="O206" s="680"/>
    </row>
    <row r="207" spans="1:15" s="521" customFormat="1" ht="15" customHeight="1" x14ac:dyDescent="0.25">
      <c r="A207" s="652" t="s">
        <v>546</v>
      </c>
      <c r="B207" s="578" t="s">
        <v>547</v>
      </c>
      <c r="C207" s="578" t="s">
        <v>52</v>
      </c>
      <c r="D207" s="659">
        <v>41338</v>
      </c>
      <c r="E207" s="660">
        <v>641</v>
      </c>
      <c r="F207" s="661">
        <v>63.26</v>
      </c>
      <c r="G207" s="662">
        <f t="shared" si="36"/>
        <v>40549.659999999996</v>
      </c>
      <c r="H207" s="663"/>
      <c r="I207" s="664">
        <v>41379</v>
      </c>
      <c r="J207" s="661">
        <v>64.430000000000007</v>
      </c>
      <c r="K207" s="665">
        <f t="shared" si="37"/>
        <v>41299.630000000005</v>
      </c>
      <c r="L207" s="666">
        <f t="shared" si="38"/>
        <v>749.97000000000844</v>
      </c>
      <c r="M207" s="674">
        <v>1</v>
      </c>
      <c r="N207" s="773">
        <f t="shared" si="39"/>
        <v>749.97000000000844</v>
      </c>
      <c r="O207" s="680"/>
    </row>
    <row r="208" spans="1:15" s="521" customFormat="1" ht="15" customHeight="1" x14ac:dyDescent="0.25">
      <c r="A208" s="652" t="s">
        <v>1085</v>
      </c>
      <c r="B208" s="578" t="s">
        <v>1084</v>
      </c>
      <c r="C208" s="578" t="s">
        <v>52</v>
      </c>
      <c r="D208" s="659">
        <v>41340</v>
      </c>
      <c r="E208" s="660">
        <v>469</v>
      </c>
      <c r="F208" s="661">
        <v>64.34</v>
      </c>
      <c r="G208" s="662">
        <f t="shared" si="36"/>
        <v>30175.460000000003</v>
      </c>
      <c r="H208" s="663"/>
      <c r="I208" s="664">
        <v>41381</v>
      </c>
      <c r="J208" s="661">
        <v>65.09</v>
      </c>
      <c r="K208" s="665">
        <f t="shared" si="37"/>
        <v>30527.210000000003</v>
      </c>
      <c r="L208" s="666">
        <f t="shared" si="38"/>
        <v>351.75</v>
      </c>
      <c r="M208" s="674">
        <v>1</v>
      </c>
      <c r="N208" s="773">
        <f t="shared" si="39"/>
        <v>351.75</v>
      </c>
      <c r="O208" s="680"/>
    </row>
    <row r="209" spans="1:15" s="521" customFormat="1" ht="15" customHeight="1" x14ac:dyDescent="0.25">
      <c r="A209" s="652" t="s">
        <v>929</v>
      </c>
      <c r="B209" s="578" t="s">
        <v>930</v>
      </c>
      <c r="C209" s="578" t="s">
        <v>52</v>
      </c>
      <c r="D209" s="659">
        <v>41305</v>
      </c>
      <c r="E209" s="660">
        <v>600</v>
      </c>
      <c r="F209" s="661">
        <v>68.150000000000006</v>
      </c>
      <c r="G209" s="662">
        <f t="shared" si="36"/>
        <v>40890</v>
      </c>
      <c r="H209" s="663"/>
      <c r="I209" s="664">
        <v>41381</v>
      </c>
      <c r="J209" s="661">
        <v>74.55</v>
      </c>
      <c r="K209" s="665">
        <f t="shared" si="37"/>
        <v>44730</v>
      </c>
      <c r="L209" s="666">
        <f t="shared" si="38"/>
        <v>3840</v>
      </c>
      <c r="M209" s="674">
        <v>1</v>
      </c>
      <c r="N209" s="773">
        <f t="shared" si="39"/>
        <v>3840</v>
      </c>
      <c r="O209" s="680"/>
    </row>
    <row r="210" spans="1:15" s="521" customFormat="1" ht="15" customHeight="1" x14ac:dyDescent="0.25">
      <c r="A210" s="652" t="s">
        <v>1013</v>
      </c>
      <c r="B210" s="578" t="s">
        <v>1014</v>
      </c>
      <c r="C210" s="578" t="s">
        <v>52</v>
      </c>
      <c r="D210" s="659">
        <v>41324</v>
      </c>
      <c r="E210" s="660">
        <v>395</v>
      </c>
      <c r="F210" s="661">
        <v>122.1</v>
      </c>
      <c r="G210" s="662">
        <f t="shared" si="36"/>
        <v>48229.5</v>
      </c>
      <c r="H210" s="663"/>
      <c r="I210" s="664">
        <v>41382</v>
      </c>
      <c r="J210" s="661">
        <v>119.6</v>
      </c>
      <c r="K210" s="665">
        <f t="shared" si="37"/>
        <v>47242</v>
      </c>
      <c r="L210" s="666">
        <f>SUM(K210-G210)</f>
        <v>-987.5</v>
      </c>
      <c r="M210" s="674">
        <v>1</v>
      </c>
      <c r="N210" s="773">
        <f t="shared" si="39"/>
        <v>-987.5</v>
      </c>
      <c r="O210" s="680"/>
    </row>
    <row r="211" spans="1:15" s="521" customFormat="1" ht="15" customHeight="1" x14ac:dyDescent="0.25">
      <c r="A211" s="652" t="s">
        <v>1007</v>
      </c>
      <c r="B211" s="578" t="s">
        <v>1008</v>
      </c>
      <c r="C211" s="578" t="s">
        <v>52</v>
      </c>
      <c r="D211" s="659">
        <v>41325</v>
      </c>
      <c r="E211" s="660">
        <v>685</v>
      </c>
      <c r="F211" s="661">
        <v>58.5</v>
      </c>
      <c r="G211" s="662">
        <f t="shared" si="36"/>
        <v>40072.5</v>
      </c>
      <c r="H211" s="663"/>
      <c r="I211" s="664">
        <v>41382</v>
      </c>
      <c r="J211" s="661">
        <v>59.61</v>
      </c>
      <c r="K211" s="665">
        <f t="shared" si="37"/>
        <v>40832.85</v>
      </c>
      <c r="L211" s="666">
        <f>SUM(K211-G211)</f>
        <v>760.34999999999854</v>
      </c>
      <c r="M211" s="674">
        <v>1</v>
      </c>
      <c r="N211" s="773">
        <f t="shared" ref="N211:N217" si="40">SUM(L211*M211)</f>
        <v>760.34999999999854</v>
      </c>
      <c r="O211" s="680"/>
    </row>
    <row r="212" spans="1:15" s="521" customFormat="1" ht="15" customHeight="1" x14ac:dyDescent="0.25">
      <c r="A212" s="652" t="s">
        <v>1094</v>
      </c>
      <c r="B212" s="578" t="s">
        <v>1095</v>
      </c>
      <c r="C212" s="578" t="s">
        <v>52</v>
      </c>
      <c r="D212" s="659">
        <v>41346</v>
      </c>
      <c r="E212" s="660">
        <v>460</v>
      </c>
      <c r="F212" s="661">
        <v>90.86</v>
      </c>
      <c r="G212" s="662">
        <f t="shared" si="36"/>
        <v>41795.599999999999</v>
      </c>
      <c r="H212" s="663"/>
      <c r="I212" s="664">
        <v>41382</v>
      </c>
      <c r="J212" s="661">
        <v>93.5</v>
      </c>
      <c r="K212" s="665">
        <f t="shared" si="37"/>
        <v>43010</v>
      </c>
      <c r="L212" s="666">
        <f>SUM(K212-G212)</f>
        <v>1214.4000000000015</v>
      </c>
      <c r="M212" s="674">
        <v>1</v>
      </c>
      <c r="N212" s="773">
        <f t="shared" si="40"/>
        <v>1214.4000000000015</v>
      </c>
      <c r="O212" s="680"/>
    </row>
    <row r="213" spans="1:15" s="521" customFormat="1" ht="15" customHeight="1" x14ac:dyDescent="0.25">
      <c r="A213" s="652" t="s">
        <v>1120</v>
      </c>
      <c r="B213" s="578" t="s">
        <v>1121</v>
      </c>
      <c r="C213" s="578" t="s">
        <v>52</v>
      </c>
      <c r="D213" s="659">
        <v>41365</v>
      </c>
      <c r="E213" s="660">
        <v>507</v>
      </c>
      <c r="F213" s="661">
        <v>95.656999999999996</v>
      </c>
      <c r="G213" s="662">
        <f t="shared" ref="G213:G221" si="41">SUM(E213*F213)</f>
        <v>48498.098999999995</v>
      </c>
      <c r="H213" s="663"/>
      <c r="I213" s="664">
        <v>41386</v>
      </c>
      <c r="J213" s="661">
        <v>89.74</v>
      </c>
      <c r="K213" s="665">
        <f t="shared" ref="K213:K221" si="42">SUM(E213*J213)</f>
        <v>45498.18</v>
      </c>
      <c r="L213" s="666">
        <f>SUM(K213-G213)</f>
        <v>-2999.9189999999944</v>
      </c>
      <c r="M213" s="674">
        <v>1</v>
      </c>
      <c r="N213" s="773">
        <f t="shared" si="40"/>
        <v>-2999.9189999999944</v>
      </c>
      <c r="O213" s="680"/>
    </row>
    <row r="214" spans="1:15" s="523" customFormat="1" ht="15" customHeight="1" x14ac:dyDescent="0.25">
      <c r="A214" s="658" t="s">
        <v>1127</v>
      </c>
      <c r="B214" s="577" t="s">
        <v>1128</v>
      </c>
      <c r="C214" s="577" t="s">
        <v>77</v>
      </c>
      <c r="D214" s="669">
        <v>41367</v>
      </c>
      <c r="E214" s="658">
        <v>1266</v>
      </c>
      <c r="F214" s="670">
        <v>18.82</v>
      </c>
      <c r="G214" s="671">
        <f t="shared" si="41"/>
        <v>23826.12</v>
      </c>
      <c r="H214" s="672"/>
      <c r="I214" s="681">
        <v>41387</v>
      </c>
      <c r="J214" s="670">
        <v>19.309999999999999</v>
      </c>
      <c r="K214" s="673">
        <f t="shared" si="42"/>
        <v>24446.46</v>
      </c>
      <c r="L214" s="675">
        <f>SUM(G214-K214)</f>
        <v>-620.34000000000015</v>
      </c>
      <c r="M214" s="674">
        <v>1</v>
      </c>
      <c r="N214" s="772">
        <f t="shared" si="40"/>
        <v>-620.34000000000015</v>
      </c>
      <c r="O214" s="668"/>
    </row>
    <row r="215" spans="1:15" s="523" customFormat="1" ht="15" customHeight="1" x14ac:dyDescent="0.25">
      <c r="A215" s="658" t="s">
        <v>1133</v>
      </c>
      <c r="B215" s="577" t="s">
        <v>1134</v>
      </c>
      <c r="C215" s="577" t="s">
        <v>77</v>
      </c>
      <c r="D215" s="669">
        <v>41372</v>
      </c>
      <c r="E215" s="658">
        <v>659</v>
      </c>
      <c r="F215" s="670">
        <v>58.71</v>
      </c>
      <c r="G215" s="671">
        <f t="shared" si="41"/>
        <v>38689.89</v>
      </c>
      <c r="H215" s="672"/>
      <c r="I215" s="681">
        <v>41388</v>
      </c>
      <c r="J215" s="670">
        <v>60.42</v>
      </c>
      <c r="K215" s="673">
        <f t="shared" si="42"/>
        <v>39816.78</v>
      </c>
      <c r="L215" s="675">
        <f>SUM(G215-K215)</f>
        <v>-1126.8899999999994</v>
      </c>
      <c r="M215" s="674">
        <v>1</v>
      </c>
      <c r="N215" s="772">
        <f t="shared" si="40"/>
        <v>-1126.8899999999994</v>
      </c>
      <c r="O215" s="668"/>
    </row>
    <row r="216" spans="1:15" s="523" customFormat="1" ht="15" customHeight="1" x14ac:dyDescent="0.25">
      <c r="A216" s="658" t="s">
        <v>1151</v>
      </c>
      <c r="B216" s="577" t="s">
        <v>1152</v>
      </c>
      <c r="C216" s="577" t="s">
        <v>77</v>
      </c>
      <c r="D216" s="669">
        <v>41381</v>
      </c>
      <c r="E216" s="658">
        <v>3178</v>
      </c>
      <c r="F216" s="670">
        <v>11.52</v>
      </c>
      <c r="G216" s="671">
        <f t="shared" si="41"/>
        <v>36610.559999999998</v>
      </c>
      <c r="H216" s="672"/>
      <c r="I216" s="681">
        <v>41389</v>
      </c>
      <c r="J216" s="670">
        <v>12.22</v>
      </c>
      <c r="K216" s="673">
        <f t="shared" si="42"/>
        <v>38835.160000000003</v>
      </c>
      <c r="L216" s="675">
        <f>SUM(G216-K216)</f>
        <v>-2224.6000000000058</v>
      </c>
      <c r="M216" s="674">
        <v>1</v>
      </c>
      <c r="N216" s="772">
        <f t="shared" si="40"/>
        <v>-2224.6000000000058</v>
      </c>
      <c r="O216" s="668"/>
    </row>
    <row r="217" spans="1:15" s="521" customFormat="1" ht="15" customHeight="1" x14ac:dyDescent="0.25">
      <c r="A217" s="652" t="s">
        <v>1126</v>
      </c>
      <c r="B217" s="578" t="s">
        <v>1131</v>
      </c>
      <c r="C217" s="578" t="s">
        <v>52</v>
      </c>
      <c r="D217" s="659">
        <v>41366</v>
      </c>
      <c r="E217" s="660">
        <v>1098</v>
      </c>
      <c r="F217" s="661">
        <v>78.680000000000007</v>
      </c>
      <c r="G217" s="662">
        <f t="shared" si="41"/>
        <v>86390.640000000014</v>
      </c>
      <c r="H217" s="663"/>
      <c r="I217" s="664">
        <v>41389</v>
      </c>
      <c r="J217" s="661">
        <v>76.86</v>
      </c>
      <c r="K217" s="665">
        <f t="shared" si="42"/>
        <v>84392.28</v>
      </c>
      <c r="L217" s="666">
        <f t="shared" ref="L217:L228" si="43">SUM(K217-G217)</f>
        <v>-1998.3600000000151</v>
      </c>
      <c r="M217" s="674">
        <v>1</v>
      </c>
      <c r="N217" s="773">
        <f t="shared" si="40"/>
        <v>-1998.3600000000151</v>
      </c>
      <c r="O217" s="680"/>
    </row>
    <row r="218" spans="1:15" s="523" customFormat="1" ht="15" customHeight="1" x14ac:dyDescent="0.25">
      <c r="A218" s="660" t="s">
        <v>863</v>
      </c>
      <c r="B218" s="578" t="s">
        <v>864</v>
      </c>
      <c r="C218" s="578" t="s">
        <v>52</v>
      </c>
      <c r="D218" s="659">
        <v>41283</v>
      </c>
      <c r="E218" s="660">
        <v>1219</v>
      </c>
      <c r="F218" s="661">
        <v>26.5</v>
      </c>
      <c r="G218" s="662">
        <f t="shared" si="41"/>
        <v>32303.5</v>
      </c>
      <c r="H218" s="663"/>
      <c r="I218" s="664">
        <v>41390</v>
      </c>
      <c r="J218" s="661">
        <v>29.23</v>
      </c>
      <c r="K218" s="665">
        <f t="shared" si="42"/>
        <v>35631.370000000003</v>
      </c>
      <c r="L218" s="666">
        <f t="shared" si="43"/>
        <v>3327.8700000000026</v>
      </c>
      <c r="M218" s="674">
        <v>1</v>
      </c>
      <c r="N218" s="773">
        <f>SUM(K218-G218)*M218</f>
        <v>3327.8700000000026</v>
      </c>
      <c r="O218" s="668"/>
    </row>
    <row r="219" spans="1:15" s="523" customFormat="1" ht="15" customHeight="1" x14ac:dyDescent="0.25">
      <c r="A219" s="660" t="s">
        <v>653</v>
      </c>
      <c r="B219" s="578" t="s">
        <v>654</v>
      </c>
      <c r="C219" s="578" t="s">
        <v>52</v>
      </c>
      <c r="D219" s="659">
        <v>41284</v>
      </c>
      <c r="E219" s="660">
        <v>1315</v>
      </c>
      <c r="F219" s="661">
        <v>34.97</v>
      </c>
      <c r="G219" s="662">
        <f t="shared" si="41"/>
        <v>45985.549999999996</v>
      </c>
      <c r="H219" s="663"/>
      <c r="I219" s="664">
        <v>41390</v>
      </c>
      <c r="J219" s="661">
        <v>38.770000000000003</v>
      </c>
      <c r="K219" s="665">
        <f t="shared" si="42"/>
        <v>50982.55</v>
      </c>
      <c r="L219" s="666">
        <f t="shared" si="43"/>
        <v>4997.0000000000073</v>
      </c>
      <c r="M219" s="674">
        <v>1</v>
      </c>
      <c r="N219" s="773">
        <f>SUM(K219-G219)*M219</f>
        <v>4997.0000000000073</v>
      </c>
      <c r="O219" s="668"/>
    </row>
    <row r="220" spans="1:15" s="521" customFormat="1" ht="15" customHeight="1" x14ac:dyDescent="0.25">
      <c r="A220" s="652" t="s">
        <v>534</v>
      </c>
      <c r="B220" s="578" t="s">
        <v>535</v>
      </c>
      <c r="C220" s="578" t="s">
        <v>52</v>
      </c>
      <c r="D220" s="659">
        <v>41339</v>
      </c>
      <c r="E220" s="660">
        <v>532</v>
      </c>
      <c r="F220" s="661">
        <v>64.83</v>
      </c>
      <c r="G220" s="662">
        <f t="shared" si="41"/>
        <v>34489.56</v>
      </c>
      <c r="H220" s="663"/>
      <c r="I220" s="664">
        <v>41390</v>
      </c>
      <c r="J220" s="661">
        <v>64.03</v>
      </c>
      <c r="K220" s="665">
        <f t="shared" si="42"/>
        <v>34063.96</v>
      </c>
      <c r="L220" s="666">
        <f t="shared" si="43"/>
        <v>-425.59999999999854</v>
      </c>
      <c r="M220" s="674">
        <v>1</v>
      </c>
      <c r="N220" s="773">
        <f>SUM(L220*M220)</f>
        <v>-425.59999999999854</v>
      </c>
      <c r="O220" s="680"/>
    </row>
    <row r="221" spans="1:15" s="521" customFormat="1" ht="15" customHeight="1" x14ac:dyDescent="0.25">
      <c r="A221" s="652" t="s">
        <v>1075</v>
      </c>
      <c r="B221" s="578" t="s">
        <v>1076</v>
      </c>
      <c r="C221" s="578" t="s">
        <v>52</v>
      </c>
      <c r="D221" s="659">
        <v>41339</v>
      </c>
      <c r="E221" s="660">
        <v>746</v>
      </c>
      <c r="F221" s="661">
        <v>37.86</v>
      </c>
      <c r="G221" s="662">
        <f t="shared" si="41"/>
        <v>28243.56</v>
      </c>
      <c r="H221" s="663"/>
      <c r="I221" s="664">
        <v>41394</v>
      </c>
      <c r="J221" s="661">
        <v>39.21</v>
      </c>
      <c r="K221" s="665">
        <f t="shared" si="42"/>
        <v>29250.66</v>
      </c>
      <c r="L221" s="666">
        <f t="shared" si="43"/>
        <v>1007.0999999999985</v>
      </c>
      <c r="M221" s="674">
        <v>1</v>
      </c>
      <c r="N221" s="773">
        <f>SUM(L221*M221)</f>
        <v>1007.0999999999985</v>
      </c>
      <c r="O221" s="680"/>
    </row>
    <row r="222" spans="1:15" s="523" customFormat="1" ht="15" customHeight="1" x14ac:dyDescent="0.25">
      <c r="A222" s="660" t="s">
        <v>857</v>
      </c>
      <c r="B222" s="578" t="s">
        <v>858</v>
      </c>
      <c r="C222" s="578" t="s">
        <v>52</v>
      </c>
      <c r="D222" s="659">
        <v>41250</v>
      </c>
      <c r="E222" s="660">
        <v>128</v>
      </c>
      <c r="F222" s="661">
        <v>195.89</v>
      </c>
      <c r="G222" s="662">
        <f t="shared" ref="G222:G258" si="44">SUM(E222*F222)</f>
        <v>25073.919999999998</v>
      </c>
      <c r="H222" s="663"/>
      <c r="I222" s="664">
        <v>41400</v>
      </c>
      <c r="J222" s="682">
        <v>229.6</v>
      </c>
      <c r="K222" s="665">
        <f t="shared" ref="K222:K255" si="45">SUM(E222*J222)</f>
        <v>29388.799999999999</v>
      </c>
      <c r="L222" s="666">
        <f t="shared" si="43"/>
        <v>4314.880000000001</v>
      </c>
      <c r="M222" s="674">
        <v>1</v>
      </c>
      <c r="N222" s="773">
        <f>SUM(K222-G222)*M222</f>
        <v>4314.880000000001</v>
      </c>
      <c r="O222" s="668"/>
    </row>
    <row r="223" spans="1:15" s="523" customFormat="1" ht="15" customHeight="1" x14ac:dyDescent="0.25">
      <c r="A223" s="652" t="s">
        <v>1049</v>
      </c>
      <c r="B223" s="578" t="s">
        <v>505</v>
      </c>
      <c r="C223" s="578" t="s">
        <v>52</v>
      </c>
      <c r="D223" s="659">
        <v>41333</v>
      </c>
      <c r="E223" s="660">
        <v>1369</v>
      </c>
      <c r="F223" s="661">
        <v>28.74</v>
      </c>
      <c r="G223" s="662">
        <f t="shared" si="44"/>
        <v>39345.06</v>
      </c>
      <c r="H223" s="663"/>
      <c r="I223" s="659">
        <v>41400</v>
      </c>
      <c r="J223" s="578">
        <v>30.79</v>
      </c>
      <c r="K223" s="665">
        <f t="shared" si="45"/>
        <v>42151.51</v>
      </c>
      <c r="L223" s="666">
        <f t="shared" si="43"/>
        <v>2806.4500000000044</v>
      </c>
      <c r="M223" s="674">
        <v>1</v>
      </c>
      <c r="N223" s="773">
        <f>SUM(L223*M223)</f>
        <v>2806.4500000000044</v>
      </c>
      <c r="O223" s="668"/>
    </row>
    <row r="224" spans="1:15" s="523" customFormat="1" ht="15" customHeight="1" x14ac:dyDescent="0.25">
      <c r="A224" s="660" t="s">
        <v>853</v>
      </c>
      <c r="B224" s="578" t="s">
        <v>854</v>
      </c>
      <c r="C224" s="578" t="s">
        <v>52</v>
      </c>
      <c r="D224" s="659">
        <v>41177</v>
      </c>
      <c r="E224" s="660">
        <v>253</v>
      </c>
      <c r="F224" s="661">
        <v>61.54</v>
      </c>
      <c r="G224" s="662">
        <f t="shared" si="44"/>
        <v>15569.619999999999</v>
      </c>
      <c r="H224" s="663"/>
      <c r="I224" s="664">
        <v>41401</v>
      </c>
      <c r="J224" s="661">
        <v>70.25</v>
      </c>
      <c r="K224" s="665">
        <f t="shared" si="45"/>
        <v>17773.25</v>
      </c>
      <c r="L224" s="666">
        <f t="shared" si="43"/>
        <v>2203.630000000001</v>
      </c>
      <c r="M224" s="674">
        <v>1</v>
      </c>
      <c r="N224" s="773">
        <f>SUM(K224-G224)*M224</f>
        <v>2203.630000000001</v>
      </c>
      <c r="O224" s="668"/>
    </row>
    <row r="225" spans="1:15" s="523" customFormat="1" ht="15" customHeight="1" x14ac:dyDescent="0.25">
      <c r="A225" s="652" t="s">
        <v>1109</v>
      </c>
      <c r="B225" s="578" t="s">
        <v>854</v>
      </c>
      <c r="C225" s="578" t="s">
        <v>52</v>
      </c>
      <c r="D225" s="659">
        <v>41355</v>
      </c>
      <c r="E225" s="660">
        <v>714</v>
      </c>
      <c r="F225" s="661">
        <v>70.39</v>
      </c>
      <c r="G225" s="662">
        <f t="shared" si="44"/>
        <v>50258.46</v>
      </c>
      <c r="H225" s="663"/>
      <c r="I225" s="659">
        <v>41401</v>
      </c>
      <c r="J225" s="578">
        <v>67.66</v>
      </c>
      <c r="K225" s="665">
        <f t="shared" si="45"/>
        <v>48309.24</v>
      </c>
      <c r="L225" s="666">
        <f t="shared" si="43"/>
        <v>-1949.2200000000012</v>
      </c>
      <c r="M225" s="674">
        <v>1</v>
      </c>
      <c r="N225" s="773">
        <f>SUM(L225*M225)</f>
        <v>-1949.2200000000012</v>
      </c>
      <c r="O225" s="668"/>
    </row>
    <row r="226" spans="1:15" s="523" customFormat="1" ht="15" customHeight="1" x14ac:dyDescent="0.25">
      <c r="A226" s="652" t="s">
        <v>1012</v>
      </c>
      <c r="B226" s="578" t="s">
        <v>511</v>
      </c>
      <c r="C226" s="578" t="s">
        <v>52</v>
      </c>
      <c r="D226" s="659">
        <v>41325</v>
      </c>
      <c r="E226" s="660">
        <v>847</v>
      </c>
      <c r="F226" s="661">
        <v>41.45</v>
      </c>
      <c r="G226" s="662">
        <f t="shared" si="44"/>
        <v>35108.15</v>
      </c>
      <c r="H226" s="663"/>
      <c r="I226" s="659">
        <v>41403</v>
      </c>
      <c r="J226" s="578">
        <v>44.16</v>
      </c>
      <c r="K226" s="665">
        <f t="shared" si="45"/>
        <v>37403.519999999997</v>
      </c>
      <c r="L226" s="666">
        <f t="shared" si="43"/>
        <v>2295.3699999999953</v>
      </c>
      <c r="M226" s="674">
        <v>1</v>
      </c>
      <c r="N226" s="773">
        <f>SUM(L226*M226)</f>
        <v>2295.3699999999953</v>
      </c>
      <c r="O226" s="668"/>
    </row>
    <row r="227" spans="1:15" s="522" customFormat="1" ht="15" customHeight="1" x14ac:dyDescent="0.25">
      <c r="A227" s="652" t="s">
        <v>1052</v>
      </c>
      <c r="B227" s="578" t="s">
        <v>1050</v>
      </c>
      <c r="C227" s="578" t="s">
        <v>52</v>
      </c>
      <c r="D227" s="659">
        <v>41333</v>
      </c>
      <c r="E227" s="660">
        <v>1351</v>
      </c>
      <c r="F227" s="661">
        <v>27.52</v>
      </c>
      <c r="G227" s="662">
        <f t="shared" si="44"/>
        <v>37179.519999999997</v>
      </c>
      <c r="H227" s="663"/>
      <c r="I227" s="659">
        <v>41403</v>
      </c>
      <c r="J227" s="578">
        <v>29.17</v>
      </c>
      <c r="K227" s="665">
        <f t="shared" si="45"/>
        <v>39408.670000000006</v>
      </c>
      <c r="L227" s="666">
        <f t="shared" si="43"/>
        <v>2229.1500000000087</v>
      </c>
      <c r="M227" s="674">
        <v>1</v>
      </c>
      <c r="N227" s="773">
        <f>SUM(L227*M227)</f>
        <v>2229.1500000000087</v>
      </c>
      <c r="O227" s="576"/>
    </row>
    <row r="228" spans="1:15" s="521" customFormat="1" ht="15" customHeight="1" x14ac:dyDescent="0.25">
      <c r="A228" s="660" t="s">
        <v>587</v>
      </c>
      <c r="B228" s="578" t="s">
        <v>588</v>
      </c>
      <c r="C228" s="578" t="s">
        <v>52</v>
      </c>
      <c r="D228" s="659">
        <v>41296</v>
      </c>
      <c r="E228" s="660">
        <v>1351</v>
      </c>
      <c r="F228" s="661">
        <v>25.35</v>
      </c>
      <c r="G228" s="662">
        <f t="shared" si="44"/>
        <v>34247.85</v>
      </c>
      <c r="H228" s="663"/>
      <c r="I228" s="664">
        <v>41404</v>
      </c>
      <c r="J228" s="682">
        <v>28.31</v>
      </c>
      <c r="K228" s="665">
        <f t="shared" si="45"/>
        <v>38246.81</v>
      </c>
      <c r="L228" s="666">
        <f t="shared" si="43"/>
        <v>3998.9599999999991</v>
      </c>
      <c r="M228" s="674">
        <v>1</v>
      </c>
      <c r="N228" s="773">
        <f>SUM(K228-G228)*M228</f>
        <v>3998.9599999999991</v>
      </c>
      <c r="O228" s="680"/>
    </row>
    <row r="229" spans="1:15" s="523" customFormat="1" ht="15" customHeight="1" x14ac:dyDescent="0.25">
      <c r="A229" s="658" t="s">
        <v>1154</v>
      </c>
      <c r="B229" s="577" t="s">
        <v>1153</v>
      </c>
      <c r="C229" s="577" t="s">
        <v>77</v>
      </c>
      <c r="D229" s="669">
        <v>41379</v>
      </c>
      <c r="E229" s="658">
        <v>1794</v>
      </c>
      <c r="F229" s="670">
        <v>36.83</v>
      </c>
      <c r="G229" s="671">
        <f t="shared" si="44"/>
        <v>66073.02</v>
      </c>
      <c r="H229" s="672"/>
      <c r="I229" s="669">
        <v>41404</v>
      </c>
      <c r="J229" s="577">
        <v>38.07</v>
      </c>
      <c r="K229" s="673">
        <f t="shared" si="45"/>
        <v>68297.58</v>
      </c>
      <c r="L229" s="675">
        <f>SUM(G229-K229)</f>
        <v>-2224.5599999999977</v>
      </c>
      <c r="M229" s="674">
        <v>1</v>
      </c>
      <c r="N229" s="772">
        <f>SUM(L229*M229)</f>
        <v>-2224.5599999999977</v>
      </c>
      <c r="O229" s="668"/>
    </row>
    <row r="230" spans="1:15" s="521" customFormat="1" ht="15" customHeight="1" x14ac:dyDescent="0.25">
      <c r="A230" s="658" t="s">
        <v>1130</v>
      </c>
      <c r="B230" s="577" t="s">
        <v>1129</v>
      </c>
      <c r="C230" s="577" t="s">
        <v>77</v>
      </c>
      <c r="D230" s="669">
        <v>41368</v>
      </c>
      <c r="E230" s="658">
        <v>548</v>
      </c>
      <c r="F230" s="670">
        <v>55.26</v>
      </c>
      <c r="G230" s="671">
        <f t="shared" si="44"/>
        <v>30282.48</v>
      </c>
      <c r="H230" s="672"/>
      <c r="I230" s="669">
        <v>41410</v>
      </c>
      <c r="J230" s="577">
        <v>56.39</v>
      </c>
      <c r="K230" s="673">
        <f t="shared" si="45"/>
        <v>30901.72</v>
      </c>
      <c r="L230" s="675">
        <f>SUM(G230-K230)</f>
        <v>-619.2400000000016</v>
      </c>
      <c r="M230" s="674">
        <v>1</v>
      </c>
      <c r="N230" s="772">
        <f>SUM(L230*M230)</f>
        <v>-619.2400000000016</v>
      </c>
      <c r="O230" s="680"/>
    </row>
    <row r="231" spans="1:15" s="521" customFormat="1" ht="15" customHeight="1" x14ac:dyDescent="0.25">
      <c r="A231" s="652" t="s">
        <v>599</v>
      </c>
      <c r="B231" s="578" t="s">
        <v>600</v>
      </c>
      <c r="C231" s="578" t="s">
        <v>52</v>
      </c>
      <c r="D231" s="659">
        <v>41353</v>
      </c>
      <c r="E231" s="660">
        <v>588</v>
      </c>
      <c r="F231" s="661">
        <v>70.400000000000006</v>
      </c>
      <c r="G231" s="662">
        <f t="shared" si="44"/>
        <v>41395.200000000004</v>
      </c>
      <c r="H231" s="663"/>
      <c r="I231" s="659">
        <v>41411</v>
      </c>
      <c r="J231" s="578">
        <v>71.05</v>
      </c>
      <c r="K231" s="665">
        <f t="shared" si="45"/>
        <v>41777.4</v>
      </c>
      <c r="L231" s="666">
        <f t="shared" ref="L231:L255" si="46">SUM(K231-G231)</f>
        <v>382.19999999999709</v>
      </c>
      <c r="M231" s="674">
        <v>1</v>
      </c>
      <c r="N231" s="773">
        <f>SUM(L231*M231)</f>
        <v>382.19999999999709</v>
      </c>
      <c r="O231" s="680"/>
    </row>
    <row r="232" spans="1:15" s="521" customFormat="1" ht="15" customHeight="1" x14ac:dyDescent="0.25">
      <c r="A232" s="660" t="s">
        <v>865</v>
      </c>
      <c r="B232" s="578" t="s">
        <v>866</v>
      </c>
      <c r="C232" s="578" t="s">
        <v>52</v>
      </c>
      <c r="D232" s="659">
        <v>41292</v>
      </c>
      <c r="E232" s="660">
        <v>1041</v>
      </c>
      <c r="F232" s="661">
        <v>41.42</v>
      </c>
      <c r="G232" s="662">
        <f t="shared" si="44"/>
        <v>43118.22</v>
      </c>
      <c r="H232" s="663"/>
      <c r="I232" s="664">
        <v>41417</v>
      </c>
      <c r="J232" s="682">
        <v>45.95</v>
      </c>
      <c r="K232" s="665">
        <f t="shared" si="45"/>
        <v>47833.950000000004</v>
      </c>
      <c r="L232" s="666">
        <f t="shared" si="46"/>
        <v>4715.7300000000032</v>
      </c>
      <c r="M232" s="674">
        <v>1</v>
      </c>
      <c r="N232" s="773">
        <f>SUM(K232-G232)*M232</f>
        <v>4715.7300000000032</v>
      </c>
      <c r="O232" s="680"/>
    </row>
    <row r="233" spans="1:15" s="521" customFormat="1" ht="15" customHeight="1" x14ac:dyDescent="0.25">
      <c r="A233" s="660" t="s">
        <v>851</v>
      </c>
      <c r="B233" s="578" t="s">
        <v>852</v>
      </c>
      <c r="C233" s="578" t="s">
        <v>52</v>
      </c>
      <c r="D233" s="659">
        <v>41163</v>
      </c>
      <c r="E233" s="660">
        <v>1052</v>
      </c>
      <c r="F233" s="661">
        <v>66.25</v>
      </c>
      <c r="G233" s="662">
        <f t="shared" si="44"/>
        <v>69695</v>
      </c>
      <c r="H233" s="663"/>
      <c r="I233" s="664">
        <v>41437</v>
      </c>
      <c r="J233" s="682">
        <v>81.63</v>
      </c>
      <c r="K233" s="665">
        <f t="shared" si="45"/>
        <v>85874.76</v>
      </c>
      <c r="L233" s="666">
        <f t="shared" si="46"/>
        <v>16179.759999999995</v>
      </c>
      <c r="M233" s="674">
        <v>1</v>
      </c>
      <c r="N233" s="773">
        <f>SUM(K233-G233)*M233</f>
        <v>16179.759999999995</v>
      </c>
      <c r="O233" s="680"/>
    </row>
    <row r="234" spans="1:15" s="521" customFormat="1" ht="15" customHeight="1" x14ac:dyDescent="0.25">
      <c r="A234" s="660" t="s">
        <v>872</v>
      </c>
      <c r="B234" s="578" t="s">
        <v>873</v>
      </c>
      <c r="C234" s="578" t="s">
        <v>52</v>
      </c>
      <c r="D234" s="659">
        <v>41299</v>
      </c>
      <c r="E234" s="660">
        <v>163</v>
      </c>
      <c r="F234" s="661">
        <v>170.15</v>
      </c>
      <c r="G234" s="662">
        <f t="shared" si="44"/>
        <v>27734.45</v>
      </c>
      <c r="H234" s="679"/>
      <c r="I234" s="664">
        <v>41445</v>
      </c>
      <c r="J234" s="682">
        <v>165.39</v>
      </c>
      <c r="K234" s="665">
        <f t="shared" si="45"/>
        <v>26958.569999999996</v>
      </c>
      <c r="L234" s="666">
        <f t="shared" si="46"/>
        <v>-775.88000000000466</v>
      </c>
      <c r="M234" s="674">
        <v>1</v>
      </c>
      <c r="N234" s="773">
        <f>SUM(K234-G234)*M234</f>
        <v>-775.88000000000466</v>
      </c>
      <c r="O234" s="680"/>
    </row>
    <row r="235" spans="1:15" s="521" customFormat="1" ht="15" customHeight="1" x14ac:dyDescent="0.25">
      <c r="A235" s="652" t="s">
        <v>601</v>
      </c>
      <c r="B235" s="578" t="s">
        <v>602</v>
      </c>
      <c r="C235" s="578" t="s">
        <v>52</v>
      </c>
      <c r="D235" s="659">
        <v>41305</v>
      </c>
      <c r="E235" s="660">
        <v>625</v>
      </c>
      <c r="F235" s="661">
        <v>63.36</v>
      </c>
      <c r="G235" s="662">
        <f t="shared" si="44"/>
        <v>39600</v>
      </c>
      <c r="H235" s="663"/>
      <c r="I235" s="664">
        <v>41417</v>
      </c>
      <c r="J235" s="682">
        <v>68.78</v>
      </c>
      <c r="K235" s="665">
        <f t="shared" si="45"/>
        <v>42987.5</v>
      </c>
      <c r="L235" s="666">
        <f t="shared" si="46"/>
        <v>3387.5</v>
      </c>
      <c r="M235" s="674">
        <v>1</v>
      </c>
      <c r="N235" s="773">
        <f t="shared" ref="N235:N255" si="47">SUM(L235*M235)</f>
        <v>3387.5</v>
      </c>
      <c r="O235" s="680"/>
    </row>
    <row r="236" spans="1:15" s="521" customFormat="1" ht="15" customHeight="1" x14ac:dyDescent="0.25">
      <c r="A236" s="652" t="s">
        <v>526</v>
      </c>
      <c r="B236" s="578" t="s">
        <v>527</v>
      </c>
      <c r="C236" s="578" t="s">
        <v>52</v>
      </c>
      <c r="D236" s="659">
        <v>41306</v>
      </c>
      <c r="E236" s="660">
        <v>581</v>
      </c>
      <c r="F236" s="661">
        <v>73.2</v>
      </c>
      <c r="G236" s="662">
        <f t="shared" si="44"/>
        <v>42529.200000000004</v>
      </c>
      <c r="H236" s="663"/>
      <c r="I236" s="664">
        <v>41446</v>
      </c>
      <c r="J236" s="682">
        <v>75.78</v>
      </c>
      <c r="K236" s="665">
        <f t="shared" si="45"/>
        <v>44028.18</v>
      </c>
      <c r="L236" s="666">
        <f t="shared" si="46"/>
        <v>1498.9799999999959</v>
      </c>
      <c r="M236" s="674">
        <v>1</v>
      </c>
      <c r="N236" s="773">
        <f t="shared" si="47"/>
        <v>1498.9799999999959</v>
      </c>
      <c r="O236" s="680"/>
    </row>
    <row r="237" spans="1:15" s="521" customFormat="1" ht="15" customHeight="1" x14ac:dyDescent="0.25">
      <c r="A237" s="652" t="s">
        <v>661</v>
      </c>
      <c r="B237" s="578" t="s">
        <v>662</v>
      </c>
      <c r="C237" s="578" t="s">
        <v>52</v>
      </c>
      <c r="D237" s="659">
        <v>41312</v>
      </c>
      <c r="E237" s="660">
        <v>1000</v>
      </c>
      <c r="F237" s="661">
        <v>42.38</v>
      </c>
      <c r="G237" s="662">
        <f t="shared" si="44"/>
        <v>42380</v>
      </c>
      <c r="H237" s="663"/>
      <c r="I237" s="659">
        <v>41417</v>
      </c>
      <c r="J237" s="578">
        <v>48.35</v>
      </c>
      <c r="K237" s="665">
        <f t="shared" si="45"/>
        <v>48350</v>
      </c>
      <c r="L237" s="666">
        <f t="shared" si="46"/>
        <v>5970</v>
      </c>
      <c r="M237" s="674">
        <v>1</v>
      </c>
      <c r="N237" s="773">
        <f t="shared" si="47"/>
        <v>5970</v>
      </c>
      <c r="O237" s="680"/>
    </row>
    <row r="238" spans="1:15" s="521" customFormat="1" ht="15" customHeight="1" x14ac:dyDescent="0.25">
      <c r="A238" s="652" t="s">
        <v>960</v>
      </c>
      <c r="B238" s="578" t="s">
        <v>558</v>
      </c>
      <c r="C238" s="578" t="s">
        <v>52</v>
      </c>
      <c r="D238" s="659">
        <v>41313</v>
      </c>
      <c r="E238" s="660">
        <v>1000</v>
      </c>
      <c r="F238" s="661">
        <v>37.659999999999997</v>
      </c>
      <c r="G238" s="662">
        <f t="shared" si="44"/>
        <v>37660</v>
      </c>
      <c r="H238" s="663"/>
      <c r="I238" s="659">
        <v>41423</v>
      </c>
      <c r="J238" s="578">
        <v>45.09</v>
      </c>
      <c r="K238" s="665">
        <f t="shared" si="45"/>
        <v>45090</v>
      </c>
      <c r="L238" s="666">
        <f t="shared" si="46"/>
        <v>7430</v>
      </c>
      <c r="M238" s="674">
        <v>1</v>
      </c>
      <c r="N238" s="773">
        <f t="shared" si="47"/>
        <v>7430</v>
      </c>
      <c r="O238" s="680"/>
    </row>
    <row r="239" spans="1:15" s="521" customFormat="1" ht="15" customHeight="1" x14ac:dyDescent="0.25">
      <c r="A239" s="652" t="s">
        <v>997</v>
      </c>
      <c r="B239" s="578" t="s">
        <v>996</v>
      </c>
      <c r="C239" s="578" t="s">
        <v>52</v>
      </c>
      <c r="D239" s="659">
        <v>41320</v>
      </c>
      <c r="E239" s="660">
        <v>1612</v>
      </c>
      <c r="F239" s="661">
        <v>12.56</v>
      </c>
      <c r="G239" s="662">
        <f t="shared" si="44"/>
        <v>20246.72</v>
      </c>
      <c r="H239" s="663"/>
      <c r="I239" s="659">
        <v>41417</v>
      </c>
      <c r="J239" s="578">
        <v>14.22</v>
      </c>
      <c r="K239" s="665">
        <f t="shared" si="45"/>
        <v>22922.639999999999</v>
      </c>
      <c r="L239" s="666">
        <f t="shared" si="46"/>
        <v>2675.9199999999983</v>
      </c>
      <c r="M239" s="674">
        <v>1</v>
      </c>
      <c r="N239" s="773">
        <f t="shared" si="47"/>
        <v>2675.9199999999983</v>
      </c>
      <c r="O239" s="680"/>
    </row>
    <row r="240" spans="1:15" s="521" customFormat="1" ht="15" customHeight="1" x14ac:dyDescent="0.25">
      <c r="A240" s="652" t="s">
        <v>998</v>
      </c>
      <c r="B240" s="578" t="s">
        <v>999</v>
      </c>
      <c r="C240" s="578" t="s">
        <v>52</v>
      </c>
      <c r="D240" s="659">
        <v>41320</v>
      </c>
      <c r="E240" s="660">
        <v>1250</v>
      </c>
      <c r="F240" s="661">
        <v>23.82</v>
      </c>
      <c r="G240" s="662">
        <f t="shared" si="44"/>
        <v>29775</v>
      </c>
      <c r="H240" s="663"/>
      <c r="I240" s="659">
        <v>41430</v>
      </c>
      <c r="J240" s="578">
        <v>24.81</v>
      </c>
      <c r="K240" s="665">
        <f t="shared" si="45"/>
        <v>31012.5</v>
      </c>
      <c r="L240" s="666">
        <f t="shared" si="46"/>
        <v>1237.5</v>
      </c>
      <c r="M240" s="674">
        <v>1</v>
      </c>
      <c r="N240" s="773">
        <f t="shared" si="47"/>
        <v>1237.5</v>
      </c>
      <c r="O240" s="680"/>
    </row>
    <row r="241" spans="1:16" s="521" customFormat="1" ht="15" customHeight="1" x14ac:dyDescent="0.25">
      <c r="A241" s="652" t="s">
        <v>582</v>
      </c>
      <c r="B241" s="578" t="s">
        <v>583</v>
      </c>
      <c r="C241" s="578" t="s">
        <v>52</v>
      </c>
      <c r="D241" s="659">
        <v>41320</v>
      </c>
      <c r="E241" s="660">
        <v>682</v>
      </c>
      <c r="F241" s="661">
        <v>91.54</v>
      </c>
      <c r="G241" s="662">
        <f t="shared" si="44"/>
        <v>62430.280000000006</v>
      </c>
      <c r="H241" s="663"/>
      <c r="I241" s="659">
        <v>41431</v>
      </c>
      <c r="J241" s="578">
        <v>99.6</v>
      </c>
      <c r="K241" s="665">
        <f t="shared" si="45"/>
        <v>67927.199999999997</v>
      </c>
      <c r="L241" s="666">
        <f t="shared" si="46"/>
        <v>5496.919999999991</v>
      </c>
      <c r="M241" s="674">
        <v>1</v>
      </c>
      <c r="N241" s="773">
        <f t="shared" si="47"/>
        <v>5496.919999999991</v>
      </c>
      <c r="O241" s="680"/>
    </row>
    <row r="242" spans="1:16" s="521" customFormat="1" ht="15" customHeight="1" x14ac:dyDescent="0.25">
      <c r="A242" s="652" t="s">
        <v>1010</v>
      </c>
      <c r="B242" s="578" t="s">
        <v>1011</v>
      </c>
      <c r="C242" s="578" t="s">
        <v>52</v>
      </c>
      <c r="D242" s="659">
        <v>41325</v>
      </c>
      <c r="E242" s="660">
        <v>746</v>
      </c>
      <c r="F242" s="661">
        <v>56.29</v>
      </c>
      <c r="G242" s="662">
        <f t="shared" si="44"/>
        <v>41992.34</v>
      </c>
      <c r="H242" s="663"/>
      <c r="I242" s="659">
        <v>41417</v>
      </c>
      <c r="J242" s="578">
        <v>58.13</v>
      </c>
      <c r="K242" s="665">
        <f t="shared" si="45"/>
        <v>43364.98</v>
      </c>
      <c r="L242" s="666">
        <f t="shared" si="46"/>
        <v>1372.6400000000067</v>
      </c>
      <c r="M242" s="674">
        <v>1</v>
      </c>
      <c r="N242" s="773">
        <f t="shared" si="47"/>
        <v>1372.6400000000067</v>
      </c>
      <c r="O242" s="680"/>
    </row>
    <row r="243" spans="1:16" s="521" customFormat="1" ht="15" customHeight="1" x14ac:dyDescent="0.25">
      <c r="A243" s="652" t="s">
        <v>1009</v>
      </c>
      <c r="B243" s="578" t="s">
        <v>78</v>
      </c>
      <c r="C243" s="578" t="s">
        <v>52</v>
      </c>
      <c r="D243" s="659">
        <v>41325</v>
      </c>
      <c r="E243" s="660">
        <v>1072</v>
      </c>
      <c r="F243" s="661">
        <v>56.18</v>
      </c>
      <c r="G243" s="662">
        <f t="shared" si="44"/>
        <v>60224.959999999999</v>
      </c>
      <c r="H243" s="663"/>
      <c r="I243" s="659">
        <v>41425</v>
      </c>
      <c r="J243" s="578">
        <v>59.78</v>
      </c>
      <c r="K243" s="665">
        <f t="shared" si="45"/>
        <v>64084.160000000003</v>
      </c>
      <c r="L243" s="666">
        <f t="shared" si="46"/>
        <v>3859.2000000000044</v>
      </c>
      <c r="M243" s="674">
        <v>1</v>
      </c>
      <c r="N243" s="773">
        <f t="shared" si="47"/>
        <v>3859.2000000000044</v>
      </c>
      <c r="O243" s="680"/>
    </row>
    <row r="244" spans="1:16" s="521" customFormat="1" ht="15" customHeight="1" x14ac:dyDescent="0.25">
      <c r="A244" s="652" t="s">
        <v>1026</v>
      </c>
      <c r="B244" s="578" t="s">
        <v>1027</v>
      </c>
      <c r="C244" s="578" t="s">
        <v>52</v>
      </c>
      <c r="D244" s="659">
        <v>41326</v>
      </c>
      <c r="E244" s="660">
        <v>543</v>
      </c>
      <c r="F244" s="661">
        <v>73.14</v>
      </c>
      <c r="G244" s="662">
        <f t="shared" si="44"/>
        <v>39715.019999999997</v>
      </c>
      <c r="H244" s="663"/>
      <c r="I244" s="659">
        <v>41417</v>
      </c>
      <c r="J244" s="578">
        <v>78.05</v>
      </c>
      <c r="K244" s="665">
        <f t="shared" si="45"/>
        <v>42381.15</v>
      </c>
      <c r="L244" s="666">
        <f t="shared" si="46"/>
        <v>2666.1300000000047</v>
      </c>
      <c r="M244" s="674">
        <v>1</v>
      </c>
      <c r="N244" s="773">
        <f t="shared" si="47"/>
        <v>2666.1300000000047</v>
      </c>
      <c r="O244" s="680"/>
    </row>
    <row r="245" spans="1:16" s="521" customFormat="1" ht="15" customHeight="1" x14ac:dyDescent="0.25">
      <c r="A245" s="652" t="s">
        <v>1048</v>
      </c>
      <c r="B245" s="578" t="s">
        <v>1047</v>
      </c>
      <c r="C245" s="578" t="s">
        <v>52</v>
      </c>
      <c r="D245" s="659">
        <v>41332</v>
      </c>
      <c r="E245" s="660">
        <v>694</v>
      </c>
      <c r="F245" s="661">
        <v>39.5</v>
      </c>
      <c r="G245" s="662">
        <f t="shared" si="44"/>
        <v>27413</v>
      </c>
      <c r="H245" s="663"/>
      <c r="I245" s="659">
        <v>41418</v>
      </c>
      <c r="J245" s="578">
        <v>43.46</v>
      </c>
      <c r="K245" s="665">
        <f t="shared" si="45"/>
        <v>30161.24</v>
      </c>
      <c r="L245" s="666">
        <f t="shared" si="46"/>
        <v>2748.2400000000016</v>
      </c>
      <c r="M245" s="674">
        <v>1</v>
      </c>
      <c r="N245" s="773">
        <f t="shared" si="47"/>
        <v>2748.2400000000016</v>
      </c>
      <c r="O245" s="680"/>
    </row>
    <row r="246" spans="1:16" s="521" customFormat="1" ht="15" customHeight="1" x14ac:dyDescent="0.25">
      <c r="A246" s="652" t="s">
        <v>1077</v>
      </c>
      <c r="B246" s="578" t="s">
        <v>644</v>
      </c>
      <c r="C246" s="578" t="s">
        <v>52</v>
      </c>
      <c r="D246" s="659">
        <v>41339</v>
      </c>
      <c r="E246" s="660">
        <v>657</v>
      </c>
      <c r="F246" s="661">
        <v>86.14</v>
      </c>
      <c r="G246" s="662">
        <f t="shared" si="44"/>
        <v>56593.98</v>
      </c>
      <c r="H246" s="663"/>
      <c r="I246" s="659">
        <v>41428</v>
      </c>
      <c r="J246" s="578">
        <v>86.58</v>
      </c>
      <c r="K246" s="665">
        <f t="shared" si="45"/>
        <v>56883.06</v>
      </c>
      <c r="L246" s="666">
        <f t="shared" si="46"/>
        <v>289.07999999999447</v>
      </c>
      <c r="M246" s="674">
        <v>1</v>
      </c>
      <c r="N246" s="773">
        <f t="shared" si="47"/>
        <v>289.07999999999447</v>
      </c>
      <c r="O246" s="680"/>
    </row>
    <row r="247" spans="1:16" s="521" customFormat="1" ht="15" customHeight="1" x14ac:dyDescent="0.25">
      <c r="A247" s="652" t="s">
        <v>481</v>
      </c>
      <c r="B247" s="578" t="s">
        <v>482</v>
      </c>
      <c r="C247" s="578" t="s">
        <v>52</v>
      </c>
      <c r="D247" s="659">
        <v>41339</v>
      </c>
      <c r="E247" s="660">
        <v>862</v>
      </c>
      <c r="F247" s="661">
        <v>36.04</v>
      </c>
      <c r="G247" s="662">
        <f t="shared" si="44"/>
        <v>31066.48</v>
      </c>
      <c r="H247" s="663"/>
      <c r="I247" s="659">
        <v>41449</v>
      </c>
      <c r="J247" s="578">
        <v>39.4</v>
      </c>
      <c r="K247" s="665">
        <f t="shared" si="45"/>
        <v>33962.799999999996</v>
      </c>
      <c r="L247" s="666">
        <f t="shared" si="46"/>
        <v>2896.3199999999961</v>
      </c>
      <c r="M247" s="674">
        <v>1</v>
      </c>
      <c r="N247" s="773">
        <f t="shared" si="47"/>
        <v>2896.3199999999961</v>
      </c>
      <c r="O247" s="680"/>
    </row>
    <row r="248" spans="1:16" s="521" customFormat="1" ht="15" customHeight="1" x14ac:dyDescent="0.25">
      <c r="A248" s="652" t="s">
        <v>1081</v>
      </c>
      <c r="B248" s="578" t="s">
        <v>1080</v>
      </c>
      <c r="C248" s="578" t="s">
        <v>52</v>
      </c>
      <c r="D248" s="659">
        <v>41339</v>
      </c>
      <c r="E248" s="660">
        <v>646</v>
      </c>
      <c r="F248" s="661">
        <v>60.42</v>
      </c>
      <c r="G248" s="662">
        <f t="shared" si="44"/>
        <v>39031.32</v>
      </c>
      <c r="H248" s="663"/>
      <c r="I248" s="659">
        <v>41488</v>
      </c>
      <c r="J248" s="578">
        <v>71.67</v>
      </c>
      <c r="K248" s="665">
        <f t="shared" si="45"/>
        <v>46298.82</v>
      </c>
      <c r="L248" s="666">
        <f t="shared" si="46"/>
        <v>7267.5</v>
      </c>
      <c r="M248" s="674">
        <v>1</v>
      </c>
      <c r="N248" s="773">
        <f t="shared" si="47"/>
        <v>7267.5</v>
      </c>
      <c r="O248" s="668"/>
      <c r="P248" s="523"/>
    </row>
    <row r="249" spans="1:16" s="521" customFormat="1" ht="15" customHeight="1" x14ac:dyDescent="0.25">
      <c r="A249" s="652" t="s">
        <v>1086</v>
      </c>
      <c r="B249" s="578" t="s">
        <v>1087</v>
      </c>
      <c r="C249" s="578" t="s">
        <v>52</v>
      </c>
      <c r="D249" s="659">
        <v>41341</v>
      </c>
      <c r="E249" s="660">
        <v>298</v>
      </c>
      <c r="F249" s="661">
        <v>98.13</v>
      </c>
      <c r="G249" s="662">
        <f t="shared" si="44"/>
        <v>29242.739999999998</v>
      </c>
      <c r="H249" s="663"/>
      <c r="I249" s="659">
        <v>41423</v>
      </c>
      <c r="J249" s="578">
        <v>98.64</v>
      </c>
      <c r="K249" s="665">
        <f t="shared" si="45"/>
        <v>29394.720000000001</v>
      </c>
      <c r="L249" s="666">
        <f t="shared" si="46"/>
        <v>151.9800000000032</v>
      </c>
      <c r="M249" s="674">
        <v>1</v>
      </c>
      <c r="N249" s="773">
        <f t="shared" si="47"/>
        <v>151.9800000000032</v>
      </c>
      <c r="O249" s="680"/>
    </row>
    <row r="250" spans="1:16" s="521" customFormat="1" ht="15" customHeight="1" x14ac:dyDescent="0.25">
      <c r="A250" s="652" t="s">
        <v>1096</v>
      </c>
      <c r="B250" s="578" t="s">
        <v>1097</v>
      </c>
      <c r="C250" s="578" t="s">
        <v>52</v>
      </c>
      <c r="D250" s="659">
        <v>41345</v>
      </c>
      <c r="E250" s="660">
        <v>760</v>
      </c>
      <c r="F250" s="661">
        <v>36.130000000000003</v>
      </c>
      <c r="G250" s="662">
        <f t="shared" si="44"/>
        <v>27458.800000000003</v>
      </c>
      <c r="H250" s="663"/>
      <c r="I250" s="659">
        <v>41417</v>
      </c>
      <c r="J250" s="578">
        <v>37.450000000000003</v>
      </c>
      <c r="K250" s="665">
        <f t="shared" si="45"/>
        <v>28462.000000000004</v>
      </c>
      <c r="L250" s="666">
        <f t="shared" si="46"/>
        <v>1003.2000000000007</v>
      </c>
      <c r="M250" s="674">
        <v>1</v>
      </c>
      <c r="N250" s="773">
        <f t="shared" si="47"/>
        <v>1003.2000000000007</v>
      </c>
      <c r="O250" s="680"/>
    </row>
    <row r="251" spans="1:16" s="521" customFormat="1" ht="15" customHeight="1" x14ac:dyDescent="0.25">
      <c r="A251" s="652" t="s">
        <v>597</v>
      </c>
      <c r="B251" s="578" t="s">
        <v>598</v>
      </c>
      <c r="C251" s="578" t="s">
        <v>52</v>
      </c>
      <c r="D251" s="659">
        <v>41348</v>
      </c>
      <c r="E251" s="660">
        <v>1470</v>
      </c>
      <c r="F251" s="661">
        <v>23.84</v>
      </c>
      <c r="G251" s="662">
        <f t="shared" si="44"/>
        <v>35044.800000000003</v>
      </c>
      <c r="H251" s="663"/>
      <c r="I251" s="659">
        <v>41417</v>
      </c>
      <c r="J251" s="578">
        <v>23.46</v>
      </c>
      <c r="K251" s="665">
        <f t="shared" si="45"/>
        <v>34486.200000000004</v>
      </c>
      <c r="L251" s="666">
        <f t="shared" si="46"/>
        <v>-558.59999999999854</v>
      </c>
      <c r="M251" s="674">
        <v>1</v>
      </c>
      <c r="N251" s="773">
        <f t="shared" si="47"/>
        <v>-558.59999999999854</v>
      </c>
      <c r="O251" s="680"/>
    </row>
    <row r="252" spans="1:16" s="521" customFormat="1" ht="15" customHeight="1" x14ac:dyDescent="0.25">
      <c r="A252" s="652" t="s">
        <v>960</v>
      </c>
      <c r="B252" s="578" t="s">
        <v>558</v>
      </c>
      <c r="C252" s="578" t="s">
        <v>52</v>
      </c>
      <c r="D252" s="659">
        <v>41353</v>
      </c>
      <c r="E252" s="660">
        <v>847</v>
      </c>
      <c r="F252" s="661">
        <v>42.435000000000002</v>
      </c>
      <c r="G252" s="662">
        <f t="shared" si="44"/>
        <v>35942.445</v>
      </c>
      <c r="H252" s="663"/>
      <c r="I252" s="659">
        <v>41423</v>
      </c>
      <c r="J252" s="578">
        <v>45.09</v>
      </c>
      <c r="K252" s="665">
        <f t="shared" si="45"/>
        <v>38191.230000000003</v>
      </c>
      <c r="L252" s="666">
        <f t="shared" si="46"/>
        <v>2248.7850000000035</v>
      </c>
      <c r="M252" s="674">
        <v>1</v>
      </c>
      <c r="N252" s="773">
        <f t="shared" si="47"/>
        <v>2248.7850000000035</v>
      </c>
      <c r="O252" s="680"/>
    </row>
    <row r="253" spans="1:16" s="521" customFormat="1" ht="15" customHeight="1" x14ac:dyDescent="0.25">
      <c r="A253" s="652" t="s">
        <v>457</v>
      </c>
      <c r="B253" s="578" t="s">
        <v>458</v>
      </c>
      <c r="C253" s="578" t="s">
        <v>52</v>
      </c>
      <c r="D253" s="659">
        <v>41358</v>
      </c>
      <c r="E253" s="660">
        <v>862</v>
      </c>
      <c r="F253" s="661">
        <v>50.92</v>
      </c>
      <c r="G253" s="662">
        <f t="shared" si="44"/>
        <v>43893.04</v>
      </c>
      <c r="H253" s="663"/>
      <c r="I253" s="659">
        <v>41423</v>
      </c>
      <c r="J253" s="578">
        <v>50.33</v>
      </c>
      <c r="K253" s="665">
        <f t="shared" si="45"/>
        <v>43384.46</v>
      </c>
      <c r="L253" s="666">
        <f t="shared" si="46"/>
        <v>-508.58000000000175</v>
      </c>
      <c r="M253" s="674">
        <v>1</v>
      </c>
      <c r="N253" s="773">
        <f t="shared" si="47"/>
        <v>-508.58000000000175</v>
      </c>
      <c r="O253" s="680"/>
    </row>
    <row r="254" spans="1:16" s="521" customFormat="1" ht="15" customHeight="1" x14ac:dyDescent="0.25">
      <c r="A254" s="652" t="s">
        <v>1114</v>
      </c>
      <c r="B254" s="578" t="s">
        <v>212</v>
      </c>
      <c r="C254" s="578" t="s">
        <v>52</v>
      </c>
      <c r="D254" s="659">
        <v>41361</v>
      </c>
      <c r="E254" s="660">
        <v>961</v>
      </c>
      <c r="F254" s="661">
        <v>42</v>
      </c>
      <c r="G254" s="662">
        <f t="shared" si="44"/>
        <v>40362</v>
      </c>
      <c r="H254" s="663"/>
      <c r="I254" s="659">
        <v>41417</v>
      </c>
      <c r="J254" s="660">
        <v>42.28</v>
      </c>
      <c r="K254" s="665">
        <f t="shared" si="45"/>
        <v>40631.08</v>
      </c>
      <c r="L254" s="666">
        <f t="shared" si="46"/>
        <v>269.08000000000175</v>
      </c>
      <c r="M254" s="674">
        <v>1</v>
      </c>
      <c r="N254" s="773">
        <f t="shared" si="47"/>
        <v>269.08000000000175</v>
      </c>
      <c r="O254" s="680"/>
    </row>
    <row r="255" spans="1:16" s="521" customFormat="1" ht="15" customHeight="1" x14ac:dyDescent="0.25">
      <c r="A255" s="652" t="s">
        <v>1124</v>
      </c>
      <c r="B255" s="578" t="s">
        <v>1125</v>
      </c>
      <c r="C255" s="578" t="s">
        <v>52</v>
      </c>
      <c r="D255" s="659">
        <v>41365</v>
      </c>
      <c r="E255" s="660">
        <v>1890</v>
      </c>
      <c r="F255" s="661">
        <v>35.229999999999997</v>
      </c>
      <c r="G255" s="662">
        <f t="shared" si="44"/>
        <v>66584.7</v>
      </c>
      <c r="H255" s="663"/>
      <c r="I255" s="659">
        <v>41430</v>
      </c>
      <c r="J255" s="660">
        <v>36.520000000000003</v>
      </c>
      <c r="K255" s="665">
        <f t="shared" si="45"/>
        <v>69022.8</v>
      </c>
      <c r="L255" s="666">
        <f t="shared" si="46"/>
        <v>2438.1000000000058</v>
      </c>
      <c r="M255" s="674">
        <v>1</v>
      </c>
      <c r="N255" s="773">
        <f t="shared" si="47"/>
        <v>2438.1000000000058</v>
      </c>
      <c r="O255" s="680"/>
    </row>
    <row r="256" spans="1:16" s="521" customFormat="1" ht="15" customHeight="1" x14ac:dyDescent="0.25">
      <c r="A256" s="652" t="s">
        <v>1204</v>
      </c>
      <c r="B256" s="576" t="s">
        <v>1205</v>
      </c>
      <c r="C256" s="576" t="s">
        <v>52</v>
      </c>
      <c r="D256" s="664">
        <v>41397</v>
      </c>
      <c r="E256" s="683">
        <v>995</v>
      </c>
      <c r="F256" s="684">
        <v>53.28</v>
      </c>
      <c r="G256" s="684">
        <f t="shared" si="44"/>
        <v>53013.599999999999</v>
      </c>
      <c r="H256" s="684"/>
      <c r="I256" s="685">
        <v>41418</v>
      </c>
      <c r="J256" s="660">
        <v>55.18</v>
      </c>
      <c r="K256" s="665">
        <f t="shared" ref="K256:K267" si="48">SUM(E256*J256)</f>
        <v>54904.1</v>
      </c>
      <c r="L256" s="666">
        <f t="shared" ref="L256:L265" si="49">SUM(K256-G256)</f>
        <v>1890.5</v>
      </c>
      <c r="M256" s="674">
        <v>1</v>
      </c>
      <c r="N256" s="773">
        <f t="shared" ref="N256:N267" si="50">SUM(L256*M256)</f>
        <v>1890.5</v>
      </c>
      <c r="O256" s="680"/>
    </row>
    <row r="257" spans="1:15" s="521" customFormat="1" ht="15" customHeight="1" x14ac:dyDescent="0.25">
      <c r="A257" s="652" t="s">
        <v>1208</v>
      </c>
      <c r="B257" s="576" t="s">
        <v>1209</v>
      </c>
      <c r="C257" s="576" t="s">
        <v>52</v>
      </c>
      <c r="D257" s="686">
        <v>41400</v>
      </c>
      <c r="E257" s="683">
        <v>1130</v>
      </c>
      <c r="F257" s="684">
        <v>61.04</v>
      </c>
      <c r="G257" s="684">
        <f t="shared" si="44"/>
        <v>68975.199999999997</v>
      </c>
      <c r="H257" s="684"/>
      <c r="I257" s="686">
        <v>41430</v>
      </c>
      <c r="J257" s="652">
        <v>60.81</v>
      </c>
      <c r="K257" s="665">
        <f t="shared" si="48"/>
        <v>68715.3</v>
      </c>
      <c r="L257" s="666">
        <f t="shared" si="49"/>
        <v>-259.89999999999418</v>
      </c>
      <c r="M257" s="674">
        <v>1</v>
      </c>
      <c r="N257" s="773">
        <f t="shared" si="50"/>
        <v>-259.89999999999418</v>
      </c>
      <c r="O257" s="680"/>
    </row>
    <row r="258" spans="1:15" s="521" customFormat="1" ht="15" customHeight="1" x14ac:dyDescent="0.25">
      <c r="A258" s="652" t="s">
        <v>1212</v>
      </c>
      <c r="B258" s="576" t="s">
        <v>1213</v>
      </c>
      <c r="C258" s="576" t="s">
        <v>52</v>
      </c>
      <c r="D258" s="686">
        <v>41401</v>
      </c>
      <c r="E258" s="683">
        <v>1513</v>
      </c>
      <c r="F258" s="684">
        <v>33.130000000000003</v>
      </c>
      <c r="G258" s="684">
        <f t="shared" si="44"/>
        <v>50125.69</v>
      </c>
      <c r="H258" s="684"/>
      <c r="I258" s="686">
        <v>41445</v>
      </c>
      <c r="J258" s="652">
        <v>32.96</v>
      </c>
      <c r="K258" s="665">
        <f t="shared" si="48"/>
        <v>49868.480000000003</v>
      </c>
      <c r="L258" s="666">
        <f t="shared" si="49"/>
        <v>-257.20999999999913</v>
      </c>
      <c r="M258" s="674">
        <v>1</v>
      </c>
      <c r="N258" s="773">
        <f t="shared" si="50"/>
        <v>-257.20999999999913</v>
      </c>
      <c r="O258" s="680"/>
    </row>
    <row r="259" spans="1:15" s="521" customFormat="1" ht="15" customHeight="1" x14ac:dyDescent="0.25">
      <c r="A259" s="652" t="s">
        <v>1206</v>
      </c>
      <c r="B259" s="576" t="s">
        <v>1207</v>
      </c>
      <c r="C259" s="576" t="s">
        <v>52</v>
      </c>
      <c r="D259" s="686">
        <v>41404</v>
      </c>
      <c r="E259" s="683">
        <v>1806</v>
      </c>
      <c r="F259" s="684">
        <v>25.43</v>
      </c>
      <c r="G259" s="684">
        <f t="shared" ref="G259:G275" si="51">SUM(E259*F259)</f>
        <v>45926.58</v>
      </c>
      <c r="H259" s="684"/>
      <c r="I259" s="686">
        <v>41430</v>
      </c>
      <c r="J259" s="652">
        <v>24.42</v>
      </c>
      <c r="K259" s="665">
        <f t="shared" si="48"/>
        <v>44102.520000000004</v>
      </c>
      <c r="L259" s="666">
        <f t="shared" si="49"/>
        <v>-1824.0599999999977</v>
      </c>
      <c r="M259" s="674">
        <v>1</v>
      </c>
      <c r="N259" s="773">
        <f t="shared" si="50"/>
        <v>-1824.0599999999977</v>
      </c>
      <c r="O259" s="680"/>
    </row>
    <row r="260" spans="1:15" s="521" customFormat="1" ht="15" customHeight="1" x14ac:dyDescent="0.25">
      <c r="A260" s="652" t="s">
        <v>865</v>
      </c>
      <c r="B260" s="576" t="s">
        <v>866</v>
      </c>
      <c r="C260" s="576" t="s">
        <v>52</v>
      </c>
      <c r="D260" s="685">
        <v>41408</v>
      </c>
      <c r="E260" s="677">
        <v>1382</v>
      </c>
      <c r="F260" s="684">
        <v>50.02</v>
      </c>
      <c r="G260" s="684">
        <f t="shared" si="51"/>
        <v>69127.64</v>
      </c>
      <c r="H260" s="684"/>
      <c r="I260" s="685">
        <v>41415</v>
      </c>
      <c r="J260" s="660">
        <v>48.4</v>
      </c>
      <c r="K260" s="665">
        <f t="shared" si="48"/>
        <v>66888.800000000003</v>
      </c>
      <c r="L260" s="666">
        <f t="shared" si="49"/>
        <v>-2238.8399999999965</v>
      </c>
      <c r="M260" s="674">
        <v>1</v>
      </c>
      <c r="N260" s="773">
        <f t="shared" si="50"/>
        <v>-2238.8399999999965</v>
      </c>
      <c r="O260" s="680"/>
    </row>
    <row r="261" spans="1:15" s="521" customFormat="1" ht="15" customHeight="1" x14ac:dyDescent="0.25">
      <c r="A261" s="652" t="s">
        <v>1151</v>
      </c>
      <c r="B261" s="578" t="s">
        <v>1152</v>
      </c>
      <c r="C261" s="578" t="s">
        <v>52</v>
      </c>
      <c r="D261" s="685">
        <v>41408</v>
      </c>
      <c r="E261" s="677">
        <v>949</v>
      </c>
      <c r="F261" s="661">
        <v>13.31</v>
      </c>
      <c r="G261" s="684">
        <f t="shared" si="51"/>
        <v>12631.19</v>
      </c>
      <c r="H261" s="661"/>
      <c r="I261" s="685">
        <v>41446</v>
      </c>
      <c r="J261" s="660">
        <v>12.78</v>
      </c>
      <c r="K261" s="665">
        <f t="shared" si="48"/>
        <v>12128.22</v>
      </c>
      <c r="L261" s="666">
        <f t="shared" si="49"/>
        <v>-502.97000000000116</v>
      </c>
      <c r="M261" s="674">
        <v>1</v>
      </c>
      <c r="N261" s="773">
        <f t="shared" si="50"/>
        <v>-502.97000000000116</v>
      </c>
      <c r="O261" s="680"/>
    </row>
    <row r="262" spans="1:15" s="521" customFormat="1" ht="15" customHeight="1" x14ac:dyDescent="0.25">
      <c r="A262" s="652" t="s">
        <v>620</v>
      </c>
      <c r="B262" s="576" t="s">
        <v>621</v>
      </c>
      <c r="C262" s="576" t="s">
        <v>52</v>
      </c>
      <c r="D262" s="685">
        <v>41409</v>
      </c>
      <c r="E262" s="677">
        <v>589</v>
      </c>
      <c r="F262" s="684">
        <v>109.15</v>
      </c>
      <c r="G262" s="684">
        <f t="shared" si="51"/>
        <v>64289.350000000006</v>
      </c>
      <c r="H262" s="684"/>
      <c r="I262" s="685">
        <v>41417</v>
      </c>
      <c r="J262" s="660">
        <v>105.35</v>
      </c>
      <c r="K262" s="665">
        <f t="shared" si="48"/>
        <v>62051.149999999994</v>
      </c>
      <c r="L262" s="666">
        <f t="shared" si="49"/>
        <v>-2238.2000000000116</v>
      </c>
      <c r="M262" s="674">
        <v>1</v>
      </c>
      <c r="N262" s="773">
        <f t="shared" si="50"/>
        <v>-2238.2000000000116</v>
      </c>
      <c r="O262" s="680"/>
    </row>
    <row r="263" spans="1:15" s="521" customFormat="1" ht="15" customHeight="1" x14ac:dyDescent="0.25">
      <c r="A263" s="652" t="s">
        <v>1227</v>
      </c>
      <c r="B263" s="576" t="s">
        <v>1228</v>
      </c>
      <c r="C263" s="576" t="s">
        <v>52</v>
      </c>
      <c r="D263" s="685">
        <v>41409</v>
      </c>
      <c r="E263" s="677">
        <v>613</v>
      </c>
      <c r="F263" s="684">
        <v>98.05</v>
      </c>
      <c r="G263" s="684">
        <f t="shared" si="51"/>
        <v>60104.65</v>
      </c>
      <c r="H263" s="684"/>
      <c r="I263" s="685">
        <v>41478</v>
      </c>
      <c r="J263" s="652">
        <v>99.26</v>
      </c>
      <c r="K263" s="665">
        <f t="shared" si="48"/>
        <v>60846.380000000005</v>
      </c>
      <c r="L263" s="666">
        <f t="shared" si="49"/>
        <v>741.7300000000032</v>
      </c>
      <c r="M263" s="674">
        <v>1</v>
      </c>
      <c r="N263" s="773">
        <f t="shared" si="50"/>
        <v>741.7300000000032</v>
      </c>
      <c r="O263" s="680"/>
    </row>
    <row r="264" spans="1:15" s="521" customFormat="1" ht="15" customHeight="1" x14ac:dyDescent="0.25">
      <c r="A264" s="652" t="s">
        <v>542</v>
      </c>
      <c r="B264" s="576" t="s">
        <v>543</v>
      </c>
      <c r="C264" s="576" t="s">
        <v>52</v>
      </c>
      <c r="D264" s="685">
        <v>41410</v>
      </c>
      <c r="E264" s="677">
        <v>1125</v>
      </c>
      <c r="F264" s="684">
        <v>48.3</v>
      </c>
      <c r="G264" s="684">
        <f t="shared" si="51"/>
        <v>54337.5</v>
      </c>
      <c r="H264" s="684"/>
      <c r="I264" s="685">
        <v>41436</v>
      </c>
      <c r="J264" s="660">
        <v>47.03</v>
      </c>
      <c r="K264" s="665">
        <f t="shared" si="48"/>
        <v>52908.75</v>
      </c>
      <c r="L264" s="666">
        <f t="shared" si="49"/>
        <v>-1428.75</v>
      </c>
      <c r="M264" s="674">
        <v>1</v>
      </c>
      <c r="N264" s="773">
        <f t="shared" si="50"/>
        <v>-1428.75</v>
      </c>
      <c r="O264" s="680"/>
    </row>
    <row r="265" spans="1:15" s="521" customFormat="1" ht="15" customHeight="1" x14ac:dyDescent="0.25">
      <c r="A265" s="652" t="s">
        <v>1216</v>
      </c>
      <c r="B265" s="576" t="s">
        <v>1217</v>
      </c>
      <c r="C265" s="576" t="s">
        <v>52</v>
      </c>
      <c r="D265" s="685">
        <v>41428</v>
      </c>
      <c r="E265" s="677">
        <v>2333</v>
      </c>
      <c r="F265" s="684">
        <v>25.05</v>
      </c>
      <c r="G265" s="684">
        <f t="shared" si="51"/>
        <v>58441.65</v>
      </c>
      <c r="H265" s="684"/>
      <c r="I265" s="685">
        <v>41446</v>
      </c>
      <c r="J265" s="660">
        <v>24.09</v>
      </c>
      <c r="K265" s="665">
        <f t="shared" si="48"/>
        <v>56201.97</v>
      </c>
      <c r="L265" s="666">
        <f t="shared" si="49"/>
        <v>-2239.6800000000003</v>
      </c>
      <c r="M265" s="674">
        <v>1</v>
      </c>
      <c r="N265" s="773">
        <f t="shared" si="50"/>
        <v>-2239.6800000000003</v>
      </c>
      <c r="O265" s="680"/>
    </row>
    <row r="266" spans="1:15" s="524" customFormat="1" ht="15" customHeight="1" x14ac:dyDescent="0.25">
      <c r="A266" s="687" t="s">
        <v>1223</v>
      </c>
      <c r="B266" s="579" t="s">
        <v>1224</v>
      </c>
      <c r="C266" s="579" t="s">
        <v>77</v>
      </c>
      <c r="D266" s="688">
        <v>41428</v>
      </c>
      <c r="E266" s="689">
        <v>1387</v>
      </c>
      <c r="F266" s="690">
        <v>41.67</v>
      </c>
      <c r="G266" s="684">
        <f t="shared" si="51"/>
        <v>57796.29</v>
      </c>
      <c r="H266" s="690"/>
      <c r="I266" s="688">
        <v>41463</v>
      </c>
      <c r="J266" s="687">
        <v>41.62</v>
      </c>
      <c r="K266" s="673">
        <f t="shared" si="48"/>
        <v>57726.939999999995</v>
      </c>
      <c r="L266" s="675">
        <f>SUM(G266-K266)</f>
        <v>69.350000000005821</v>
      </c>
      <c r="M266" s="674">
        <v>1</v>
      </c>
      <c r="N266" s="772">
        <f t="shared" si="50"/>
        <v>69.350000000005821</v>
      </c>
      <c r="O266" s="691"/>
    </row>
    <row r="267" spans="1:15" s="524" customFormat="1" ht="15" customHeight="1" x14ac:dyDescent="0.25">
      <c r="A267" s="687" t="s">
        <v>1210</v>
      </c>
      <c r="B267" s="579" t="s">
        <v>1211</v>
      </c>
      <c r="C267" s="579" t="s">
        <v>77</v>
      </c>
      <c r="D267" s="688">
        <v>41431</v>
      </c>
      <c r="E267" s="689">
        <v>1473</v>
      </c>
      <c r="F267" s="690">
        <v>19.75</v>
      </c>
      <c r="G267" s="684">
        <f t="shared" si="51"/>
        <v>29091.75</v>
      </c>
      <c r="H267" s="690"/>
      <c r="I267" s="688">
        <v>41438</v>
      </c>
      <c r="J267" s="687">
        <v>20.87</v>
      </c>
      <c r="K267" s="673">
        <f t="shared" si="48"/>
        <v>30741.510000000002</v>
      </c>
      <c r="L267" s="675">
        <f>SUM(G267-K267)</f>
        <v>-1649.760000000002</v>
      </c>
      <c r="M267" s="674">
        <v>1</v>
      </c>
      <c r="N267" s="772">
        <f t="shared" si="50"/>
        <v>-1649.760000000002</v>
      </c>
      <c r="O267" s="691"/>
    </row>
    <row r="268" spans="1:15" s="521" customFormat="1" ht="15" customHeight="1" x14ac:dyDescent="0.25">
      <c r="A268" s="652" t="s">
        <v>1214</v>
      </c>
      <c r="B268" s="576" t="s">
        <v>1215</v>
      </c>
      <c r="C268" s="576" t="s">
        <v>52</v>
      </c>
      <c r="D268" s="685">
        <v>41432</v>
      </c>
      <c r="E268" s="677">
        <v>1325</v>
      </c>
      <c r="F268" s="684">
        <v>29.14</v>
      </c>
      <c r="G268" s="684">
        <f t="shared" si="51"/>
        <v>38610.5</v>
      </c>
      <c r="H268" s="684"/>
      <c r="I268" s="685">
        <v>41446</v>
      </c>
      <c r="J268" s="660">
        <v>27.45</v>
      </c>
      <c r="K268" s="665">
        <f t="shared" ref="K268:K273" si="52">SUM(E268*J268)</f>
        <v>36371.25</v>
      </c>
      <c r="L268" s="666">
        <f>SUM(K268-G268)</f>
        <v>-2239.25</v>
      </c>
      <c r="M268" s="674">
        <v>1</v>
      </c>
      <c r="N268" s="773">
        <f t="shared" ref="N268:N273" si="53">SUM(L268*M268)</f>
        <v>-2239.25</v>
      </c>
      <c r="O268" s="680"/>
    </row>
    <row r="269" spans="1:15" s="521" customFormat="1" ht="15" customHeight="1" x14ac:dyDescent="0.25">
      <c r="A269" s="652" t="s">
        <v>1218</v>
      </c>
      <c r="B269" s="576" t="s">
        <v>509</v>
      </c>
      <c r="C269" s="576" t="s">
        <v>52</v>
      </c>
      <c r="D269" s="685">
        <v>41442</v>
      </c>
      <c r="E269" s="677">
        <v>727</v>
      </c>
      <c r="F269" s="684">
        <v>118.44</v>
      </c>
      <c r="G269" s="684">
        <f t="shared" si="51"/>
        <v>86105.88</v>
      </c>
      <c r="H269" s="684"/>
      <c r="I269" s="685">
        <v>41446</v>
      </c>
      <c r="J269" s="660">
        <v>115.36</v>
      </c>
      <c r="K269" s="665">
        <f t="shared" si="52"/>
        <v>83866.720000000001</v>
      </c>
      <c r="L269" s="666">
        <f>SUM(K269-G269)</f>
        <v>-2239.1600000000035</v>
      </c>
      <c r="M269" s="674">
        <v>1</v>
      </c>
      <c r="N269" s="773">
        <f t="shared" si="53"/>
        <v>-2239.1600000000035</v>
      </c>
      <c r="O269" s="680"/>
    </row>
    <row r="270" spans="1:15" s="521" customFormat="1" ht="15" customHeight="1" x14ac:dyDescent="0.25">
      <c r="A270" s="652" t="s">
        <v>1219</v>
      </c>
      <c r="B270" s="576" t="s">
        <v>1220</v>
      </c>
      <c r="C270" s="576" t="s">
        <v>52</v>
      </c>
      <c r="D270" s="685">
        <v>41443</v>
      </c>
      <c r="E270" s="677">
        <v>1365</v>
      </c>
      <c r="F270" s="684">
        <v>46.42</v>
      </c>
      <c r="G270" s="684">
        <f t="shared" si="51"/>
        <v>63363.3</v>
      </c>
      <c r="H270" s="684"/>
      <c r="I270" s="685">
        <v>41449</v>
      </c>
      <c r="J270" s="660">
        <v>44.7</v>
      </c>
      <c r="K270" s="665">
        <f t="shared" si="52"/>
        <v>61015.500000000007</v>
      </c>
      <c r="L270" s="666">
        <f>SUM(K270-G270)</f>
        <v>-2347.7999999999956</v>
      </c>
      <c r="M270" s="674">
        <v>1</v>
      </c>
      <c r="N270" s="774">
        <f t="shared" si="53"/>
        <v>-2347.7999999999956</v>
      </c>
      <c r="O270" s="680"/>
    </row>
    <row r="271" spans="1:15" s="521" customFormat="1" ht="15" customHeight="1" x14ac:dyDescent="0.25">
      <c r="A271" s="652" t="s">
        <v>498</v>
      </c>
      <c r="B271" s="576" t="s">
        <v>499</v>
      </c>
      <c r="C271" s="576" t="s">
        <v>52</v>
      </c>
      <c r="D271" s="685">
        <v>41444</v>
      </c>
      <c r="E271" s="677">
        <v>330</v>
      </c>
      <c r="F271" s="684">
        <v>191.3</v>
      </c>
      <c r="G271" s="684">
        <f t="shared" si="51"/>
        <v>63129.000000000007</v>
      </c>
      <c r="H271" s="684"/>
      <c r="I271" s="685">
        <v>41446</v>
      </c>
      <c r="J271" s="660">
        <v>184.52</v>
      </c>
      <c r="K271" s="665">
        <f t="shared" si="52"/>
        <v>60891.600000000006</v>
      </c>
      <c r="L271" s="666">
        <f>SUM(K271-G271)</f>
        <v>-2237.4000000000015</v>
      </c>
      <c r="M271" s="674">
        <v>1</v>
      </c>
      <c r="N271" s="774">
        <f t="shared" si="53"/>
        <v>-2237.4000000000015</v>
      </c>
      <c r="O271" s="680"/>
    </row>
    <row r="272" spans="1:15" s="524" customFormat="1" ht="15" customHeight="1" x14ac:dyDescent="0.25">
      <c r="A272" s="687" t="s">
        <v>1225</v>
      </c>
      <c r="B272" s="579" t="s">
        <v>1226</v>
      </c>
      <c r="C272" s="579" t="s">
        <v>77</v>
      </c>
      <c r="D272" s="688">
        <v>41444</v>
      </c>
      <c r="E272" s="689">
        <v>1018</v>
      </c>
      <c r="F272" s="690">
        <v>39.9</v>
      </c>
      <c r="G272" s="684">
        <f t="shared" si="51"/>
        <v>40618.199999999997</v>
      </c>
      <c r="H272" s="690"/>
      <c r="I272" s="688">
        <v>41464</v>
      </c>
      <c r="J272" s="687">
        <v>42.1</v>
      </c>
      <c r="K272" s="673">
        <f t="shared" si="52"/>
        <v>42857.8</v>
      </c>
      <c r="L272" s="675">
        <f>SUM(G272-K272)</f>
        <v>-2239.6000000000058</v>
      </c>
      <c r="M272" s="674">
        <v>1</v>
      </c>
      <c r="N272" s="775">
        <f t="shared" si="53"/>
        <v>-2239.6000000000058</v>
      </c>
      <c r="O272" s="691"/>
    </row>
    <row r="273" spans="1:16" s="524" customFormat="1" ht="15" customHeight="1" x14ac:dyDescent="0.25">
      <c r="A273" s="687" t="s">
        <v>1221</v>
      </c>
      <c r="B273" s="579" t="s">
        <v>1222</v>
      </c>
      <c r="C273" s="579" t="s">
        <v>77</v>
      </c>
      <c r="D273" s="688">
        <v>41449</v>
      </c>
      <c r="E273" s="689">
        <v>700</v>
      </c>
      <c r="F273" s="690">
        <v>61.5</v>
      </c>
      <c r="G273" s="684">
        <f t="shared" si="51"/>
        <v>43050</v>
      </c>
      <c r="H273" s="690"/>
      <c r="I273" s="688">
        <v>41457</v>
      </c>
      <c r="J273" s="687">
        <v>64.7</v>
      </c>
      <c r="K273" s="673">
        <f t="shared" si="52"/>
        <v>45290</v>
      </c>
      <c r="L273" s="675">
        <f>SUM(G273-K273)</f>
        <v>-2240</v>
      </c>
      <c r="M273" s="674">
        <v>1</v>
      </c>
      <c r="N273" s="775">
        <f t="shared" si="53"/>
        <v>-2240</v>
      </c>
      <c r="O273" s="691"/>
    </row>
    <row r="274" spans="1:16" s="521" customFormat="1" ht="15" customHeight="1" x14ac:dyDescent="0.25">
      <c r="A274" s="652" t="s">
        <v>1231</v>
      </c>
      <c r="B274" s="576" t="s">
        <v>1232</v>
      </c>
      <c r="C274" s="576" t="s">
        <v>52</v>
      </c>
      <c r="D274" s="685">
        <v>41459</v>
      </c>
      <c r="E274" s="677">
        <v>524</v>
      </c>
      <c r="F274" s="684">
        <v>123.44</v>
      </c>
      <c r="G274" s="684">
        <f t="shared" si="51"/>
        <v>64682.559999999998</v>
      </c>
      <c r="H274" s="684"/>
      <c r="I274" s="685">
        <v>41484</v>
      </c>
      <c r="J274" s="660">
        <v>127.38</v>
      </c>
      <c r="K274" s="665">
        <f>SUM(E274*J274)</f>
        <v>66747.12</v>
      </c>
      <c r="L274" s="666">
        <f>SUM(K274-G274)</f>
        <v>2064.5599999999977</v>
      </c>
      <c r="M274" s="674">
        <v>1</v>
      </c>
      <c r="N274" s="774">
        <f>SUM(L274*M274)</f>
        <v>2064.5599999999977</v>
      </c>
      <c r="O274" s="680"/>
    </row>
    <row r="275" spans="1:16" s="523" customFormat="1" ht="15" customHeight="1" x14ac:dyDescent="0.25">
      <c r="A275" s="652" t="s">
        <v>1229</v>
      </c>
      <c r="B275" s="576" t="s">
        <v>1230</v>
      </c>
      <c r="C275" s="576" t="s">
        <v>52</v>
      </c>
      <c r="D275" s="685">
        <v>41470</v>
      </c>
      <c r="E275" s="677">
        <v>3111</v>
      </c>
      <c r="F275" s="684">
        <v>17.59</v>
      </c>
      <c r="G275" s="684">
        <f t="shared" si="51"/>
        <v>54722.49</v>
      </c>
      <c r="H275" s="684"/>
      <c r="I275" s="685">
        <v>41481</v>
      </c>
      <c r="J275" s="660">
        <v>16.96</v>
      </c>
      <c r="K275" s="665">
        <f>SUM(E275*J275)</f>
        <v>52762.560000000005</v>
      </c>
      <c r="L275" s="666">
        <f>SUM(K275-G275)</f>
        <v>-1959.929999999993</v>
      </c>
      <c r="M275" s="674">
        <v>1</v>
      </c>
      <c r="N275" s="774">
        <f>SUM(L275*M275)</f>
        <v>-1959.929999999993</v>
      </c>
      <c r="O275" s="680"/>
      <c r="P275" s="521"/>
    </row>
    <row r="276" spans="1:16" s="526" customFormat="1" ht="15" customHeight="1" x14ac:dyDescent="0.25">
      <c r="A276" s="652" t="s">
        <v>1189</v>
      </c>
      <c r="B276" s="576" t="s">
        <v>1190</v>
      </c>
      <c r="C276" s="576" t="s">
        <v>52</v>
      </c>
      <c r="D276" s="685">
        <v>41478</v>
      </c>
      <c r="E276" s="692">
        <v>711</v>
      </c>
      <c r="F276" s="684">
        <v>98.82</v>
      </c>
      <c r="G276" s="662">
        <f t="shared" ref="G276:G283" si="54">SUM(E276*F276)</f>
        <v>70261.01999999999</v>
      </c>
      <c r="H276" s="684"/>
      <c r="I276" s="685">
        <v>41502</v>
      </c>
      <c r="J276" s="693">
        <v>100.45</v>
      </c>
      <c r="K276" s="665">
        <f t="shared" ref="K276:K283" si="55">SUM(E276*J276)</f>
        <v>71419.95</v>
      </c>
      <c r="L276" s="666">
        <f t="shared" ref="L276:L283" si="56">SUM(K276-G276)</f>
        <v>1158.9300000000076</v>
      </c>
      <c r="M276" s="674">
        <v>1</v>
      </c>
      <c r="N276" s="774">
        <f t="shared" ref="N276:N283" si="57">SUM(L276*M276)</f>
        <v>1158.9300000000076</v>
      </c>
      <c r="O276" s="694"/>
      <c r="P276" s="525"/>
    </row>
    <row r="277" spans="1:16" s="526" customFormat="1" ht="15" customHeight="1" x14ac:dyDescent="0.25">
      <c r="A277" s="652" t="s">
        <v>1200</v>
      </c>
      <c r="B277" s="576" t="s">
        <v>1201</v>
      </c>
      <c r="C277" s="576" t="s">
        <v>52</v>
      </c>
      <c r="D277" s="685">
        <v>41487</v>
      </c>
      <c r="E277" s="692">
        <v>120</v>
      </c>
      <c r="F277" s="684">
        <v>173.7</v>
      </c>
      <c r="G277" s="662">
        <f t="shared" si="54"/>
        <v>20844</v>
      </c>
      <c r="H277" s="684"/>
      <c r="I277" s="685">
        <v>41500</v>
      </c>
      <c r="J277" s="693">
        <v>170.6</v>
      </c>
      <c r="K277" s="665">
        <f t="shared" si="55"/>
        <v>20472</v>
      </c>
      <c r="L277" s="666">
        <f t="shared" si="56"/>
        <v>-372</v>
      </c>
      <c r="M277" s="674">
        <v>1</v>
      </c>
      <c r="N277" s="774">
        <f t="shared" si="57"/>
        <v>-372</v>
      </c>
      <c r="O277" s="694"/>
      <c r="P277" s="525"/>
    </row>
    <row r="278" spans="1:16" s="526" customFormat="1" ht="15" customHeight="1" x14ac:dyDescent="0.25">
      <c r="A278" s="652" t="s">
        <v>1202</v>
      </c>
      <c r="B278" s="576" t="s">
        <v>1203</v>
      </c>
      <c r="C278" s="576" t="s">
        <v>52</v>
      </c>
      <c r="D278" s="685">
        <v>41486</v>
      </c>
      <c r="E278" s="692">
        <v>987</v>
      </c>
      <c r="F278" s="684">
        <v>67.83</v>
      </c>
      <c r="G278" s="662">
        <f t="shared" si="54"/>
        <v>66948.209999999992</v>
      </c>
      <c r="H278" s="684"/>
      <c r="I278" s="685">
        <v>41501</v>
      </c>
      <c r="J278" s="693">
        <v>65.37</v>
      </c>
      <c r="K278" s="665">
        <f t="shared" si="55"/>
        <v>64520.19</v>
      </c>
      <c r="L278" s="666">
        <f t="shared" si="56"/>
        <v>-2428.0199999999895</v>
      </c>
      <c r="M278" s="674">
        <v>1</v>
      </c>
      <c r="N278" s="774">
        <f t="shared" si="57"/>
        <v>-2428.0199999999895</v>
      </c>
      <c r="O278" s="694"/>
      <c r="P278" s="525"/>
    </row>
    <row r="279" spans="1:16" s="526" customFormat="1" ht="15" customHeight="1" x14ac:dyDescent="0.25">
      <c r="A279" s="652" t="s">
        <v>1193</v>
      </c>
      <c r="B279" s="576" t="s">
        <v>1194</v>
      </c>
      <c r="C279" s="576" t="s">
        <v>52</v>
      </c>
      <c r="D279" s="685">
        <v>41478</v>
      </c>
      <c r="E279" s="692">
        <v>846</v>
      </c>
      <c r="F279" s="684">
        <v>92.59</v>
      </c>
      <c r="G279" s="662">
        <f t="shared" si="54"/>
        <v>78331.14</v>
      </c>
      <c r="H279" s="684"/>
      <c r="I279" s="685">
        <v>41505</v>
      </c>
      <c r="J279" s="693">
        <v>99.15</v>
      </c>
      <c r="K279" s="665">
        <f t="shared" si="55"/>
        <v>83880.900000000009</v>
      </c>
      <c r="L279" s="666">
        <f t="shared" si="56"/>
        <v>5549.7600000000093</v>
      </c>
      <c r="M279" s="674">
        <v>1</v>
      </c>
      <c r="N279" s="774">
        <f t="shared" si="57"/>
        <v>5549.7600000000093</v>
      </c>
      <c r="O279" s="694"/>
      <c r="P279" s="525"/>
    </row>
    <row r="280" spans="1:16" s="526" customFormat="1" ht="15" customHeight="1" x14ac:dyDescent="0.25">
      <c r="A280" s="652" t="s">
        <v>461</v>
      </c>
      <c r="B280" s="576" t="s">
        <v>462</v>
      </c>
      <c r="C280" s="576" t="s">
        <v>52</v>
      </c>
      <c r="D280" s="685">
        <v>41477</v>
      </c>
      <c r="E280" s="692">
        <v>987</v>
      </c>
      <c r="F280" s="684">
        <v>59.98</v>
      </c>
      <c r="G280" s="662">
        <f t="shared" si="54"/>
        <v>59200.259999999995</v>
      </c>
      <c r="H280" s="684"/>
      <c r="I280" s="685">
        <v>41513</v>
      </c>
      <c r="J280" s="693">
        <v>58.59</v>
      </c>
      <c r="K280" s="665">
        <f t="shared" si="55"/>
        <v>57828.33</v>
      </c>
      <c r="L280" s="666">
        <f t="shared" si="56"/>
        <v>-1371.929999999993</v>
      </c>
      <c r="M280" s="667">
        <v>1</v>
      </c>
      <c r="N280" s="774">
        <f t="shared" si="57"/>
        <v>-1371.929999999993</v>
      </c>
      <c r="O280" s="694" t="s">
        <v>895</v>
      </c>
      <c r="P280" s="521"/>
    </row>
    <row r="281" spans="1:16" s="526" customFormat="1" ht="15" customHeight="1" x14ac:dyDescent="0.25">
      <c r="A281" s="652" t="s">
        <v>1182</v>
      </c>
      <c r="B281" s="576" t="s">
        <v>1183</v>
      </c>
      <c r="C281" s="576" t="s">
        <v>52</v>
      </c>
      <c r="D281" s="685">
        <v>41463</v>
      </c>
      <c r="E281" s="692">
        <v>179</v>
      </c>
      <c r="F281" s="684">
        <v>291.47000000000003</v>
      </c>
      <c r="G281" s="662">
        <f t="shared" si="54"/>
        <v>52173.130000000005</v>
      </c>
      <c r="H281" s="684"/>
      <c r="I281" s="685">
        <v>41513</v>
      </c>
      <c r="J281" s="693">
        <v>282.69</v>
      </c>
      <c r="K281" s="665">
        <f t="shared" si="55"/>
        <v>50601.51</v>
      </c>
      <c r="L281" s="666">
        <f t="shared" si="56"/>
        <v>-1571.6200000000026</v>
      </c>
      <c r="M281" s="667">
        <v>1</v>
      </c>
      <c r="N281" s="774">
        <f t="shared" si="57"/>
        <v>-1571.6200000000026</v>
      </c>
      <c r="O281" s="694" t="s">
        <v>3</v>
      </c>
      <c r="P281" s="525"/>
    </row>
    <row r="282" spans="1:16" s="521" customFormat="1" ht="15" customHeight="1" x14ac:dyDescent="0.25">
      <c r="A282" s="652" t="s">
        <v>1293</v>
      </c>
      <c r="B282" s="578" t="s">
        <v>1292</v>
      </c>
      <c r="C282" s="578" t="s">
        <v>52</v>
      </c>
      <c r="D282" s="659">
        <v>41512</v>
      </c>
      <c r="E282" s="660">
        <v>492</v>
      </c>
      <c r="F282" s="661">
        <v>112.06</v>
      </c>
      <c r="G282" s="662">
        <f t="shared" si="54"/>
        <v>55133.520000000004</v>
      </c>
      <c r="H282" s="663"/>
      <c r="I282" s="685">
        <v>41516</v>
      </c>
      <c r="J282" s="661">
        <v>107.26</v>
      </c>
      <c r="K282" s="665">
        <f t="shared" si="55"/>
        <v>52771.920000000006</v>
      </c>
      <c r="L282" s="666">
        <f t="shared" si="56"/>
        <v>-2361.5999999999985</v>
      </c>
      <c r="M282" s="667">
        <v>1</v>
      </c>
      <c r="N282" s="774">
        <f t="shared" si="57"/>
        <v>-2361.5999999999985</v>
      </c>
      <c r="O282" s="680"/>
    </row>
    <row r="283" spans="1:16" s="526" customFormat="1" ht="15" customHeight="1" x14ac:dyDescent="0.25">
      <c r="A283" s="652" t="s">
        <v>1195</v>
      </c>
      <c r="B283" s="576" t="s">
        <v>1196</v>
      </c>
      <c r="C283" s="576" t="s">
        <v>52</v>
      </c>
      <c r="D283" s="685">
        <v>41477</v>
      </c>
      <c r="E283" s="692">
        <v>3102</v>
      </c>
      <c r="F283" s="684">
        <v>19.16</v>
      </c>
      <c r="G283" s="662">
        <f t="shared" si="54"/>
        <v>59434.32</v>
      </c>
      <c r="H283" s="684"/>
      <c r="I283" s="685">
        <v>41514</v>
      </c>
      <c r="J283" s="693">
        <v>18.329999999999998</v>
      </c>
      <c r="K283" s="665">
        <f t="shared" si="55"/>
        <v>56859.659999999996</v>
      </c>
      <c r="L283" s="666">
        <f t="shared" si="56"/>
        <v>-2574.6600000000035</v>
      </c>
      <c r="M283" s="667">
        <v>1</v>
      </c>
      <c r="N283" s="774">
        <f t="shared" si="57"/>
        <v>-2574.6600000000035</v>
      </c>
      <c r="O283" s="694"/>
      <c r="P283" s="525"/>
    </row>
    <row r="284" spans="1:16" s="526" customFormat="1" ht="15" customHeight="1" x14ac:dyDescent="0.25">
      <c r="A284" s="652" t="s">
        <v>1197</v>
      </c>
      <c r="B284" s="576" t="s">
        <v>1198</v>
      </c>
      <c r="C284" s="576" t="s">
        <v>52</v>
      </c>
      <c r="D284" s="685">
        <v>41486</v>
      </c>
      <c r="E284" s="692">
        <v>1287</v>
      </c>
      <c r="F284" s="684">
        <v>40.89</v>
      </c>
      <c r="G284" s="662">
        <f>SUM(E284*F284)</f>
        <v>52625.43</v>
      </c>
      <c r="H284" s="684"/>
      <c r="I284" s="685">
        <v>41514</v>
      </c>
      <c r="J284" s="693">
        <v>39.01</v>
      </c>
      <c r="K284" s="665">
        <f>SUM(E284*J284)</f>
        <v>50205.869999999995</v>
      </c>
      <c r="L284" s="666">
        <f>SUM(K284-G284)</f>
        <v>-2419.5600000000049</v>
      </c>
      <c r="M284" s="667">
        <v>1</v>
      </c>
      <c r="N284" s="774">
        <f>SUM(L284*M284)</f>
        <v>-2419.5600000000049</v>
      </c>
      <c r="O284" s="694"/>
      <c r="P284" s="525"/>
    </row>
    <row r="285" spans="1:16" s="526" customFormat="1" ht="15" customHeight="1" x14ac:dyDescent="0.25">
      <c r="A285" s="652" t="s">
        <v>1179</v>
      </c>
      <c r="B285" s="576" t="s">
        <v>1180</v>
      </c>
      <c r="C285" s="576" t="s">
        <v>52</v>
      </c>
      <c r="D285" s="686">
        <v>41402</v>
      </c>
      <c r="E285" s="695">
        <v>1571</v>
      </c>
      <c r="F285" s="684">
        <v>48.18</v>
      </c>
      <c r="G285" s="662">
        <f t="shared" ref="G285:G290" si="58">SUM(E285*F285)</f>
        <v>75690.78</v>
      </c>
      <c r="H285" s="684"/>
      <c r="I285" s="685">
        <v>41513</v>
      </c>
      <c r="J285" s="665">
        <v>51.89</v>
      </c>
      <c r="K285" s="665">
        <f t="shared" ref="K285:K290" si="59">SUM(E285*J285)</f>
        <v>81519.19</v>
      </c>
      <c r="L285" s="666">
        <f>SUM(K285-G285)</f>
        <v>5828.4100000000035</v>
      </c>
      <c r="M285" s="667">
        <v>1</v>
      </c>
      <c r="N285" s="776">
        <f t="shared" ref="N285:N290" si="60">SUM(L285*M285)</f>
        <v>5828.4100000000035</v>
      </c>
      <c r="O285" s="694"/>
      <c r="P285" s="525"/>
    </row>
    <row r="286" spans="1:16" s="526" customFormat="1" ht="15" customHeight="1" x14ac:dyDescent="0.25">
      <c r="A286" s="652" t="s">
        <v>1199</v>
      </c>
      <c r="B286" s="576" t="s">
        <v>541</v>
      </c>
      <c r="C286" s="576" t="s">
        <v>52</v>
      </c>
      <c r="D286" s="685">
        <v>41487</v>
      </c>
      <c r="E286" s="692">
        <v>1890</v>
      </c>
      <c r="F286" s="684">
        <v>42.32</v>
      </c>
      <c r="G286" s="662">
        <f t="shared" si="58"/>
        <v>79984.800000000003</v>
      </c>
      <c r="H286" s="684"/>
      <c r="I286" s="685">
        <v>41514</v>
      </c>
      <c r="J286" s="693">
        <v>41.04</v>
      </c>
      <c r="K286" s="665">
        <f t="shared" si="59"/>
        <v>77565.599999999991</v>
      </c>
      <c r="L286" s="666">
        <f>SUM(K286-G286)</f>
        <v>-2419.2000000000116</v>
      </c>
      <c r="M286" s="667">
        <v>1</v>
      </c>
      <c r="N286" s="776">
        <f t="shared" si="60"/>
        <v>-2419.2000000000116</v>
      </c>
      <c r="O286" s="694"/>
      <c r="P286" s="525"/>
    </row>
    <row r="287" spans="1:16" s="521" customFormat="1" ht="15" customHeight="1" x14ac:dyDescent="0.25">
      <c r="A287" s="652" t="s">
        <v>585</v>
      </c>
      <c r="B287" s="578" t="s">
        <v>586</v>
      </c>
      <c r="C287" s="578" t="s">
        <v>52</v>
      </c>
      <c r="D287" s="659">
        <v>41513</v>
      </c>
      <c r="E287" s="660">
        <v>716</v>
      </c>
      <c r="F287" s="661">
        <v>82.9</v>
      </c>
      <c r="G287" s="662">
        <f t="shared" si="58"/>
        <v>59356.4</v>
      </c>
      <c r="H287" s="663"/>
      <c r="I287" s="685">
        <v>41514</v>
      </c>
      <c r="J287" s="661">
        <v>79.37</v>
      </c>
      <c r="K287" s="665">
        <f t="shared" si="59"/>
        <v>56828.920000000006</v>
      </c>
      <c r="L287" s="666">
        <f>SUM(K287-G287)</f>
        <v>-2527.4799999999959</v>
      </c>
      <c r="M287" s="667">
        <v>1</v>
      </c>
      <c r="N287" s="773">
        <f t="shared" si="60"/>
        <v>-2527.4799999999959</v>
      </c>
      <c r="O287" s="680"/>
    </row>
    <row r="288" spans="1:16" s="523" customFormat="1" ht="15" customHeight="1" x14ac:dyDescent="0.25">
      <c r="A288" s="658" t="s">
        <v>1281</v>
      </c>
      <c r="B288" s="577" t="s">
        <v>1282</v>
      </c>
      <c r="C288" s="577" t="s">
        <v>77</v>
      </c>
      <c r="D288" s="669">
        <v>41507</v>
      </c>
      <c r="E288" s="658">
        <v>587</v>
      </c>
      <c r="F288" s="670">
        <v>114.13</v>
      </c>
      <c r="G288" s="671">
        <f t="shared" si="58"/>
        <v>66994.31</v>
      </c>
      <c r="H288" s="672"/>
      <c r="I288" s="681">
        <v>41535</v>
      </c>
      <c r="J288" s="670">
        <v>115.99</v>
      </c>
      <c r="K288" s="673">
        <f t="shared" si="59"/>
        <v>68086.12999999999</v>
      </c>
      <c r="L288" s="675">
        <f>SUM(G288-K288)</f>
        <v>-1091.8199999999924</v>
      </c>
      <c r="M288" s="667">
        <v>1</v>
      </c>
      <c r="N288" s="772">
        <f t="shared" si="60"/>
        <v>-1091.8199999999924</v>
      </c>
      <c r="O288" s="668"/>
    </row>
    <row r="289" spans="1:16" s="526" customFormat="1" ht="15" customHeight="1" x14ac:dyDescent="0.25">
      <c r="A289" s="652" t="s">
        <v>1191</v>
      </c>
      <c r="B289" s="576" t="s">
        <v>1192</v>
      </c>
      <c r="C289" s="576" t="s">
        <v>52</v>
      </c>
      <c r="D289" s="685">
        <v>41480</v>
      </c>
      <c r="E289" s="692">
        <f>620*2</f>
        <v>1240</v>
      </c>
      <c r="F289" s="684">
        <f>76.18/2</f>
        <v>38.090000000000003</v>
      </c>
      <c r="G289" s="662">
        <f t="shared" si="58"/>
        <v>47231.600000000006</v>
      </c>
      <c r="H289" s="684"/>
      <c r="I289" s="681">
        <v>41542</v>
      </c>
      <c r="J289" s="693">
        <v>36.14</v>
      </c>
      <c r="K289" s="665">
        <f t="shared" si="59"/>
        <v>44813.599999999999</v>
      </c>
      <c r="L289" s="666">
        <f t="shared" ref="L289:L295" si="61">SUM(K289-G289)</f>
        <v>-2418.0000000000073</v>
      </c>
      <c r="M289" s="667">
        <v>1</v>
      </c>
      <c r="N289" s="773">
        <f t="shared" si="60"/>
        <v>-2418.0000000000073</v>
      </c>
      <c r="O289" s="694" t="s">
        <v>3</v>
      </c>
      <c r="P289" s="525"/>
    </row>
    <row r="290" spans="1:16" s="521" customFormat="1" ht="15" customHeight="1" x14ac:dyDescent="0.25">
      <c r="A290" s="652" t="s">
        <v>1327</v>
      </c>
      <c r="B290" s="578" t="s">
        <v>531</v>
      </c>
      <c r="C290" s="578" t="s">
        <v>52</v>
      </c>
      <c r="D290" s="659">
        <v>41527</v>
      </c>
      <c r="E290" s="660">
        <v>838</v>
      </c>
      <c r="F290" s="661">
        <v>70.099999999999994</v>
      </c>
      <c r="G290" s="662">
        <f t="shared" si="58"/>
        <v>58743.799999999996</v>
      </c>
      <c r="H290" s="663"/>
      <c r="I290" s="681">
        <v>41544</v>
      </c>
      <c r="J290" s="661">
        <v>67.45</v>
      </c>
      <c r="K290" s="665">
        <f t="shared" si="59"/>
        <v>56523.100000000006</v>
      </c>
      <c r="L290" s="666">
        <f t="shared" si="61"/>
        <v>-2220.6999999999898</v>
      </c>
      <c r="M290" s="667">
        <v>1</v>
      </c>
      <c r="N290" s="773">
        <f t="shared" si="60"/>
        <v>-2220.6999999999898</v>
      </c>
      <c r="O290" s="680"/>
    </row>
    <row r="291" spans="1:16" s="526" customFormat="1" ht="15" customHeight="1" x14ac:dyDescent="0.25">
      <c r="A291" s="652" t="s">
        <v>1130</v>
      </c>
      <c r="B291" s="576" t="s">
        <v>1129</v>
      </c>
      <c r="C291" s="576" t="s">
        <v>52</v>
      </c>
      <c r="D291" s="685">
        <v>41471</v>
      </c>
      <c r="E291" s="692">
        <v>596</v>
      </c>
      <c r="F291" s="684">
        <v>57.37</v>
      </c>
      <c r="G291" s="662">
        <f t="shared" ref="G291:G296" si="62">SUM(E291*F291)</f>
        <v>34192.519999999997</v>
      </c>
      <c r="H291" s="684"/>
      <c r="I291" s="681">
        <v>41548</v>
      </c>
      <c r="J291" s="693">
        <v>55.01</v>
      </c>
      <c r="K291" s="665">
        <f t="shared" ref="K291:K296" si="63">SUM(E291*J291)</f>
        <v>32785.96</v>
      </c>
      <c r="L291" s="666">
        <f t="shared" si="61"/>
        <v>-1406.5599999999977</v>
      </c>
      <c r="M291" s="667">
        <v>1</v>
      </c>
      <c r="N291" s="773">
        <f t="shared" ref="N291:N296" si="64">SUM(L291*M291)</f>
        <v>-1406.5599999999977</v>
      </c>
      <c r="O291" s="694"/>
      <c r="P291" s="525"/>
    </row>
    <row r="292" spans="1:16" s="521" customFormat="1" ht="15" customHeight="1" x14ac:dyDescent="0.25">
      <c r="A292" s="652" t="s">
        <v>478</v>
      </c>
      <c r="B292" s="578" t="s">
        <v>479</v>
      </c>
      <c r="C292" s="578" t="s">
        <v>52</v>
      </c>
      <c r="D292" s="659">
        <v>41529</v>
      </c>
      <c r="E292" s="660">
        <v>521</v>
      </c>
      <c r="F292" s="661">
        <v>94.92</v>
      </c>
      <c r="G292" s="662">
        <f t="shared" si="62"/>
        <v>49453.32</v>
      </c>
      <c r="H292" s="663"/>
      <c r="I292" s="681">
        <v>41547</v>
      </c>
      <c r="J292" s="661">
        <v>93.27</v>
      </c>
      <c r="K292" s="665">
        <f t="shared" si="63"/>
        <v>48593.67</v>
      </c>
      <c r="L292" s="666">
        <f t="shared" si="61"/>
        <v>-859.65000000000146</v>
      </c>
      <c r="M292" s="667">
        <v>1</v>
      </c>
      <c r="N292" s="773">
        <f t="shared" si="64"/>
        <v>-859.65000000000146</v>
      </c>
      <c r="O292" s="680"/>
    </row>
    <row r="293" spans="1:16" s="521" customFormat="1" ht="15" customHeight="1" x14ac:dyDescent="0.25">
      <c r="A293" s="652" t="s">
        <v>1326</v>
      </c>
      <c r="B293" s="578" t="s">
        <v>612</v>
      </c>
      <c r="C293" s="578" t="s">
        <v>52</v>
      </c>
      <c r="D293" s="659">
        <v>41527</v>
      </c>
      <c r="E293" s="660">
        <v>1262</v>
      </c>
      <c r="F293" s="661">
        <v>42.35</v>
      </c>
      <c r="G293" s="662">
        <f t="shared" si="62"/>
        <v>53445.700000000004</v>
      </c>
      <c r="H293" s="663"/>
      <c r="I293" s="681">
        <v>41554</v>
      </c>
      <c r="J293" s="661">
        <v>40.65</v>
      </c>
      <c r="K293" s="665">
        <f t="shared" si="63"/>
        <v>51300.299999999996</v>
      </c>
      <c r="L293" s="666">
        <f t="shared" si="61"/>
        <v>-2145.4000000000087</v>
      </c>
      <c r="M293" s="667">
        <v>1</v>
      </c>
      <c r="N293" s="773">
        <f t="shared" si="64"/>
        <v>-2145.4000000000087</v>
      </c>
      <c r="O293" s="680"/>
    </row>
    <row r="294" spans="1:16" s="521" customFormat="1" ht="15" customHeight="1" x14ac:dyDescent="0.25">
      <c r="A294" s="652" t="s">
        <v>1344</v>
      </c>
      <c r="B294" s="578" t="s">
        <v>1347</v>
      </c>
      <c r="C294" s="578" t="s">
        <v>52</v>
      </c>
      <c r="D294" s="659">
        <v>41534</v>
      </c>
      <c r="E294" s="660">
        <v>280</v>
      </c>
      <c r="F294" s="661">
        <v>142.44999999999999</v>
      </c>
      <c r="G294" s="662">
        <f t="shared" si="62"/>
        <v>39886</v>
      </c>
      <c r="H294" s="663"/>
      <c r="I294" s="681">
        <v>41555</v>
      </c>
      <c r="J294" s="661">
        <v>134.21</v>
      </c>
      <c r="K294" s="665">
        <f t="shared" si="63"/>
        <v>37578.800000000003</v>
      </c>
      <c r="L294" s="666">
        <f t="shared" si="61"/>
        <v>-2307.1999999999971</v>
      </c>
      <c r="M294" s="667">
        <v>1</v>
      </c>
      <c r="N294" s="773">
        <f t="shared" si="64"/>
        <v>-2307.1999999999971</v>
      </c>
      <c r="O294" s="680"/>
    </row>
    <row r="295" spans="1:16" s="521" customFormat="1" ht="15" customHeight="1" x14ac:dyDescent="0.25">
      <c r="A295" s="652" t="s">
        <v>1370</v>
      </c>
      <c r="B295" s="578" t="s">
        <v>1369</v>
      </c>
      <c r="C295" s="578" t="s">
        <v>52</v>
      </c>
      <c r="D295" s="659">
        <v>41548</v>
      </c>
      <c r="E295" s="660">
        <v>630</v>
      </c>
      <c r="F295" s="661">
        <v>108.48</v>
      </c>
      <c r="G295" s="662">
        <f t="shared" si="62"/>
        <v>68342.400000000009</v>
      </c>
      <c r="H295" s="663"/>
      <c r="I295" s="681">
        <v>41556</v>
      </c>
      <c r="J295" s="661">
        <v>104.78</v>
      </c>
      <c r="K295" s="665">
        <f t="shared" si="63"/>
        <v>66011.399999999994</v>
      </c>
      <c r="L295" s="666">
        <f t="shared" si="61"/>
        <v>-2331.0000000000146</v>
      </c>
      <c r="M295" s="667">
        <v>1</v>
      </c>
      <c r="N295" s="773">
        <f t="shared" si="64"/>
        <v>-2331.0000000000146</v>
      </c>
      <c r="O295" s="680"/>
    </row>
    <row r="296" spans="1:16" s="526" customFormat="1" ht="15" customHeight="1" x14ac:dyDescent="0.25">
      <c r="A296" s="652" t="s">
        <v>1186</v>
      </c>
      <c r="B296" s="576" t="s">
        <v>1187</v>
      </c>
      <c r="C296" s="576" t="s">
        <v>52</v>
      </c>
      <c r="D296" s="685">
        <v>41470</v>
      </c>
      <c r="E296" s="692">
        <v>1407</v>
      </c>
      <c r="F296" s="684">
        <v>40.06</v>
      </c>
      <c r="G296" s="662">
        <f t="shared" si="62"/>
        <v>56364.420000000006</v>
      </c>
      <c r="H296" s="684"/>
      <c r="I296" s="681">
        <v>41556</v>
      </c>
      <c r="J296" s="693">
        <v>41.24</v>
      </c>
      <c r="K296" s="665">
        <f t="shared" si="63"/>
        <v>58024.68</v>
      </c>
      <c r="L296" s="666">
        <f>SUM(K296-G296)</f>
        <v>1660.2599999999948</v>
      </c>
      <c r="M296" s="667">
        <v>1</v>
      </c>
      <c r="N296" s="773">
        <f t="shared" si="64"/>
        <v>1660.2599999999948</v>
      </c>
      <c r="O296" s="694"/>
      <c r="P296" s="525"/>
    </row>
    <row r="297" spans="1:16" s="523" customFormat="1" ht="15" customHeight="1" x14ac:dyDescent="0.25">
      <c r="A297" s="658" t="s">
        <v>1371</v>
      </c>
      <c r="B297" s="577" t="s">
        <v>1372</v>
      </c>
      <c r="C297" s="577" t="s">
        <v>77</v>
      </c>
      <c r="D297" s="669">
        <v>41550</v>
      </c>
      <c r="E297" s="658">
        <v>1792</v>
      </c>
      <c r="F297" s="670">
        <v>31.2</v>
      </c>
      <c r="G297" s="671">
        <f t="shared" ref="G297:G302" si="65">SUM(E297*F297)</f>
        <v>55910.400000000001</v>
      </c>
      <c r="H297" s="672"/>
      <c r="I297" s="681">
        <v>41557</v>
      </c>
      <c r="J297" s="670">
        <v>32.5</v>
      </c>
      <c r="K297" s="673">
        <f t="shared" ref="K297:K302" si="66">SUM(E297*J297)</f>
        <v>58240</v>
      </c>
      <c r="L297" s="675">
        <f>SUM(G297-K297)</f>
        <v>-2329.5999999999985</v>
      </c>
      <c r="M297" s="674">
        <v>1</v>
      </c>
      <c r="N297" s="772">
        <f t="shared" ref="N297:N302" si="67">SUM(L297*M297)</f>
        <v>-2329.5999999999985</v>
      </c>
      <c r="O297" s="668"/>
    </row>
    <row r="298" spans="1:16" s="521" customFormat="1" ht="15" customHeight="1" x14ac:dyDescent="0.25">
      <c r="A298" s="652" t="s">
        <v>1387</v>
      </c>
      <c r="B298" s="578" t="s">
        <v>1388</v>
      </c>
      <c r="C298" s="578" t="s">
        <v>52</v>
      </c>
      <c r="D298" s="659">
        <v>41563</v>
      </c>
      <c r="E298" s="660">
        <v>2048</v>
      </c>
      <c r="F298" s="661">
        <v>71.900000000000006</v>
      </c>
      <c r="G298" s="662">
        <f t="shared" si="65"/>
        <v>147251.20000000001</v>
      </c>
      <c r="H298" s="663"/>
      <c r="I298" s="681">
        <v>41572</v>
      </c>
      <c r="J298" s="661">
        <v>70.62</v>
      </c>
      <c r="K298" s="665">
        <f t="shared" si="66"/>
        <v>144629.76000000001</v>
      </c>
      <c r="L298" s="666">
        <f t="shared" ref="L298:L303" si="68">SUM(K298-G298)</f>
        <v>-2621.4400000000023</v>
      </c>
      <c r="M298" s="667">
        <v>1</v>
      </c>
      <c r="N298" s="773">
        <f t="shared" si="67"/>
        <v>-2621.4400000000023</v>
      </c>
      <c r="O298" s="680"/>
    </row>
    <row r="299" spans="1:16" s="521" customFormat="1" ht="15" customHeight="1" x14ac:dyDescent="0.25">
      <c r="A299" s="652" t="s">
        <v>1395</v>
      </c>
      <c r="B299" s="578" t="s">
        <v>1394</v>
      </c>
      <c r="C299" s="578" t="s">
        <v>52</v>
      </c>
      <c r="D299" s="659">
        <v>41563</v>
      </c>
      <c r="E299" s="660">
        <v>595</v>
      </c>
      <c r="F299" s="661">
        <v>131.9</v>
      </c>
      <c r="G299" s="662">
        <f t="shared" si="65"/>
        <v>78480.5</v>
      </c>
      <c r="H299" s="663"/>
      <c r="I299" s="681">
        <v>41571</v>
      </c>
      <c r="J299" s="661">
        <v>125.8</v>
      </c>
      <c r="K299" s="665">
        <f t="shared" si="66"/>
        <v>74851</v>
      </c>
      <c r="L299" s="666">
        <f t="shared" si="68"/>
        <v>-3629.5</v>
      </c>
      <c r="M299" s="667">
        <v>1</v>
      </c>
      <c r="N299" s="773">
        <f t="shared" si="67"/>
        <v>-3629.5</v>
      </c>
      <c r="O299" s="680"/>
    </row>
    <row r="300" spans="1:16" s="521" customFormat="1" ht="15" customHeight="1" x14ac:dyDescent="0.25">
      <c r="A300" s="652" t="s">
        <v>1391</v>
      </c>
      <c r="B300" s="578" t="s">
        <v>616</v>
      </c>
      <c r="C300" s="578" t="s">
        <v>52</v>
      </c>
      <c r="D300" s="659">
        <v>41565</v>
      </c>
      <c r="E300" s="660">
        <v>857</v>
      </c>
      <c r="F300" s="661">
        <v>81.88</v>
      </c>
      <c r="G300" s="662">
        <f t="shared" si="65"/>
        <v>70171.159999999989</v>
      </c>
      <c r="H300" s="663"/>
      <c r="I300" s="681">
        <v>41570</v>
      </c>
      <c r="J300" s="661">
        <v>78.86</v>
      </c>
      <c r="K300" s="665">
        <f t="shared" si="66"/>
        <v>67583.02</v>
      </c>
      <c r="L300" s="666">
        <f t="shared" si="68"/>
        <v>-2588.1399999999849</v>
      </c>
      <c r="M300" s="667">
        <v>1</v>
      </c>
      <c r="N300" s="773">
        <f t="shared" si="67"/>
        <v>-2588.1399999999849</v>
      </c>
      <c r="O300" s="680"/>
    </row>
    <row r="301" spans="1:16" s="526" customFormat="1" ht="15" customHeight="1" x14ac:dyDescent="0.25">
      <c r="A301" s="652" t="s">
        <v>1188</v>
      </c>
      <c r="B301" s="576" t="s">
        <v>646</v>
      </c>
      <c r="C301" s="576" t="s">
        <v>52</v>
      </c>
      <c r="D301" s="685">
        <v>41478</v>
      </c>
      <c r="E301" s="677">
        <v>906</v>
      </c>
      <c r="F301" s="684">
        <v>47.63</v>
      </c>
      <c r="G301" s="662">
        <f t="shared" si="65"/>
        <v>43152.78</v>
      </c>
      <c r="H301" s="684"/>
      <c r="I301" s="681">
        <v>41579</v>
      </c>
      <c r="J301" s="693">
        <v>48.67</v>
      </c>
      <c r="K301" s="665">
        <f t="shared" si="66"/>
        <v>44095.020000000004</v>
      </c>
      <c r="L301" s="666">
        <f t="shared" si="68"/>
        <v>942.24000000000524</v>
      </c>
      <c r="M301" s="667">
        <v>1</v>
      </c>
      <c r="N301" s="773">
        <f t="shared" si="67"/>
        <v>942.24000000000524</v>
      </c>
      <c r="O301" s="694"/>
      <c r="P301" s="525"/>
    </row>
    <row r="302" spans="1:16" s="521" customFormat="1" ht="15" customHeight="1" x14ac:dyDescent="0.25">
      <c r="A302" s="652" t="s">
        <v>1441</v>
      </c>
      <c r="B302" s="578" t="s">
        <v>1442</v>
      </c>
      <c r="C302" s="578" t="s">
        <v>52</v>
      </c>
      <c r="D302" s="659">
        <v>41578</v>
      </c>
      <c r="E302" s="660">
        <v>1030</v>
      </c>
      <c r="F302" s="661">
        <v>74.02</v>
      </c>
      <c r="G302" s="662">
        <f t="shared" si="65"/>
        <v>76240.599999999991</v>
      </c>
      <c r="H302" s="663"/>
      <c r="I302" s="681">
        <v>41578</v>
      </c>
      <c r="J302" s="661">
        <v>71.38</v>
      </c>
      <c r="K302" s="665">
        <f t="shared" si="66"/>
        <v>73521.399999999994</v>
      </c>
      <c r="L302" s="666">
        <f t="shared" si="68"/>
        <v>-2719.1999999999971</v>
      </c>
      <c r="M302" s="667">
        <v>1</v>
      </c>
      <c r="N302" s="773">
        <f t="shared" si="67"/>
        <v>-2719.1999999999971</v>
      </c>
      <c r="O302" s="680"/>
    </row>
    <row r="303" spans="1:16" s="521" customFormat="1" ht="15" customHeight="1" x14ac:dyDescent="0.25">
      <c r="A303" s="652" t="s">
        <v>1381</v>
      </c>
      <c r="B303" s="578" t="s">
        <v>1382</v>
      </c>
      <c r="C303" s="578" t="s">
        <v>52</v>
      </c>
      <c r="D303" s="659">
        <v>41563</v>
      </c>
      <c r="E303" s="660">
        <v>671</v>
      </c>
      <c r="F303" s="661">
        <v>76.849999999999994</v>
      </c>
      <c r="G303" s="662">
        <f>SUM(E303*F303)</f>
        <v>51566.35</v>
      </c>
      <c r="H303" s="663"/>
      <c r="I303" s="681">
        <v>41575</v>
      </c>
      <c r="J303" s="661">
        <v>71.930000000000007</v>
      </c>
      <c r="K303" s="665">
        <f>SUM(E303*J303)</f>
        <v>48265.030000000006</v>
      </c>
      <c r="L303" s="666">
        <f t="shared" si="68"/>
        <v>-3301.3199999999924</v>
      </c>
      <c r="M303" s="667">
        <v>1</v>
      </c>
      <c r="N303" s="773">
        <f>SUM(L303*M303)</f>
        <v>-3301.3199999999924</v>
      </c>
      <c r="O303" s="680"/>
    </row>
    <row r="304" spans="1:16" s="521" customFormat="1" ht="15" customHeight="1" x14ac:dyDescent="0.25">
      <c r="A304" s="652" t="s">
        <v>1425</v>
      </c>
      <c r="B304" s="578" t="s">
        <v>1426</v>
      </c>
      <c r="C304" s="578" t="s">
        <v>52</v>
      </c>
      <c r="D304" s="659">
        <v>41568</v>
      </c>
      <c r="E304" s="660">
        <v>2765</v>
      </c>
      <c r="F304" s="661">
        <v>15.98</v>
      </c>
      <c r="G304" s="662">
        <f t="shared" ref="G304:G310" si="69">SUM(E304*F304)</f>
        <v>44184.700000000004</v>
      </c>
      <c r="H304" s="663"/>
      <c r="I304" s="681">
        <v>41579</v>
      </c>
      <c r="J304" s="661">
        <v>14.98</v>
      </c>
      <c r="K304" s="665">
        <f t="shared" ref="K304:K310" si="70">SUM(E304*J304)</f>
        <v>41419.700000000004</v>
      </c>
      <c r="L304" s="666">
        <f t="shared" ref="L304:L310" si="71">SUM(K304-G304)</f>
        <v>-2765</v>
      </c>
      <c r="M304" s="667">
        <v>1</v>
      </c>
      <c r="N304" s="773">
        <f t="shared" ref="N304:N310" si="72">SUM(L304*M304)</f>
        <v>-2765</v>
      </c>
      <c r="O304" s="680"/>
    </row>
    <row r="305" spans="1:16" s="521" customFormat="1" ht="15" customHeight="1" x14ac:dyDescent="0.25">
      <c r="A305" s="652" t="s">
        <v>1433</v>
      </c>
      <c r="B305" s="578" t="s">
        <v>1213</v>
      </c>
      <c r="C305" s="578" t="s">
        <v>52</v>
      </c>
      <c r="D305" s="659">
        <v>41571</v>
      </c>
      <c r="E305" s="660">
        <v>2160</v>
      </c>
      <c r="F305" s="661">
        <v>36.590000000000003</v>
      </c>
      <c r="G305" s="662">
        <f t="shared" si="69"/>
        <v>79034.400000000009</v>
      </c>
      <c r="H305" s="663"/>
      <c r="I305" s="681">
        <v>41583</v>
      </c>
      <c r="J305" s="661">
        <v>35.31</v>
      </c>
      <c r="K305" s="665">
        <f t="shared" si="70"/>
        <v>76269.600000000006</v>
      </c>
      <c r="L305" s="666">
        <f t="shared" si="71"/>
        <v>-2764.8000000000029</v>
      </c>
      <c r="M305" s="667">
        <v>1</v>
      </c>
      <c r="N305" s="773">
        <f t="shared" si="72"/>
        <v>-2764.8000000000029</v>
      </c>
      <c r="O305" s="680"/>
    </row>
    <row r="306" spans="1:16" s="521" customFormat="1" ht="15" customHeight="1" x14ac:dyDescent="0.25">
      <c r="A306" s="652" t="s">
        <v>1398</v>
      </c>
      <c r="B306" s="578" t="s">
        <v>1399</v>
      </c>
      <c r="C306" s="578" t="s">
        <v>52</v>
      </c>
      <c r="D306" s="659">
        <v>41562</v>
      </c>
      <c r="E306" s="660">
        <v>1328</v>
      </c>
      <c r="F306" s="661">
        <v>40.92</v>
      </c>
      <c r="G306" s="662">
        <f t="shared" si="69"/>
        <v>54341.760000000002</v>
      </c>
      <c r="H306" s="663"/>
      <c r="I306" s="681">
        <v>41584</v>
      </c>
      <c r="J306" s="661">
        <v>38.19</v>
      </c>
      <c r="K306" s="665">
        <f t="shared" si="70"/>
        <v>50716.32</v>
      </c>
      <c r="L306" s="666">
        <f t="shared" si="71"/>
        <v>-3625.4400000000023</v>
      </c>
      <c r="M306" s="667">
        <v>1</v>
      </c>
      <c r="N306" s="773">
        <f t="shared" si="72"/>
        <v>-3625.4400000000023</v>
      </c>
      <c r="O306" s="680"/>
    </row>
    <row r="307" spans="1:16" s="521" customFormat="1" ht="15" customHeight="1" x14ac:dyDescent="0.25">
      <c r="A307" s="652" t="s">
        <v>1431</v>
      </c>
      <c r="B307" s="578" t="s">
        <v>1432</v>
      </c>
      <c r="C307" s="578" t="s">
        <v>52</v>
      </c>
      <c r="D307" s="659">
        <v>41569</v>
      </c>
      <c r="E307" s="660">
        <v>2765</v>
      </c>
      <c r="F307" s="661">
        <v>26.01</v>
      </c>
      <c r="G307" s="662">
        <f t="shared" si="69"/>
        <v>71917.650000000009</v>
      </c>
      <c r="H307" s="663"/>
      <c r="I307" s="681">
        <v>41585</v>
      </c>
      <c r="J307" s="661">
        <v>25.01</v>
      </c>
      <c r="K307" s="665">
        <f t="shared" si="70"/>
        <v>69152.650000000009</v>
      </c>
      <c r="L307" s="666">
        <f t="shared" si="71"/>
        <v>-2765</v>
      </c>
      <c r="M307" s="667">
        <v>1</v>
      </c>
      <c r="N307" s="773">
        <f t="shared" si="72"/>
        <v>-2765</v>
      </c>
      <c r="O307" s="680"/>
    </row>
    <row r="308" spans="1:16" s="521" customFormat="1" ht="15" customHeight="1" x14ac:dyDescent="0.25">
      <c r="A308" s="652" t="s">
        <v>1371</v>
      </c>
      <c r="B308" s="578" t="s">
        <v>1372</v>
      </c>
      <c r="C308" s="578" t="s">
        <v>52</v>
      </c>
      <c r="D308" s="659">
        <v>41576</v>
      </c>
      <c r="E308" s="660">
        <v>1063</v>
      </c>
      <c r="F308" s="661">
        <v>34.67</v>
      </c>
      <c r="G308" s="662">
        <f t="shared" si="69"/>
        <v>36854.21</v>
      </c>
      <c r="H308" s="663"/>
      <c r="I308" s="681">
        <v>41585</v>
      </c>
      <c r="J308" s="661">
        <v>32.78</v>
      </c>
      <c r="K308" s="665">
        <f t="shared" si="70"/>
        <v>34845.14</v>
      </c>
      <c r="L308" s="666">
        <f t="shared" si="71"/>
        <v>-2009.0699999999997</v>
      </c>
      <c r="M308" s="667">
        <v>1</v>
      </c>
      <c r="N308" s="773">
        <f t="shared" si="72"/>
        <v>-2009.0699999999997</v>
      </c>
      <c r="O308" s="680"/>
    </row>
    <row r="309" spans="1:16" s="521" customFormat="1" ht="15" customHeight="1" x14ac:dyDescent="0.25">
      <c r="A309" s="652" t="s">
        <v>1295</v>
      </c>
      <c r="B309" s="578" t="s">
        <v>1294</v>
      </c>
      <c r="C309" s="578" t="s">
        <v>52</v>
      </c>
      <c r="D309" s="659">
        <v>41512</v>
      </c>
      <c r="E309" s="660">
        <v>326</v>
      </c>
      <c r="F309" s="661">
        <v>144.63</v>
      </c>
      <c r="G309" s="662">
        <f t="shared" si="69"/>
        <v>47149.38</v>
      </c>
      <c r="H309" s="663"/>
      <c r="I309" s="681">
        <v>41597</v>
      </c>
      <c r="J309" s="661">
        <v>159</v>
      </c>
      <c r="K309" s="665">
        <f t="shared" si="70"/>
        <v>51834</v>
      </c>
      <c r="L309" s="666">
        <f t="shared" si="71"/>
        <v>4684.6200000000026</v>
      </c>
      <c r="M309" s="667">
        <v>1</v>
      </c>
      <c r="N309" s="773">
        <f t="shared" si="72"/>
        <v>4684.6200000000026</v>
      </c>
      <c r="O309" s="680"/>
    </row>
    <row r="310" spans="1:16" s="521" customFormat="1" ht="15" customHeight="1" x14ac:dyDescent="0.25">
      <c r="A310" s="652" t="s">
        <v>1341</v>
      </c>
      <c r="B310" s="578" t="s">
        <v>1350</v>
      </c>
      <c r="C310" s="578" t="s">
        <v>52</v>
      </c>
      <c r="D310" s="659">
        <v>41533</v>
      </c>
      <c r="E310" s="660">
        <v>924</v>
      </c>
      <c r="F310" s="661">
        <v>56.27</v>
      </c>
      <c r="G310" s="662">
        <f t="shared" si="69"/>
        <v>51993.48</v>
      </c>
      <c r="H310" s="663"/>
      <c r="I310" s="681">
        <v>41599</v>
      </c>
      <c r="J310" s="661">
        <v>56.82</v>
      </c>
      <c r="K310" s="665">
        <f t="shared" si="70"/>
        <v>52501.68</v>
      </c>
      <c r="L310" s="666">
        <f t="shared" si="71"/>
        <v>508.19999999999709</v>
      </c>
      <c r="M310" s="667">
        <v>1</v>
      </c>
      <c r="N310" s="773">
        <f t="shared" si="72"/>
        <v>508.19999999999709</v>
      </c>
      <c r="O310" s="680"/>
    </row>
    <row r="311" spans="1:16" s="528" customFormat="1" ht="15" customHeight="1" x14ac:dyDescent="0.25">
      <c r="A311" s="696" t="s">
        <v>563</v>
      </c>
      <c r="B311" s="529" t="s">
        <v>564</v>
      </c>
      <c r="C311" s="529" t="s">
        <v>52</v>
      </c>
      <c r="D311" s="697">
        <v>41506</v>
      </c>
      <c r="E311" s="698">
        <v>854</v>
      </c>
      <c r="F311" s="699">
        <v>47.76</v>
      </c>
      <c r="G311" s="700">
        <f t="shared" ref="G311:G319" si="73">SUM(E311*F311)</f>
        <v>40787.040000000001</v>
      </c>
      <c r="H311" s="701"/>
      <c r="I311" s="702">
        <v>41604</v>
      </c>
      <c r="J311" s="699">
        <v>52.85</v>
      </c>
      <c r="K311" s="703">
        <f t="shared" ref="K311:K319" si="74">SUM(E311*J311)</f>
        <v>45133.9</v>
      </c>
      <c r="L311" s="704">
        <f t="shared" ref="L311:L319" si="75">SUM(K311-G311)</f>
        <v>4346.8600000000006</v>
      </c>
      <c r="M311" s="705">
        <v>1</v>
      </c>
      <c r="N311" s="777">
        <f t="shared" ref="N311:N319" si="76">SUM(L311*M311)</f>
        <v>4346.8600000000006</v>
      </c>
      <c r="O311" s="706"/>
    </row>
    <row r="312" spans="1:16" s="528" customFormat="1" ht="15" customHeight="1" x14ac:dyDescent="0.25">
      <c r="A312" s="696" t="s">
        <v>1390</v>
      </c>
      <c r="B312" s="529" t="s">
        <v>1389</v>
      </c>
      <c r="C312" s="529" t="s">
        <v>52</v>
      </c>
      <c r="D312" s="697">
        <v>41563</v>
      </c>
      <c r="E312" s="698">
        <v>888</v>
      </c>
      <c r="F312" s="699">
        <v>69.790000000000006</v>
      </c>
      <c r="G312" s="700">
        <f t="shared" si="73"/>
        <v>61973.520000000004</v>
      </c>
      <c r="H312" s="701"/>
      <c r="I312" s="702">
        <v>41605</v>
      </c>
      <c r="J312" s="699">
        <v>70.37</v>
      </c>
      <c r="K312" s="703">
        <f t="shared" si="74"/>
        <v>62488.560000000005</v>
      </c>
      <c r="L312" s="704">
        <f t="shared" si="75"/>
        <v>515.04000000000087</v>
      </c>
      <c r="M312" s="705">
        <v>1</v>
      </c>
      <c r="N312" s="777">
        <f t="shared" si="76"/>
        <v>515.04000000000087</v>
      </c>
      <c r="O312" s="706"/>
    </row>
    <row r="313" spans="1:16" s="528" customFormat="1" ht="15" customHeight="1" x14ac:dyDescent="0.25">
      <c r="A313" s="696" t="s">
        <v>1402</v>
      </c>
      <c r="B313" s="529" t="s">
        <v>1403</v>
      </c>
      <c r="C313" s="529" t="s">
        <v>52</v>
      </c>
      <c r="D313" s="697">
        <v>41563</v>
      </c>
      <c r="E313" s="698">
        <v>709</v>
      </c>
      <c r="F313" s="699">
        <v>91.42</v>
      </c>
      <c r="G313" s="700">
        <f t="shared" si="73"/>
        <v>64816.78</v>
      </c>
      <c r="H313" s="701"/>
      <c r="I313" s="702">
        <v>41605</v>
      </c>
      <c r="J313" s="699">
        <v>88.04</v>
      </c>
      <c r="K313" s="703">
        <f t="shared" si="74"/>
        <v>62420.360000000008</v>
      </c>
      <c r="L313" s="704">
        <f t="shared" si="75"/>
        <v>-2396.419999999991</v>
      </c>
      <c r="M313" s="705">
        <v>1</v>
      </c>
      <c r="N313" s="777">
        <f t="shared" si="76"/>
        <v>-2396.419999999991</v>
      </c>
      <c r="O313" s="706"/>
    </row>
    <row r="314" spans="1:16" s="108" customFormat="1" ht="15" customHeight="1" x14ac:dyDescent="0.25">
      <c r="A314" s="604" t="s">
        <v>1397</v>
      </c>
      <c r="B314" s="529" t="s">
        <v>1396</v>
      </c>
      <c r="C314" s="375" t="s">
        <v>52</v>
      </c>
      <c r="D314" s="543">
        <v>41563</v>
      </c>
      <c r="E314" s="544">
        <v>698</v>
      </c>
      <c r="F314" s="605">
        <v>97.3</v>
      </c>
      <c r="G314" s="606">
        <f t="shared" si="73"/>
        <v>67915.399999999994</v>
      </c>
      <c r="H314" s="547"/>
      <c r="I314" s="572">
        <v>41612</v>
      </c>
      <c r="J314" s="605">
        <v>93.84</v>
      </c>
      <c r="K314" s="607">
        <f t="shared" si="74"/>
        <v>65500.32</v>
      </c>
      <c r="L314" s="608">
        <f t="shared" si="75"/>
        <v>-2415.0799999999945</v>
      </c>
      <c r="M314" s="609">
        <v>1</v>
      </c>
      <c r="N314" s="549">
        <f t="shared" si="76"/>
        <v>-2415.0799999999945</v>
      </c>
      <c r="O314" s="626"/>
    </row>
    <row r="315" spans="1:16" s="108" customFormat="1" ht="15" customHeight="1" x14ac:dyDescent="0.25">
      <c r="A315" s="604" t="s">
        <v>1467</v>
      </c>
      <c r="B315" s="530" t="s">
        <v>1466</v>
      </c>
      <c r="C315" s="554" t="s">
        <v>52</v>
      </c>
      <c r="D315" s="551">
        <v>41596</v>
      </c>
      <c r="E315" s="552">
        <v>1566</v>
      </c>
      <c r="F315" s="624">
        <v>88.92</v>
      </c>
      <c r="G315" s="606">
        <f t="shared" si="73"/>
        <v>139248.72</v>
      </c>
      <c r="H315" s="547"/>
      <c r="I315" s="573">
        <v>41612</v>
      </c>
      <c r="J315" s="624">
        <v>86.18</v>
      </c>
      <c r="K315" s="607">
        <f t="shared" si="74"/>
        <v>134957.88</v>
      </c>
      <c r="L315" s="608">
        <f t="shared" si="75"/>
        <v>-4290.8399999999965</v>
      </c>
      <c r="M315" s="625">
        <v>1</v>
      </c>
      <c r="N315" s="549">
        <f t="shared" si="76"/>
        <v>-4290.8399999999965</v>
      </c>
      <c r="O315" s="626"/>
    </row>
    <row r="316" spans="1:16" s="108" customFormat="1" ht="15" customHeight="1" x14ac:dyDescent="0.25">
      <c r="A316" s="604" t="s">
        <v>1311</v>
      </c>
      <c r="B316" s="530" t="s">
        <v>1312</v>
      </c>
      <c r="C316" s="554" t="s">
        <v>52</v>
      </c>
      <c r="D316" s="551">
        <v>41603</v>
      </c>
      <c r="E316" s="552">
        <v>1603</v>
      </c>
      <c r="F316" s="624">
        <v>72.81</v>
      </c>
      <c r="G316" s="606">
        <f t="shared" si="73"/>
        <v>116714.43000000001</v>
      </c>
      <c r="H316" s="547"/>
      <c r="I316" s="573">
        <v>41612</v>
      </c>
      <c r="J316" s="624">
        <v>70.010000000000005</v>
      </c>
      <c r="K316" s="607">
        <f t="shared" si="74"/>
        <v>112226.03000000001</v>
      </c>
      <c r="L316" s="608">
        <f t="shared" si="75"/>
        <v>-4488.3999999999942</v>
      </c>
      <c r="M316" s="625">
        <v>1</v>
      </c>
      <c r="N316" s="549">
        <f t="shared" si="76"/>
        <v>-4488.3999999999942</v>
      </c>
      <c r="O316" s="626"/>
    </row>
    <row r="317" spans="1:16" s="108" customFormat="1" ht="15" customHeight="1" x14ac:dyDescent="0.25">
      <c r="A317" s="604" t="s">
        <v>1340</v>
      </c>
      <c r="B317" s="529" t="s">
        <v>1220</v>
      </c>
      <c r="C317" s="375" t="s">
        <v>52</v>
      </c>
      <c r="D317" s="543">
        <v>41533</v>
      </c>
      <c r="E317" s="544">
        <v>1582</v>
      </c>
      <c r="F317" s="605">
        <v>50.46</v>
      </c>
      <c r="G317" s="606">
        <f t="shared" si="73"/>
        <v>79827.72</v>
      </c>
      <c r="H317" s="547"/>
      <c r="I317" s="572">
        <v>41612</v>
      </c>
      <c r="J317" s="605">
        <v>54.38</v>
      </c>
      <c r="K317" s="607">
        <f t="shared" si="74"/>
        <v>86029.16</v>
      </c>
      <c r="L317" s="608">
        <f t="shared" si="75"/>
        <v>6201.4400000000023</v>
      </c>
      <c r="M317" s="609">
        <v>1</v>
      </c>
      <c r="N317" s="549">
        <f t="shared" si="76"/>
        <v>6201.4400000000023</v>
      </c>
      <c r="O317" s="610"/>
      <c r="P317" s="309"/>
    </row>
    <row r="318" spans="1:16" s="108" customFormat="1" ht="15" customHeight="1" x14ac:dyDescent="0.25">
      <c r="A318" s="604" t="s">
        <v>1010</v>
      </c>
      <c r="B318" s="530" t="s">
        <v>1011</v>
      </c>
      <c r="C318" s="554" t="s">
        <v>52</v>
      </c>
      <c r="D318" s="551">
        <v>41583</v>
      </c>
      <c r="E318" s="552">
        <v>1090</v>
      </c>
      <c r="F318" s="624">
        <v>65.11</v>
      </c>
      <c r="G318" s="606">
        <f t="shared" si="73"/>
        <v>70969.899999999994</v>
      </c>
      <c r="H318" s="547"/>
      <c r="I318" s="573">
        <v>41613</v>
      </c>
      <c r="J318" s="624">
        <v>63.26</v>
      </c>
      <c r="K318" s="607">
        <f t="shared" si="74"/>
        <v>68953.399999999994</v>
      </c>
      <c r="L318" s="608">
        <f t="shared" si="75"/>
        <v>-2016.5</v>
      </c>
      <c r="M318" s="625">
        <v>1</v>
      </c>
      <c r="N318" s="549">
        <f t="shared" si="76"/>
        <v>-2016.5</v>
      </c>
      <c r="O318" s="626"/>
    </row>
    <row r="319" spans="1:16" ht="15" customHeight="1" x14ac:dyDescent="0.25">
      <c r="A319" s="604" t="s">
        <v>610</v>
      </c>
      <c r="B319" s="530" t="s">
        <v>220</v>
      </c>
      <c r="C319" s="554" t="s">
        <v>52</v>
      </c>
      <c r="D319" s="551">
        <v>41593</v>
      </c>
      <c r="E319" s="552">
        <v>1117</v>
      </c>
      <c r="F319" s="624">
        <v>92.85</v>
      </c>
      <c r="G319" s="606">
        <f t="shared" si="73"/>
        <v>103713.45</v>
      </c>
      <c r="H319" s="547"/>
      <c r="I319" s="573">
        <v>41613</v>
      </c>
      <c r="J319" s="624">
        <v>89.35</v>
      </c>
      <c r="K319" s="607">
        <f t="shared" si="74"/>
        <v>99803.95</v>
      </c>
      <c r="L319" s="608">
        <f t="shared" si="75"/>
        <v>-3909.5</v>
      </c>
      <c r="M319" s="625">
        <v>1</v>
      </c>
      <c r="N319" s="549">
        <f t="shared" si="76"/>
        <v>-3909.5</v>
      </c>
      <c r="O319" s="626"/>
      <c r="P319" s="108"/>
    </row>
    <row r="320" spans="1:16" s="108" customFormat="1" ht="15" customHeight="1" x14ac:dyDescent="0.25">
      <c r="A320" s="407" t="s">
        <v>1485</v>
      </c>
      <c r="B320" s="530" t="s">
        <v>1486</v>
      </c>
      <c r="C320" s="428" t="s">
        <v>52</v>
      </c>
      <c r="D320" s="429">
        <v>41609</v>
      </c>
      <c r="E320" s="430">
        <v>827</v>
      </c>
      <c r="F320" s="617">
        <v>0</v>
      </c>
      <c r="G320" s="618">
        <f t="shared" ref="G320:G327" si="77">SUM(E320*F320)</f>
        <v>0</v>
      </c>
      <c r="H320" s="433"/>
      <c r="I320" s="510">
        <v>41617</v>
      </c>
      <c r="J320" s="617">
        <v>40.6</v>
      </c>
      <c r="K320" s="598">
        <f t="shared" ref="K320:K327" si="78">SUM(E320*J320)</f>
        <v>33576.200000000004</v>
      </c>
      <c r="L320" s="599">
        <f>SUM(K320-G320)</f>
        <v>33576.200000000004</v>
      </c>
      <c r="M320" s="619">
        <v>1</v>
      </c>
      <c r="N320" s="436">
        <f t="shared" ref="N320:N327" si="79">SUM(L320*M320)</f>
        <v>33576.200000000004</v>
      </c>
      <c r="O320" s="424" t="s">
        <v>1494</v>
      </c>
    </row>
    <row r="321" spans="1:16" ht="15" customHeight="1" x14ac:dyDescent="0.25">
      <c r="A321" s="461" t="s">
        <v>1487</v>
      </c>
      <c r="B321" s="569" t="s">
        <v>1488</v>
      </c>
      <c r="C321" s="439" t="s">
        <v>77</v>
      </c>
      <c r="D321" s="440">
        <v>41611</v>
      </c>
      <c r="E321" s="441">
        <v>3915</v>
      </c>
      <c r="F321" s="611">
        <v>32.89</v>
      </c>
      <c r="G321" s="612">
        <f t="shared" si="77"/>
        <v>128764.35</v>
      </c>
      <c r="H321" s="444"/>
      <c r="I321" s="510">
        <v>41617</v>
      </c>
      <c r="J321" s="611">
        <v>34.1</v>
      </c>
      <c r="K321" s="613">
        <f t="shared" si="78"/>
        <v>133501.5</v>
      </c>
      <c r="L321" s="614">
        <f>SUM(G321-K321)</f>
        <v>-4737.1499999999942</v>
      </c>
      <c r="M321" s="615">
        <v>1</v>
      </c>
      <c r="N321" s="446">
        <f t="shared" si="79"/>
        <v>-4737.1499999999942</v>
      </c>
      <c r="O321" s="616"/>
      <c r="P321" s="110"/>
    </row>
    <row r="322" spans="1:16" ht="15" customHeight="1" x14ac:dyDescent="0.25">
      <c r="A322" s="604" t="s">
        <v>1453</v>
      </c>
      <c r="B322" s="530" t="s">
        <v>1454</v>
      </c>
      <c r="C322" s="554" t="s">
        <v>52</v>
      </c>
      <c r="D322" s="551">
        <v>41593</v>
      </c>
      <c r="E322" s="552">
        <v>1303</v>
      </c>
      <c r="F322" s="624">
        <v>48.6</v>
      </c>
      <c r="G322" s="606">
        <f t="shared" si="77"/>
        <v>63325.8</v>
      </c>
      <c r="H322" s="547"/>
      <c r="I322" s="573">
        <v>41618</v>
      </c>
      <c r="J322" s="624">
        <v>45.6</v>
      </c>
      <c r="K322" s="607">
        <f t="shared" si="78"/>
        <v>59416.800000000003</v>
      </c>
      <c r="L322" s="608">
        <f t="shared" ref="L322:L327" si="80">SUM(K322-G322)</f>
        <v>-3909</v>
      </c>
      <c r="M322" s="625">
        <v>1</v>
      </c>
      <c r="N322" s="549">
        <f t="shared" si="79"/>
        <v>-3909</v>
      </c>
      <c r="O322" s="626"/>
      <c r="P322" s="108"/>
    </row>
    <row r="323" spans="1:16" ht="15" customHeight="1" x14ac:dyDescent="0.25">
      <c r="A323" s="604" t="s">
        <v>958</v>
      </c>
      <c r="B323" s="529" t="s">
        <v>959</v>
      </c>
      <c r="C323" s="375" t="s">
        <v>52</v>
      </c>
      <c r="D323" s="543">
        <v>41310</v>
      </c>
      <c r="E323" s="544">
        <v>555</v>
      </c>
      <c r="F323" s="605">
        <v>60.86</v>
      </c>
      <c r="G323" s="606">
        <f t="shared" si="77"/>
        <v>33777.300000000003</v>
      </c>
      <c r="H323" s="547"/>
      <c r="I323" s="572">
        <v>41619</v>
      </c>
      <c r="J323" s="607">
        <v>78</v>
      </c>
      <c r="K323" s="607">
        <f t="shared" si="78"/>
        <v>43290</v>
      </c>
      <c r="L323" s="608">
        <f t="shared" si="80"/>
        <v>9512.6999999999971</v>
      </c>
      <c r="M323" s="609">
        <v>1</v>
      </c>
      <c r="N323" s="549">
        <f t="shared" si="79"/>
        <v>9512.6999999999971</v>
      </c>
      <c r="O323" s="610"/>
      <c r="P323" s="309"/>
    </row>
    <row r="324" spans="1:16" s="108" customFormat="1" ht="15" customHeight="1" x14ac:dyDescent="0.25">
      <c r="A324" s="604" t="s">
        <v>1474</v>
      </c>
      <c r="B324" s="530" t="s">
        <v>852</v>
      </c>
      <c r="C324" s="554" t="s">
        <v>52</v>
      </c>
      <c r="D324" s="551">
        <v>41600</v>
      </c>
      <c r="E324" s="552">
        <v>1810</v>
      </c>
      <c r="F324" s="624">
        <v>90.24</v>
      </c>
      <c r="G324" s="606">
        <f t="shared" si="77"/>
        <v>163334.39999999999</v>
      </c>
      <c r="H324" s="547"/>
      <c r="I324" s="573">
        <v>41619</v>
      </c>
      <c r="J324" s="624">
        <v>87.76</v>
      </c>
      <c r="K324" s="607">
        <f t="shared" si="78"/>
        <v>158845.6</v>
      </c>
      <c r="L324" s="608">
        <f t="shared" si="80"/>
        <v>-4488.7999999999884</v>
      </c>
      <c r="M324" s="625">
        <v>1</v>
      </c>
      <c r="N324" s="549">
        <f t="shared" si="79"/>
        <v>-4488.7999999999884</v>
      </c>
      <c r="O324" s="626"/>
    </row>
    <row r="325" spans="1:16" s="108" customFormat="1" ht="15" customHeight="1" x14ac:dyDescent="0.25">
      <c r="A325" s="604" t="s">
        <v>1400</v>
      </c>
      <c r="B325" s="529" t="s">
        <v>1401</v>
      </c>
      <c r="C325" s="375" t="s">
        <v>52</v>
      </c>
      <c r="D325" s="543">
        <v>41563</v>
      </c>
      <c r="E325" s="544">
        <v>882</v>
      </c>
      <c r="F325" s="605">
        <v>79.27</v>
      </c>
      <c r="G325" s="606">
        <f t="shared" si="77"/>
        <v>69916.14</v>
      </c>
      <c r="H325" s="547"/>
      <c r="I325" s="572">
        <v>41619</v>
      </c>
      <c r="J325" s="605">
        <v>76.48</v>
      </c>
      <c r="K325" s="607">
        <f t="shared" si="78"/>
        <v>67455.360000000001</v>
      </c>
      <c r="L325" s="608">
        <f t="shared" si="80"/>
        <v>-2460.7799999999988</v>
      </c>
      <c r="M325" s="609">
        <v>1</v>
      </c>
      <c r="N325" s="549">
        <f t="shared" si="79"/>
        <v>-2460.7799999999988</v>
      </c>
      <c r="O325" s="626"/>
    </row>
    <row r="326" spans="1:16" s="108" customFormat="1" ht="15" customHeight="1" x14ac:dyDescent="0.25">
      <c r="A326" s="604" t="s">
        <v>1078</v>
      </c>
      <c r="B326" s="529" t="s">
        <v>1079</v>
      </c>
      <c r="C326" s="375" t="s">
        <v>52</v>
      </c>
      <c r="D326" s="543">
        <v>41563</v>
      </c>
      <c r="E326" s="544">
        <v>967</v>
      </c>
      <c r="F326" s="605">
        <v>56.32</v>
      </c>
      <c r="G326" s="606">
        <f t="shared" si="77"/>
        <v>54461.440000000002</v>
      </c>
      <c r="H326" s="547"/>
      <c r="I326" s="572">
        <v>41620</v>
      </c>
      <c r="J326" s="605">
        <v>53.83</v>
      </c>
      <c r="K326" s="607">
        <f t="shared" si="78"/>
        <v>52053.61</v>
      </c>
      <c r="L326" s="608">
        <f t="shared" si="80"/>
        <v>-2407.8300000000017</v>
      </c>
      <c r="M326" s="609">
        <v>1</v>
      </c>
      <c r="N326" s="549">
        <f t="shared" si="79"/>
        <v>-2407.8300000000017</v>
      </c>
      <c r="O326" s="610"/>
      <c r="P326" s="309"/>
    </row>
    <row r="327" spans="1:16" s="108" customFormat="1" ht="15" customHeight="1" x14ac:dyDescent="0.25">
      <c r="A327" s="604" t="s">
        <v>1472</v>
      </c>
      <c r="B327" s="530" t="s">
        <v>1471</v>
      </c>
      <c r="C327" s="554" t="s">
        <v>52</v>
      </c>
      <c r="D327" s="551">
        <v>41596</v>
      </c>
      <c r="E327" s="552">
        <v>1740</v>
      </c>
      <c r="F327" s="624">
        <v>75.55</v>
      </c>
      <c r="G327" s="606">
        <f t="shared" si="77"/>
        <v>131457</v>
      </c>
      <c r="H327" s="547"/>
      <c r="I327" s="573">
        <v>41621</v>
      </c>
      <c r="J327" s="624">
        <v>72.92</v>
      </c>
      <c r="K327" s="607">
        <f t="shared" si="78"/>
        <v>126880.8</v>
      </c>
      <c r="L327" s="608">
        <f t="shared" si="80"/>
        <v>-4576.1999999999971</v>
      </c>
      <c r="M327" s="625">
        <v>1</v>
      </c>
      <c r="N327" s="549">
        <f t="shared" si="79"/>
        <v>-4576.1999999999971</v>
      </c>
      <c r="O327" s="626"/>
    </row>
    <row r="328" spans="1:16" s="108" customFormat="1" ht="15" customHeight="1" x14ac:dyDescent="0.25">
      <c r="A328" s="604" t="s">
        <v>1313</v>
      </c>
      <c r="B328" s="529" t="s">
        <v>1314</v>
      </c>
      <c r="C328" s="375" t="s">
        <v>52</v>
      </c>
      <c r="D328" s="543">
        <v>41523</v>
      </c>
      <c r="E328" s="544">
        <v>585</v>
      </c>
      <c r="F328" s="605">
        <v>78.12</v>
      </c>
      <c r="G328" s="606">
        <f t="shared" ref="G328:G334" si="81">SUM(E328*F328)</f>
        <v>45700.200000000004</v>
      </c>
      <c r="H328" s="547"/>
      <c r="I328" s="572">
        <v>41624</v>
      </c>
      <c r="J328" s="605">
        <v>77.75</v>
      </c>
      <c r="K328" s="607">
        <f t="shared" ref="K328:K334" si="82">SUM(E328*J328)</f>
        <v>45483.75</v>
      </c>
      <c r="L328" s="608">
        <f t="shared" ref="L328:L333" si="83">SUM(K328-G328)</f>
        <v>-216.45000000000437</v>
      </c>
      <c r="M328" s="609">
        <v>1</v>
      </c>
      <c r="N328" s="549">
        <f t="shared" ref="N328:N334" si="84">SUM(L328*M328)</f>
        <v>-216.45000000000437</v>
      </c>
      <c r="O328" s="626"/>
    </row>
    <row r="329" spans="1:16" s="108" customFormat="1" ht="15" customHeight="1" x14ac:dyDescent="0.25">
      <c r="A329" s="604" t="s">
        <v>1048</v>
      </c>
      <c r="B329" s="529" t="s">
        <v>1047</v>
      </c>
      <c r="C329" s="375" t="s">
        <v>52</v>
      </c>
      <c r="D329" s="543">
        <v>41571</v>
      </c>
      <c r="E329" s="544">
        <v>1383</v>
      </c>
      <c r="F329" s="605">
        <v>53.96</v>
      </c>
      <c r="G329" s="606">
        <f t="shared" si="81"/>
        <v>74626.680000000008</v>
      </c>
      <c r="H329" s="547"/>
      <c r="I329" s="572">
        <v>41625</v>
      </c>
      <c r="J329" s="605">
        <v>58.24</v>
      </c>
      <c r="K329" s="607">
        <f t="shared" si="82"/>
        <v>80545.919999999998</v>
      </c>
      <c r="L329" s="608">
        <f t="shared" si="83"/>
        <v>5919.2399999999907</v>
      </c>
      <c r="M329" s="609">
        <v>1</v>
      </c>
      <c r="N329" s="549">
        <f t="shared" si="84"/>
        <v>5919.2399999999907</v>
      </c>
      <c r="O329" s="626"/>
    </row>
    <row r="330" spans="1:16" s="108" customFormat="1" ht="15" customHeight="1" x14ac:dyDescent="0.25">
      <c r="A330" s="604" t="s">
        <v>1470</v>
      </c>
      <c r="B330" s="530" t="s">
        <v>866</v>
      </c>
      <c r="C330" s="554" t="s">
        <v>52</v>
      </c>
      <c r="D330" s="551">
        <v>41597</v>
      </c>
      <c r="E330" s="552">
        <v>2963</v>
      </c>
      <c r="F330" s="624">
        <v>51.34</v>
      </c>
      <c r="G330" s="606">
        <f t="shared" si="81"/>
        <v>152120.42000000001</v>
      </c>
      <c r="H330" s="547"/>
      <c r="I330" s="573">
        <v>41625</v>
      </c>
      <c r="J330" s="624">
        <v>50.6</v>
      </c>
      <c r="K330" s="607">
        <f t="shared" si="82"/>
        <v>149927.80000000002</v>
      </c>
      <c r="L330" s="608">
        <f t="shared" si="83"/>
        <v>-2192.6199999999953</v>
      </c>
      <c r="M330" s="625">
        <v>1</v>
      </c>
      <c r="N330" s="549">
        <f t="shared" si="84"/>
        <v>-2192.6199999999953</v>
      </c>
      <c r="O330" s="626"/>
    </row>
    <row r="331" spans="1:16" s="108" customFormat="1" ht="15" customHeight="1" x14ac:dyDescent="0.25">
      <c r="A331" s="604" t="s">
        <v>516</v>
      </c>
      <c r="B331" s="529" t="s">
        <v>517</v>
      </c>
      <c r="C331" s="375" t="s">
        <v>52</v>
      </c>
      <c r="D331" s="543">
        <v>41520</v>
      </c>
      <c r="E331" s="544">
        <v>729</v>
      </c>
      <c r="F331" s="605">
        <v>61.26</v>
      </c>
      <c r="G331" s="606">
        <f t="shared" si="81"/>
        <v>44658.54</v>
      </c>
      <c r="H331" s="547"/>
      <c r="I331" s="572">
        <v>41626</v>
      </c>
      <c r="J331" s="605">
        <v>66.59</v>
      </c>
      <c r="K331" s="607">
        <f t="shared" si="82"/>
        <v>48544.11</v>
      </c>
      <c r="L331" s="608">
        <f t="shared" si="83"/>
        <v>3885.5699999999997</v>
      </c>
      <c r="M331" s="609">
        <v>1</v>
      </c>
      <c r="N331" s="549">
        <f t="shared" si="84"/>
        <v>3885.5699999999997</v>
      </c>
      <c r="O331" s="626"/>
    </row>
    <row r="332" spans="1:16" s="108" customFormat="1" ht="15" customHeight="1" x14ac:dyDescent="0.25">
      <c r="A332" s="604" t="s">
        <v>1476</v>
      </c>
      <c r="B332" s="530" t="s">
        <v>1477</v>
      </c>
      <c r="C332" s="554" t="s">
        <v>52</v>
      </c>
      <c r="D332" s="551">
        <v>41605</v>
      </c>
      <c r="E332" s="552">
        <v>3075</v>
      </c>
      <c r="F332" s="624">
        <v>44.89</v>
      </c>
      <c r="G332" s="606">
        <f t="shared" si="81"/>
        <v>138036.75</v>
      </c>
      <c r="H332" s="547"/>
      <c r="I332" s="573">
        <v>41626</v>
      </c>
      <c r="J332" s="624">
        <v>43.99</v>
      </c>
      <c r="K332" s="607">
        <f t="shared" si="82"/>
        <v>135269.25</v>
      </c>
      <c r="L332" s="608">
        <f t="shared" si="83"/>
        <v>-2767.5</v>
      </c>
      <c r="M332" s="625">
        <v>1</v>
      </c>
      <c r="N332" s="549">
        <f t="shared" si="84"/>
        <v>-2767.5</v>
      </c>
      <c r="O332" s="626"/>
    </row>
    <row r="333" spans="1:16" s="108" customFormat="1" ht="15" customHeight="1" x14ac:dyDescent="0.25">
      <c r="A333" s="407" t="s">
        <v>1512</v>
      </c>
      <c r="B333" s="530" t="s">
        <v>1513</v>
      </c>
      <c r="C333" s="428" t="s">
        <v>52</v>
      </c>
      <c r="D333" s="429">
        <v>41617</v>
      </c>
      <c r="E333" s="430">
        <v>2765</v>
      </c>
      <c r="F333" s="617">
        <v>35.119999999999997</v>
      </c>
      <c r="G333" s="618">
        <f t="shared" si="81"/>
        <v>97106.799999999988</v>
      </c>
      <c r="H333" s="433"/>
      <c r="I333" s="510">
        <v>41626</v>
      </c>
      <c r="J333" s="617">
        <v>33.54</v>
      </c>
      <c r="K333" s="598">
        <f t="shared" si="82"/>
        <v>92738.099999999991</v>
      </c>
      <c r="L333" s="599">
        <f t="shared" si="83"/>
        <v>-4368.6999999999971</v>
      </c>
      <c r="M333" s="619">
        <v>1</v>
      </c>
      <c r="N333" s="436">
        <f t="shared" si="84"/>
        <v>-4368.6999999999971</v>
      </c>
      <c r="O333" s="424"/>
    </row>
    <row r="334" spans="1:16" s="110" customFormat="1" ht="15" customHeight="1" x14ac:dyDescent="0.25">
      <c r="A334" s="627" t="s">
        <v>1024</v>
      </c>
      <c r="B334" s="569" t="s">
        <v>1025</v>
      </c>
      <c r="C334" s="574" t="s">
        <v>77</v>
      </c>
      <c r="D334" s="628">
        <v>41592</v>
      </c>
      <c r="E334" s="629">
        <v>2057</v>
      </c>
      <c r="F334" s="630">
        <v>43.13</v>
      </c>
      <c r="G334" s="631">
        <f t="shared" si="81"/>
        <v>88718.41</v>
      </c>
      <c r="H334" s="632"/>
      <c r="I334" s="573">
        <v>41626</v>
      </c>
      <c r="J334" s="630">
        <v>45.03</v>
      </c>
      <c r="K334" s="633">
        <f t="shared" si="82"/>
        <v>92626.71</v>
      </c>
      <c r="L334" s="634">
        <f>SUM(G334-K334)</f>
        <v>-3908.3000000000029</v>
      </c>
      <c r="M334" s="635">
        <v>1</v>
      </c>
      <c r="N334" s="770">
        <f t="shared" si="84"/>
        <v>-3908.3000000000029</v>
      </c>
      <c r="O334" s="636"/>
    </row>
    <row r="335" spans="1:16" s="108" customFormat="1" ht="15" customHeight="1" x14ac:dyDescent="0.25">
      <c r="A335" s="604" t="s">
        <v>1527</v>
      </c>
      <c r="B335" s="529" t="s">
        <v>1528</v>
      </c>
      <c r="C335" s="375" t="s">
        <v>52</v>
      </c>
      <c r="D335" s="543">
        <v>41638</v>
      </c>
      <c r="E335" s="544">
        <v>1973</v>
      </c>
      <c r="F335" s="605">
        <v>80.180000000000007</v>
      </c>
      <c r="G335" s="606">
        <f>SUM(E335*F335)</f>
        <v>158195.14000000001</v>
      </c>
      <c r="H335" s="547"/>
      <c r="I335" s="572">
        <v>41648</v>
      </c>
      <c r="J335" s="605">
        <v>72.22</v>
      </c>
      <c r="K335" s="607">
        <f>SUM(E335*J335)</f>
        <v>142490.06</v>
      </c>
      <c r="L335" s="608">
        <f>SUM(K335-G335)</f>
        <v>-15705.080000000016</v>
      </c>
      <c r="M335" s="609">
        <v>1</v>
      </c>
      <c r="N335" s="549">
        <f>SUM(L335*M335)</f>
        <v>-15705.080000000016</v>
      </c>
      <c r="O335" s="610" t="s">
        <v>3</v>
      </c>
      <c r="P335" s="309"/>
    </row>
    <row r="336" spans="1:16" s="108" customFormat="1" ht="15" customHeight="1" x14ac:dyDescent="0.25">
      <c r="A336" s="604" t="s">
        <v>620</v>
      </c>
      <c r="B336" s="530" t="s">
        <v>621</v>
      </c>
      <c r="C336" s="554" t="s">
        <v>52</v>
      </c>
      <c r="D336" s="551">
        <v>41593</v>
      </c>
      <c r="E336" s="552">
        <v>1074</v>
      </c>
      <c r="F336" s="624">
        <v>111.15</v>
      </c>
      <c r="G336" s="606">
        <f>SUM(E336*F336)</f>
        <v>119375.1</v>
      </c>
      <c r="H336" s="547"/>
      <c r="I336" s="573">
        <v>41648</v>
      </c>
      <c r="J336" s="624">
        <v>111.02</v>
      </c>
      <c r="K336" s="607">
        <f>SUM(E336*J336)</f>
        <v>119235.48</v>
      </c>
      <c r="L336" s="608">
        <f>SUM(K336-G336)</f>
        <v>-139.6200000000099</v>
      </c>
      <c r="M336" s="625">
        <v>1</v>
      </c>
      <c r="N336" s="549">
        <f>SUM(L336*M336)</f>
        <v>-139.6200000000099</v>
      </c>
      <c r="O336" s="626"/>
    </row>
    <row r="337" spans="1:16" s="108" customFormat="1" ht="15" customHeight="1" x14ac:dyDescent="0.25">
      <c r="A337" s="604" t="s">
        <v>1537</v>
      </c>
      <c r="B337" s="529" t="s">
        <v>1536</v>
      </c>
      <c r="C337" s="375" t="s">
        <v>52</v>
      </c>
      <c r="D337" s="543">
        <v>41642</v>
      </c>
      <c r="E337" s="544">
        <v>827</v>
      </c>
      <c r="F337" s="605">
        <v>138.08000000000001</v>
      </c>
      <c r="G337" s="606">
        <f t="shared" ref="G337:G362" si="85">SUM(E337*F337)</f>
        <v>114192.16</v>
      </c>
      <c r="H337" s="547"/>
      <c r="I337" s="572">
        <v>41647</v>
      </c>
      <c r="J337" s="605">
        <v>132.13</v>
      </c>
      <c r="K337" s="607">
        <f t="shared" ref="K337:K362" si="86">SUM(E337*J337)</f>
        <v>109271.51</v>
      </c>
      <c r="L337" s="608">
        <f t="shared" ref="L337:L362" si="87">SUM(K337-G337)</f>
        <v>-4920.6500000000087</v>
      </c>
      <c r="M337" s="609">
        <v>1</v>
      </c>
      <c r="N337" s="549">
        <f t="shared" ref="N337:N362" si="88">SUM(L337*M337)</f>
        <v>-4920.6500000000087</v>
      </c>
      <c r="O337" s="610" t="s">
        <v>3</v>
      </c>
      <c r="P337" s="309"/>
    </row>
    <row r="338" spans="1:16" s="110" customFormat="1" ht="15" customHeight="1" x14ac:dyDescent="0.25">
      <c r="A338" s="604" t="s">
        <v>1532</v>
      </c>
      <c r="B338" s="529" t="s">
        <v>1531</v>
      </c>
      <c r="C338" s="375" t="s">
        <v>52</v>
      </c>
      <c r="D338" s="543">
        <v>41638</v>
      </c>
      <c r="E338" s="544">
        <v>2490</v>
      </c>
      <c r="F338" s="605">
        <v>67.41</v>
      </c>
      <c r="G338" s="606">
        <f t="shared" si="85"/>
        <v>167850.9</v>
      </c>
      <c r="H338" s="547"/>
      <c r="I338" s="572">
        <v>41652</v>
      </c>
      <c r="J338" s="605">
        <v>65.349999999999994</v>
      </c>
      <c r="K338" s="607">
        <f t="shared" si="86"/>
        <v>162721.5</v>
      </c>
      <c r="L338" s="608">
        <f t="shared" si="87"/>
        <v>-5129.3999999999942</v>
      </c>
      <c r="M338" s="609">
        <v>1</v>
      </c>
      <c r="N338" s="549">
        <f t="shared" si="88"/>
        <v>-5129.3999999999942</v>
      </c>
      <c r="O338" s="610" t="s">
        <v>3</v>
      </c>
      <c r="P338" s="309"/>
    </row>
    <row r="339" spans="1:16" s="108" customFormat="1" ht="15" customHeight="1" x14ac:dyDescent="0.25">
      <c r="A339" s="604" t="s">
        <v>492</v>
      </c>
      <c r="B339" s="529" t="s">
        <v>493</v>
      </c>
      <c r="C339" s="375" t="s">
        <v>52</v>
      </c>
      <c r="D339" s="543">
        <v>41639</v>
      </c>
      <c r="E339" s="544">
        <v>807</v>
      </c>
      <c r="F339" s="605">
        <v>189.22</v>
      </c>
      <c r="G339" s="606">
        <f t="shared" si="85"/>
        <v>152700.54</v>
      </c>
      <c r="H339" s="547"/>
      <c r="I339" s="572">
        <v>41655</v>
      </c>
      <c r="J339" s="605">
        <v>182.76</v>
      </c>
      <c r="K339" s="607">
        <f t="shared" si="86"/>
        <v>147487.32</v>
      </c>
      <c r="L339" s="608">
        <f t="shared" si="87"/>
        <v>-5213.2200000000012</v>
      </c>
      <c r="M339" s="609">
        <v>1</v>
      </c>
      <c r="N339" s="549">
        <f t="shared" si="88"/>
        <v>-5213.2200000000012</v>
      </c>
      <c r="O339" s="610" t="s">
        <v>3</v>
      </c>
      <c r="P339" s="309"/>
    </row>
    <row r="340" spans="1:16" s="108" customFormat="1" ht="15" customHeight="1" x14ac:dyDescent="0.25">
      <c r="A340" s="604" t="s">
        <v>1427</v>
      </c>
      <c r="B340" s="529" t="s">
        <v>1428</v>
      </c>
      <c r="C340" s="375" t="s">
        <v>52</v>
      </c>
      <c r="D340" s="543">
        <v>41569</v>
      </c>
      <c r="E340" s="544">
        <v>922</v>
      </c>
      <c r="F340" s="605">
        <v>80.41</v>
      </c>
      <c r="G340" s="606">
        <f t="shared" si="85"/>
        <v>74138.02</v>
      </c>
      <c r="H340" s="547"/>
      <c r="I340" s="572">
        <v>41655</v>
      </c>
      <c r="J340" s="605">
        <v>87.71</v>
      </c>
      <c r="K340" s="607">
        <f t="shared" si="86"/>
        <v>80868.62</v>
      </c>
      <c r="L340" s="608">
        <f t="shared" si="87"/>
        <v>6730.5999999999913</v>
      </c>
      <c r="M340" s="609">
        <v>1</v>
      </c>
      <c r="N340" s="549">
        <f t="shared" si="88"/>
        <v>6730.5999999999913</v>
      </c>
      <c r="O340" s="626"/>
    </row>
    <row r="341" spans="1:16" s="108" customFormat="1" ht="15" customHeight="1" x14ac:dyDescent="0.25">
      <c r="A341" s="604" t="s">
        <v>1206</v>
      </c>
      <c r="B341" s="530" t="s">
        <v>1207</v>
      </c>
      <c r="C341" s="554" t="s">
        <v>52</v>
      </c>
      <c r="D341" s="551">
        <v>41596</v>
      </c>
      <c r="E341" s="552">
        <v>4216</v>
      </c>
      <c r="F341" s="624">
        <v>27.42</v>
      </c>
      <c r="G341" s="606">
        <f t="shared" si="85"/>
        <v>115602.72</v>
      </c>
      <c r="H341" s="547"/>
      <c r="I341" s="573">
        <v>41655</v>
      </c>
      <c r="J341" s="624">
        <v>27.39</v>
      </c>
      <c r="K341" s="607">
        <f t="shared" si="86"/>
        <v>115476.24</v>
      </c>
      <c r="L341" s="608">
        <f t="shared" si="87"/>
        <v>-126.47999999999593</v>
      </c>
      <c r="M341" s="625">
        <v>1</v>
      </c>
      <c r="N341" s="549">
        <f t="shared" si="88"/>
        <v>-126.47999999999593</v>
      </c>
      <c r="O341" s="626"/>
    </row>
    <row r="342" spans="1:16" s="108" customFormat="1" ht="15" customHeight="1" x14ac:dyDescent="0.25">
      <c r="A342" s="604" t="s">
        <v>1448</v>
      </c>
      <c r="B342" s="529" t="s">
        <v>964</v>
      </c>
      <c r="C342" s="375" t="s">
        <v>52</v>
      </c>
      <c r="D342" s="543">
        <v>41576</v>
      </c>
      <c r="E342" s="544">
        <v>1619</v>
      </c>
      <c r="F342" s="605">
        <v>44.74</v>
      </c>
      <c r="G342" s="606">
        <f t="shared" si="85"/>
        <v>72434.06</v>
      </c>
      <c r="H342" s="547"/>
      <c r="I342" s="572">
        <v>41656</v>
      </c>
      <c r="J342" s="605">
        <v>44.01</v>
      </c>
      <c r="K342" s="607">
        <f t="shared" si="86"/>
        <v>71252.19</v>
      </c>
      <c r="L342" s="608">
        <f t="shared" si="87"/>
        <v>-1181.8699999999953</v>
      </c>
      <c r="M342" s="609">
        <v>1</v>
      </c>
      <c r="N342" s="549">
        <f t="shared" si="88"/>
        <v>-1181.8699999999953</v>
      </c>
      <c r="O342" s="626"/>
    </row>
    <row r="343" spans="1:16" s="108" customFormat="1" ht="15" customHeight="1" x14ac:dyDescent="0.25">
      <c r="A343" s="604" t="s">
        <v>1529</v>
      </c>
      <c r="B343" s="529" t="s">
        <v>1530</v>
      </c>
      <c r="C343" s="375" t="s">
        <v>52</v>
      </c>
      <c r="D343" s="543">
        <v>41638</v>
      </c>
      <c r="E343" s="544">
        <v>1034</v>
      </c>
      <c r="F343" s="605">
        <v>91.35</v>
      </c>
      <c r="G343" s="606">
        <f t="shared" si="85"/>
        <v>94455.9</v>
      </c>
      <c r="H343" s="547"/>
      <c r="I343" s="572">
        <v>41656</v>
      </c>
      <c r="J343" s="605">
        <v>86.39</v>
      </c>
      <c r="K343" s="607">
        <f t="shared" si="86"/>
        <v>89327.26</v>
      </c>
      <c r="L343" s="608">
        <f t="shared" si="87"/>
        <v>-5128.6399999999994</v>
      </c>
      <c r="M343" s="609">
        <v>1</v>
      </c>
      <c r="N343" s="549">
        <f t="shared" si="88"/>
        <v>-5128.6399999999994</v>
      </c>
      <c r="O343" s="610" t="s">
        <v>3</v>
      </c>
      <c r="P343" s="309"/>
    </row>
    <row r="344" spans="1:16" s="108" customFormat="1" ht="15" customHeight="1" x14ac:dyDescent="0.25">
      <c r="A344" s="604" t="s">
        <v>1345</v>
      </c>
      <c r="B344" s="529" t="s">
        <v>1346</v>
      </c>
      <c r="C344" s="375" t="s">
        <v>52</v>
      </c>
      <c r="D344" s="543">
        <v>41534</v>
      </c>
      <c r="E344" s="544">
        <v>1242</v>
      </c>
      <c r="F344" s="605">
        <v>55.59</v>
      </c>
      <c r="G344" s="606">
        <f t="shared" si="85"/>
        <v>69042.78</v>
      </c>
      <c r="H344" s="547"/>
      <c r="I344" s="572">
        <v>41660</v>
      </c>
      <c r="J344" s="605">
        <v>60.98</v>
      </c>
      <c r="K344" s="607">
        <f t="shared" si="86"/>
        <v>75737.159999999989</v>
      </c>
      <c r="L344" s="608">
        <f t="shared" si="87"/>
        <v>6694.3799999999901</v>
      </c>
      <c r="M344" s="609">
        <v>1</v>
      </c>
      <c r="N344" s="549">
        <f t="shared" si="88"/>
        <v>6694.3799999999901</v>
      </c>
      <c r="O344" s="626"/>
    </row>
    <row r="345" spans="1:16" s="108" customFormat="1" ht="15" customHeight="1" x14ac:dyDescent="0.25">
      <c r="A345" s="407" t="s">
        <v>1491</v>
      </c>
      <c r="B345" s="530" t="s">
        <v>1490</v>
      </c>
      <c r="C345" s="428" t="s">
        <v>52</v>
      </c>
      <c r="D345" s="429">
        <v>41614</v>
      </c>
      <c r="E345" s="430">
        <v>1827</v>
      </c>
      <c r="F345" s="617">
        <v>59.91</v>
      </c>
      <c r="G345" s="618">
        <f t="shared" si="85"/>
        <v>109455.56999999999</v>
      </c>
      <c r="H345" s="433"/>
      <c r="I345" s="510">
        <v>41660</v>
      </c>
      <c r="J345" s="617">
        <v>59.1</v>
      </c>
      <c r="K345" s="598">
        <f t="shared" si="86"/>
        <v>107975.7</v>
      </c>
      <c r="L345" s="599">
        <f t="shared" si="87"/>
        <v>-1479.8699999999953</v>
      </c>
      <c r="M345" s="619">
        <v>1</v>
      </c>
      <c r="N345" s="436">
        <f t="shared" si="88"/>
        <v>-1479.8699999999953</v>
      </c>
      <c r="O345" s="424"/>
    </row>
    <row r="346" spans="1:16" s="108" customFormat="1" ht="15" customHeight="1" x14ac:dyDescent="0.25">
      <c r="A346" s="604" t="s">
        <v>1522</v>
      </c>
      <c r="B346" s="529" t="s">
        <v>1523</v>
      </c>
      <c r="C346" s="375" t="s">
        <v>52</v>
      </c>
      <c r="D346" s="543">
        <v>41634</v>
      </c>
      <c r="E346" s="544">
        <v>2320</v>
      </c>
      <c r="F346" s="605">
        <v>35.19</v>
      </c>
      <c r="G346" s="606">
        <f t="shared" si="85"/>
        <v>81640.799999999988</v>
      </c>
      <c r="H346" s="547"/>
      <c r="I346" s="572">
        <v>41661</v>
      </c>
      <c r="J346" s="605">
        <v>33.549999999999997</v>
      </c>
      <c r="K346" s="607">
        <f t="shared" si="86"/>
        <v>77836</v>
      </c>
      <c r="L346" s="608">
        <f t="shared" si="87"/>
        <v>-3804.7999999999884</v>
      </c>
      <c r="M346" s="609">
        <v>1</v>
      </c>
      <c r="N346" s="549">
        <f t="shared" si="88"/>
        <v>-3804.7999999999884</v>
      </c>
      <c r="O346" s="610" t="s">
        <v>3</v>
      </c>
      <c r="P346" s="309"/>
    </row>
    <row r="347" spans="1:16" s="108" customFormat="1" ht="15" customHeight="1" x14ac:dyDescent="0.25">
      <c r="A347" s="604" t="s">
        <v>459</v>
      </c>
      <c r="B347" s="529" t="s">
        <v>460</v>
      </c>
      <c r="C347" s="375" t="s">
        <v>52</v>
      </c>
      <c r="D347" s="543">
        <v>41624</v>
      </c>
      <c r="E347" s="544">
        <v>1681</v>
      </c>
      <c r="F347" s="605">
        <v>96.66</v>
      </c>
      <c r="G347" s="606">
        <f t="shared" si="85"/>
        <v>162485.46</v>
      </c>
      <c r="H347" s="547"/>
      <c r="I347" s="572">
        <v>41662</v>
      </c>
      <c r="J347" s="605">
        <v>97.13</v>
      </c>
      <c r="K347" s="607">
        <f t="shared" si="86"/>
        <v>163275.53</v>
      </c>
      <c r="L347" s="608">
        <f t="shared" si="87"/>
        <v>790.07000000000698</v>
      </c>
      <c r="M347" s="609">
        <v>1</v>
      </c>
      <c r="N347" s="549">
        <f t="shared" si="88"/>
        <v>790.07000000000698</v>
      </c>
      <c r="O347" s="610" t="s">
        <v>3</v>
      </c>
      <c r="P347" s="309"/>
    </row>
    <row r="348" spans="1:16" s="108" customFormat="1" ht="15" customHeight="1" x14ac:dyDescent="0.25">
      <c r="A348" s="604" t="s">
        <v>1546</v>
      </c>
      <c r="B348" s="529" t="s">
        <v>1134</v>
      </c>
      <c r="C348" s="375" t="s">
        <v>52</v>
      </c>
      <c r="D348" s="543">
        <v>41648</v>
      </c>
      <c r="E348" s="544">
        <v>1531</v>
      </c>
      <c r="F348" s="605">
        <v>80.94</v>
      </c>
      <c r="G348" s="606">
        <f t="shared" si="85"/>
        <v>123919.14</v>
      </c>
      <c r="H348" s="547"/>
      <c r="I348" s="572">
        <v>41662</v>
      </c>
      <c r="J348" s="605">
        <v>77.739999999999995</v>
      </c>
      <c r="K348" s="607">
        <f t="shared" si="86"/>
        <v>119019.93999999999</v>
      </c>
      <c r="L348" s="608">
        <f t="shared" si="87"/>
        <v>-4899.2000000000116</v>
      </c>
      <c r="M348" s="609">
        <v>1</v>
      </c>
      <c r="N348" s="549">
        <f t="shared" si="88"/>
        <v>-4899.2000000000116</v>
      </c>
      <c r="O348" s="610" t="s">
        <v>3</v>
      </c>
      <c r="P348" s="309"/>
    </row>
    <row r="349" spans="1:16" s="108" customFormat="1" ht="15" customHeight="1" x14ac:dyDescent="0.25">
      <c r="A349" s="604" t="s">
        <v>1464</v>
      </c>
      <c r="B349" s="530" t="s">
        <v>1465</v>
      </c>
      <c r="C349" s="554" t="s">
        <v>52</v>
      </c>
      <c r="D349" s="551">
        <v>41596</v>
      </c>
      <c r="E349" s="552">
        <v>3272</v>
      </c>
      <c r="F349" s="624">
        <v>30.64</v>
      </c>
      <c r="G349" s="606">
        <f t="shared" si="85"/>
        <v>100254.08</v>
      </c>
      <c r="H349" s="547"/>
      <c r="I349" s="573">
        <v>41662</v>
      </c>
      <c r="J349" s="624">
        <v>31.45</v>
      </c>
      <c r="K349" s="607">
        <f t="shared" si="86"/>
        <v>102904.4</v>
      </c>
      <c r="L349" s="608">
        <f t="shared" si="87"/>
        <v>2650.3199999999924</v>
      </c>
      <c r="M349" s="625">
        <v>1</v>
      </c>
      <c r="N349" s="549">
        <f t="shared" si="88"/>
        <v>2650.3199999999924</v>
      </c>
      <c r="O349" s="626"/>
    </row>
    <row r="350" spans="1:16" s="108" customFormat="1" ht="15" customHeight="1" x14ac:dyDescent="0.25">
      <c r="A350" s="604" t="s">
        <v>1383</v>
      </c>
      <c r="B350" s="529" t="s">
        <v>1384</v>
      </c>
      <c r="C350" s="375" t="s">
        <v>52</v>
      </c>
      <c r="D350" s="543">
        <v>41561</v>
      </c>
      <c r="E350" s="544">
        <v>1611</v>
      </c>
      <c r="F350" s="605">
        <v>33.08</v>
      </c>
      <c r="G350" s="606">
        <f t="shared" si="85"/>
        <v>53291.88</v>
      </c>
      <c r="H350" s="547"/>
      <c r="I350" s="572">
        <v>41662</v>
      </c>
      <c r="J350" s="605">
        <v>34.03</v>
      </c>
      <c r="K350" s="607">
        <f t="shared" si="86"/>
        <v>54822.33</v>
      </c>
      <c r="L350" s="608">
        <f t="shared" si="87"/>
        <v>1530.4500000000044</v>
      </c>
      <c r="M350" s="609">
        <v>1</v>
      </c>
      <c r="N350" s="549">
        <f t="shared" si="88"/>
        <v>1530.4500000000044</v>
      </c>
      <c r="O350" s="626"/>
    </row>
    <row r="351" spans="1:16" s="108" customFormat="1" ht="15" customHeight="1" x14ac:dyDescent="0.25">
      <c r="A351" s="604" t="s">
        <v>1525</v>
      </c>
      <c r="B351" s="529" t="s">
        <v>1524</v>
      </c>
      <c r="C351" s="375" t="s">
        <v>52</v>
      </c>
      <c r="D351" s="543">
        <v>41632</v>
      </c>
      <c r="E351" s="544">
        <v>2297</v>
      </c>
      <c r="F351" s="605">
        <v>63.36</v>
      </c>
      <c r="G351" s="606">
        <f t="shared" si="85"/>
        <v>145537.92000000001</v>
      </c>
      <c r="H351" s="547"/>
      <c r="I351" s="572">
        <v>41662</v>
      </c>
      <c r="J351" s="605">
        <v>61.32</v>
      </c>
      <c r="K351" s="607">
        <f t="shared" si="86"/>
        <v>140852.04</v>
      </c>
      <c r="L351" s="608">
        <f t="shared" si="87"/>
        <v>-4685.8800000000047</v>
      </c>
      <c r="M351" s="609">
        <v>1</v>
      </c>
      <c r="N351" s="549">
        <f t="shared" si="88"/>
        <v>-4685.8800000000047</v>
      </c>
      <c r="O351" s="610" t="s">
        <v>3</v>
      </c>
      <c r="P351" s="309"/>
    </row>
    <row r="352" spans="1:16" s="108" customFormat="1" ht="15" customHeight="1" x14ac:dyDescent="0.25">
      <c r="A352" s="604" t="s">
        <v>861</v>
      </c>
      <c r="B352" s="529" t="s">
        <v>539</v>
      </c>
      <c r="C352" s="375" t="s">
        <v>52</v>
      </c>
      <c r="D352" s="543">
        <v>41626</v>
      </c>
      <c r="E352" s="544">
        <v>2623</v>
      </c>
      <c r="F352" s="605">
        <v>51.1</v>
      </c>
      <c r="G352" s="606">
        <f t="shared" si="85"/>
        <v>134035.30000000002</v>
      </c>
      <c r="H352" s="547"/>
      <c r="I352" s="572">
        <v>41662</v>
      </c>
      <c r="J352" s="605">
        <v>49.84</v>
      </c>
      <c r="K352" s="607">
        <f t="shared" si="86"/>
        <v>130730.32</v>
      </c>
      <c r="L352" s="608">
        <f t="shared" si="87"/>
        <v>-3304.9800000000105</v>
      </c>
      <c r="M352" s="609">
        <v>1</v>
      </c>
      <c r="N352" s="549">
        <f t="shared" si="88"/>
        <v>-3304.9800000000105</v>
      </c>
      <c r="O352" s="610" t="s">
        <v>3</v>
      </c>
      <c r="P352" s="309"/>
    </row>
    <row r="353" spans="1:16" s="108" customFormat="1" ht="15" customHeight="1" x14ac:dyDescent="0.25">
      <c r="A353" s="604" t="s">
        <v>1443</v>
      </c>
      <c r="B353" s="529" t="s">
        <v>1444</v>
      </c>
      <c r="C353" s="375" t="s">
        <v>52</v>
      </c>
      <c r="D353" s="543">
        <v>41576</v>
      </c>
      <c r="E353" s="544">
        <v>1124</v>
      </c>
      <c r="F353" s="605">
        <v>67.7</v>
      </c>
      <c r="G353" s="606">
        <f t="shared" si="85"/>
        <v>76094.8</v>
      </c>
      <c r="H353" s="547"/>
      <c r="I353" s="572">
        <v>41663</v>
      </c>
      <c r="J353" s="605">
        <v>73.25</v>
      </c>
      <c r="K353" s="607">
        <f t="shared" si="86"/>
        <v>82333</v>
      </c>
      <c r="L353" s="608">
        <f t="shared" si="87"/>
        <v>6238.1999999999971</v>
      </c>
      <c r="M353" s="609">
        <v>1</v>
      </c>
      <c r="N353" s="549">
        <f t="shared" si="88"/>
        <v>6238.1999999999971</v>
      </c>
      <c r="O353" s="626"/>
    </row>
    <row r="354" spans="1:16" s="108" customFormat="1" ht="15" customHeight="1" x14ac:dyDescent="0.25">
      <c r="A354" s="604" t="s">
        <v>1429</v>
      </c>
      <c r="B354" s="529" t="s">
        <v>1430</v>
      </c>
      <c r="C354" s="375" t="s">
        <v>52</v>
      </c>
      <c r="D354" s="543">
        <v>41569</v>
      </c>
      <c r="E354" s="544">
        <v>987</v>
      </c>
      <c r="F354" s="605">
        <v>79.53</v>
      </c>
      <c r="G354" s="606">
        <f t="shared" si="85"/>
        <v>78496.11</v>
      </c>
      <c r="H354" s="547"/>
      <c r="I354" s="572">
        <v>41663</v>
      </c>
      <c r="J354" s="605">
        <v>80.22</v>
      </c>
      <c r="K354" s="607">
        <f t="shared" si="86"/>
        <v>79177.14</v>
      </c>
      <c r="L354" s="608">
        <f t="shared" si="87"/>
        <v>681.02999999999884</v>
      </c>
      <c r="M354" s="609">
        <v>1</v>
      </c>
      <c r="N354" s="549">
        <f t="shared" si="88"/>
        <v>681.02999999999884</v>
      </c>
      <c r="O354" s="626"/>
    </row>
    <row r="355" spans="1:16" s="108" customFormat="1" ht="15" customHeight="1" x14ac:dyDescent="0.25">
      <c r="A355" s="604" t="s">
        <v>1521</v>
      </c>
      <c r="B355" s="529" t="s">
        <v>1535</v>
      </c>
      <c r="C355" s="375" t="s">
        <v>52</v>
      </c>
      <c r="D355" s="543">
        <v>41628</v>
      </c>
      <c r="E355" s="544">
        <v>7566</v>
      </c>
      <c r="F355" s="605">
        <v>13.36</v>
      </c>
      <c r="G355" s="606">
        <f t="shared" si="85"/>
        <v>101081.76</v>
      </c>
      <c r="H355" s="547"/>
      <c r="I355" s="572">
        <v>41663</v>
      </c>
      <c r="J355" s="605">
        <v>13.1</v>
      </c>
      <c r="K355" s="607">
        <f t="shared" si="86"/>
        <v>99114.599999999991</v>
      </c>
      <c r="L355" s="608">
        <f t="shared" si="87"/>
        <v>-1967.1600000000035</v>
      </c>
      <c r="M355" s="609">
        <v>1</v>
      </c>
      <c r="N355" s="549">
        <f t="shared" si="88"/>
        <v>-1967.1600000000035</v>
      </c>
      <c r="O355" s="610" t="s">
        <v>3</v>
      </c>
      <c r="P355" s="309"/>
    </row>
    <row r="356" spans="1:16" s="108" customFormat="1" ht="15" customHeight="1" x14ac:dyDescent="0.25">
      <c r="A356" s="604" t="s">
        <v>1385</v>
      </c>
      <c r="B356" s="529" t="s">
        <v>1386</v>
      </c>
      <c r="C356" s="375" t="s">
        <v>52</v>
      </c>
      <c r="D356" s="543">
        <v>41565</v>
      </c>
      <c r="E356" s="544">
        <v>1389</v>
      </c>
      <c r="F356" s="605">
        <v>68.760000000000005</v>
      </c>
      <c r="G356" s="606">
        <f t="shared" si="85"/>
        <v>95507.640000000014</v>
      </c>
      <c r="H356" s="547"/>
      <c r="I356" s="572">
        <v>41663</v>
      </c>
      <c r="J356" s="605">
        <v>73.36</v>
      </c>
      <c r="K356" s="607">
        <f t="shared" si="86"/>
        <v>101897.04</v>
      </c>
      <c r="L356" s="608">
        <f t="shared" si="87"/>
        <v>6389.3999999999796</v>
      </c>
      <c r="M356" s="609">
        <v>1</v>
      </c>
      <c r="N356" s="549">
        <f t="shared" si="88"/>
        <v>6389.3999999999796</v>
      </c>
      <c r="O356" s="626"/>
    </row>
    <row r="357" spans="1:16" s="108" customFormat="1" ht="15" customHeight="1" x14ac:dyDescent="0.25">
      <c r="A357" s="604" t="s">
        <v>1502</v>
      </c>
      <c r="B357" s="529" t="s">
        <v>1507</v>
      </c>
      <c r="C357" s="375" t="s">
        <v>52</v>
      </c>
      <c r="D357" s="543">
        <v>41527</v>
      </c>
      <c r="E357" s="544">
        <v>819</v>
      </c>
      <c r="F357" s="605">
        <v>62.96</v>
      </c>
      <c r="G357" s="606">
        <f t="shared" si="85"/>
        <v>51564.24</v>
      </c>
      <c r="H357" s="547"/>
      <c r="I357" s="572">
        <v>41663</v>
      </c>
      <c r="J357" s="605">
        <v>59.2</v>
      </c>
      <c r="K357" s="607">
        <f t="shared" si="86"/>
        <v>48484.800000000003</v>
      </c>
      <c r="L357" s="608">
        <f t="shared" si="87"/>
        <v>-3079.4399999999951</v>
      </c>
      <c r="M357" s="609">
        <v>1</v>
      </c>
      <c r="N357" s="549">
        <f t="shared" si="88"/>
        <v>-3079.4399999999951</v>
      </c>
      <c r="O357" s="626"/>
    </row>
    <row r="358" spans="1:16" s="108" customFormat="1" ht="15" customHeight="1" x14ac:dyDescent="0.25">
      <c r="A358" s="604" t="s">
        <v>1503</v>
      </c>
      <c r="B358" s="530" t="s">
        <v>1508</v>
      </c>
      <c r="C358" s="554" t="s">
        <v>52</v>
      </c>
      <c r="D358" s="551">
        <v>41604</v>
      </c>
      <c r="E358" s="552">
        <v>1663</v>
      </c>
      <c r="F358" s="624">
        <v>69.62</v>
      </c>
      <c r="G358" s="606">
        <f t="shared" si="85"/>
        <v>115778.06000000001</v>
      </c>
      <c r="H358" s="547"/>
      <c r="I358" s="572">
        <v>41663</v>
      </c>
      <c r="J358" s="624">
        <v>59.2</v>
      </c>
      <c r="K358" s="607">
        <f t="shared" si="86"/>
        <v>98449.600000000006</v>
      </c>
      <c r="L358" s="608">
        <f t="shared" si="87"/>
        <v>-17328.460000000006</v>
      </c>
      <c r="M358" s="625">
        <v>1</v>
      </c>
      <c r="N358" s="549">
        <f t="shared" si="88"/>
        <v>-17328.460000000006</v>
      </c>
      <c r="O358" s="626"/>
    </row>
    <row r="359" spans="1:16" ht="15" customHeight="1" x14ac:dyDescent="0.25">
      <c r="A359" s="604" t="s">
        <v>1311</v>
      </c>
      <c r="B359" s="529" t="s">
        <v>1312</v>
      </c>
      <c r="C359" s="375" t="s">
        <v>52</v>
      </c>
      <c r="D359" s="543">
        <v>41523</v>
      </c>
      <c r="E359" s="544">
        <v>941</v>
      </c>
      <c r="F359" s="605">
        <v>58.86</v>
      </c>
      <c r="G359" s="606">
        <f t="shared" si="85"/>
        <v>55387.26</v>
      </c>
      <c r="H359" s="547"/>
      <c r="I359" s="572">
        <v>41663</v>
      </c>
      <c r="J359" s="605">
        <v>72.88</v>
      </c>
      <c r="K359" s="607">
        <f t="shared" si="86"/>
        <v>68580.08</v>
      </c>
      <c r="L359" s="608">
        <f t="shared" si="87"/>
        <v>13192.82</v>
      </c>
      <c r="M359" s="609">
        <v>1</v>
      </c>
      <c r="N359" s="549">
        <f t="shared" si="88"/>
        <v>13192.82</v>
      </c>
      <c r="O359" s="626"/>
      <c r="P359" s="108"/>
    </row>
    <row r="360" spans="1:16" ht="15" customHeight="1" x14ac:dyDescent="0.25">
      <c r="A360" s="604" t="s">
        <v>1449</v>
      </c>
      <c r="B360" s="530" t="s">
        <v>1450</v>
      </c>
      <c r="C360" s="554" t="s">
        <v>52</v>
      </c>
      <c r="D360" s="551">
        <v>41586</v>
      </c>
      <c r="E360" s="552">
        <v>1291</v>
      </c>
      <c r="F360" s="624">
        <v>73.75</v>
      </c>
      <c r="G360" s="606">
        <f t="shared" si="85"/>
        <v>95211.25</v>
      </c>
      <c r="H360" s="547"/>
      <c r="I360" s="573">
        <v>41663</v>
      </c>
      <c r="J360" s="624">
        <v>74.56</v>
      </c>
      <c r="K360" s="607">
        <f t="shared" si="86"/>
        <v>96256.960000000006</v>
      </c>
      <c r="L360" s="608">
        <f t="shared" si="87"/>
        <v>1045.7100000000064</v>
      </c>
      <c r="M360" s="625">
        <v>1</v>
      </c>
      <c r="N360" s="549">
        <f t="shared" si="88"/>
        <v>1045.7100000000064</v>
      </c>
      <c r="O360" s="626"/>
      <c r="P360" s="108"/>
    </row>
    <row r="361" spans="1:16" s="108" customFormat="1" ht="15" customHeight="1" x14ac:dyDescent="0.25">
      <c r="A361" s="604" t="s">
        <v>1178</v>
      </c>
      <c r="B361" s="575" t="s">
        <v>225</v>
      </c>
      <c r="C361" s="46" t="s">
        <v>52</v>
      </c>
      <c r="D361" s="707">
        <v>41400</v>
      </c>
      <c r="E361" s="708">
        <v>1085</v>
      </c>
      <c r="F361" s="622">
        <v>76.77</v>
      </c>
      <c r="G361" s="606">
        <f t="shared" si="85"/>
        <v>83295.45</v>
      </c>
      <c r="H361" s="622"/>
      <c r="I361" s="572">
        <v>41663</v>
      </c>
      <c r="J361" s="607">
        <v>108.55</v>
      </c>
      <c r="K361" s="607">
        <f t="shared" si="86"/>
        <v>117776.75</v>
      </c>
      <c r="L361" s="608">
        <f t="shared" si="87"/>
        <v>34481.300000000003</v>
      </c>
      <c r="M361" s="609">
        <v>1</v>
      </c>
      <c r="N361" s="549">
        <f t="shared" si="88"/>
        <v>34481.300000000003</v>
      </c>
      <c r="O361" s="610"/>
      <c r="P361" s="309"/>
    </row>
    <row r="362" spans="1:16" s="108" customFormat="1" ht="15" customHeight="1" x14ac:dyDescent="0.25">
      <c r="A362" s="604" t="s">
        <v>1520</v>
      </c>
      <c r="B362" s="529" t="s">
        <v>1516</v>
      </c>
      <c r="C362" s="375" t="s">
        <v>52</v>
      </c>
      <c r="D362" s="543">
        <v>41626</v>
      </c>
      <c r="E362" s="544">
        <v>1436</v>
      </c>
      <c r="F362" s="605">
        <v>87.03</v>
      </c>
      <c r="G362" s="606">
        <f t="shared" si="85"/>
        <v>124975.08</v>
      </c>
      <c r="H362" s="547"/>
      <c r="I362" s="572">
        <v>41663</v>
      </c>
      <c r="J362" s="605">
        <v>88.04</v>
      </c>
      <c r="K362" s="607">
        <f t="shared" si="86"/>
        <v>126425.44</v>
      </c>
      <c r="L362" s="608">
        <f t="shared" si="87"/>
        <v>1450.3600000000006</v>
      </c>
      <c r="M362" s="609">
        <v>1</v>
      </c>
      <c r="N362" s="549">
        <f t="shared" si="88"/>
        <v>1450.3600000000006</v>
      </c>
      <c r="O362" s="610" t="s">
        <v>3</v>
      </c>
      <c r="P362" s="309"/>
    </row>
    <row r="363" spans="1:16" s="108" customFormat="1" ht="15" customHeight="1" x14ac:dyDescent="0.25">
      <c r="A363" s="604" t="s">
        <v>531</v>
      </c>
      <c r="B363" s="529" t="s">
        <v>531</v>
      </c>
      <c r="C363" s="375" t="s">
        <v>52</v>
      </c>
      <c r="D363" s="543">
        <v>41660</v>
      </c>
      <c r="E363" s="544">
        <v>2368</v>
      </c>
      <c r="F363" s="605">
        <v>75.33</v>
      </c>
      <c r="G363" s="606">
        <f t="shared" ref="G363:G371" si="89">SUM(E363*F363)</f>
        <v>178381.44</v>
      </c>
      <c r="H363" s="547"/>
      <c r="I363" s="572">
        <v>41660</v>
      </c>
      <c r="J363" s="605">
        <v>73.05</v>
      </c>
      <c r="K363" s="607">
        <f t="shared" ref="K363:K371" si="90">SUM(E363*J363)</f>
        <v>172982.39999999999</v>
      </c>
      <c r="L363" s="608">
        <f t="shared" ref="L363:L371" si="91">SUM(K363-G363)</f>
        <v>-5399.0400000000081</v>
      </c>
      <c r="M363" s="609">
        <v>1</v>
      </c>
      <c r="N363" s="549">
        <f t="shared" ref="N363:N371" si="92">SUM(L363*M363)</f>
        <v>-5399.0400000000081</v>
      </c>
      <c r="O363" s="610" t="s">
        <v>3</v>
      </c>
      <c r="P363" s="309"/>
    </row>
    <row r="364" spans="1:16" ht="15" customHeight="1" x14ac:dyDescent="0.25">
      <c r="A364" s="604" t="s">
        <v>1342</v>
      </c>
      <c r="B364" s="529" t="s">
        <v>1349</v>
      </c>
      <c r="C364" s="375" t="s">
        <v>52</v>
      </c>
      <c r="D364" s="543">
        <v>41533</v>
      </c>
      <c r="E364" s="544">
        <v>692</v>
      </c>
      <c r="F364" s="605">
        <v>68.7</v>
      </c>
      <c r="G364" s="606">
        <f t="shared" si="89"/>
        <v>47540.4</v>
      </c>
      <c r="H364" s="547"/>
      <c r="I364" s="572">
        <v>41666</v>
      </c>
      <c r="J364" s="605">
        <v>76.44</v>
      </c>
      <c r="K364" s="607">
        <f t="shared" si="90"/>
        <v>52896.479999999996</v>
      </c>
      <c r="L364" s="608">
        <f t="shared" si="91"/>
        <v>5356.0799999999945</v>
      </c>
      <c r="M364" s="609">
        <v>1</v>
      </c>
      <c r="N364" s="549">
        <f t="shared" si="92"/>
        <v>5356.0799999999945</v>
      </c>
      <c r="O364" s="626"/>
      <c r="P364" s="108"/>
    </row>
    <row r="365" spans="1:16" s="108" customFormat="1" ht="15" customHeight="1" x14ac:dyDescent="0.25">
      <c r="A365" s="604" t="s">
        <v>1324</v>
      </c>
      <c r="B365" s="529" t="s">
        <v>1325</v>
      </c>
      <c r="C365" s="375" t="s">
        <v>52</v>
      </c>
      <c r="D365" s="543">
        <v>41526</v>
      </c>
      <c r="E365" s="544">
        <v>831</v>
      </c>
      <c r="F365" s="605">
        <v>68.75</v>
      </c>
      <c r="G365" s="606">
        <f t="shared" si="89"/>
        <v>57131.25</v>
      </c>
      <c r="H365" s="547"/>
      <c r="I365" s="572">
        <v>41666</v>
      </c>
      <c r="J365" s="605">
        <v>71.180000000000007</v>
      </c>
      <c r="K365" s="607">
        <f t="shared" si="90"/>
        <v>59150.580000000009</v>
      </c>
      <c r="L365" s="608">
        <f t="shared" si="91"/>
        <v>2019.330000000009</v>
      </c>
      <c r="M365" s="609">
        <v>1</v>
      </c>
      <c r="N365" s="549">
        <f t="shared" si="92"/>
        <v>2019.330000000009</v>
      </c>
      <c r="O365" s="626"/>
    </row>
    <row r="366" spans="1:16" s="108" customFormat="1" ht="15" customHeight="1" x14ac:dyDescent="0.25">
      <c r="A366" s="604" t="s">
        <v>1497</v>
      </c>
      <c r="B366" s="575" t="s">
        <v>1509</v>
      </c>
      <c r="C366" s="46" t="s">
        <v>52</v>
      </c>
      <c r="D366" s="620">
        <v>41485</v>
      </c>
      <c r="E366" s="621">
        <v>820</v>
      </c>
      <c r="F366" s="622">
        <v>93.03</v>
      </c>
      <c r="G366" s="606">
        <f t="shared" si="89"/>
        <v>76284.600000000006</v>
      </c>
      <c r="H366" s="622"/>
      <c r="I366" s="572">
        <v>41666</v>
      </c>
      <c r="J366" s="623">
        <v>112.03</v>
      </c>
      <c r="K366" s="607">
        <f t="shared" si="90"/>
        <v>91864.6</v>
      </c>
      <c r="L366" s="608">
        <f t="shared" si="91"/>
        <v>15580</v>
      </c>
      <c r="M366" s="609">
        <v>1</v>
      </c>
      <c r="N366" s="549">
        <f t="shared" si="92"/>
        <v>15580</v>
      </c>
      <c r="O366" s="626"/>
    </row>
    <row r="367" spans="1:16" s="108" customFormat="1" ht="15" customHeight="1" x14ac:dyDescent="0.25">
      <c r="A367" s="604" t="s">
        <v>1498</v>
      </c>
      <c r="B367" s="529" t="s">
        <v>1510</v>
      </c>
      <c r="C367" s="375" t="s">
        <v>52</v>
      </c>
      <c r="D367" s="543">
        <v>41526</v>
      </c>
      <c r="E367" s="544">
        <v>506</v>
      </c>
      <c r="F367" s="605">
        <v>102.34</v>
      </c>
      <c r="G367" s="606">
        <f t="shared" si="89"/>
        <v>51784.04</v>
      </c>
      <c r="H367" s="547"/>
      <c r="I367" s="572">
        <v>41666</v>
      </c>
      <c r="J367" s="623">
        <v>112.03</v>
      </c>
      <c r="K367" s="607">
        <f t="shared" si="90"/>
        <v>56687.18</v>
      </c>
      <c r="L367" s="608">
        <f t="shared" si="91"/>
        <v>4903.1399999999994</v>
      </c>
      <c r="M367" s="609">
        <v>1</v>
      </c>
      <c r="N367" s="549">
        <f t="shared" si="92"/>
        <v>4903.1399999999994</v>
      </c>
      <c r="O367" s="626"/>
    </row>
    <row r="368" spans="1:16" s="108" customFormat="1" ht="15" customHeight="1" x14ac:dyDescent="0.25">
      <c r="A368" s="604" t="s">
        <v>1499</v>
      </c>
      <c r="B368" s="530" t="s">
        <v>1511</v>
      </c>
      <c r="C368" s="554" t="s">
        <v>52</v>
      </c>
      <c r="D368" s="551">
        <v>41589</v>
      </c>
      <c r="E368" s="552">
        <v>869</v>
      </c>
      <c r="F368" s="624">
        <v>111.97</v>
      </c>
      <c r="G368" s="606">
        <f t="shared" si="89"/>
        <v>97301.93</v>
      </c>
      <c r="H368" s="547"/>
      <c r="I368" s="573">
        <v>41666</v>
      </c>
      <c r="J368" s="624">
        <v>112.03</v>
      </c>
      <c r="K368" s="607">
        <f t="shared" si="90"/>
        <v>97354.07</v>
      </c>
      <c r="L368" s="608">
        <f t="shared" si="91"/>
        <v>52.14000000001397</v>
      </c>
      <c r="M368" s="625">
        <v>1</v>
      </c>
      <c r="N368" s="549">
        <f t="shared" si="92"/>
        <v>52.14000000001397</v>
      </c>
      <c r="O368" s="626"/>
    </row>
    <row r="369" spans="1:16" s="108" customFormat="1" ht="15" customHeight="1" x14ac:dyDescent="0.25">
      <c r="A369" s="604" t="s">
        <v>496</v>
      </c>
      <c r="B369" s="529" t="s">
        <v>497</v>
      </c>
      <c r="C369" s="375" t="s">
        <v>52</v>
      </c>
      <c r="D369" s="543">
        <v>41563</v>
      </c>
      <c r="E369" s="544">
        <v>1140</v>
      </c>
      <c r="F369" s="605">
        <v>74.150000000000006</v>
      </c>
      <c r="G369" s="606">
        <f t="shared" si="89"/>
        <v>84531</v>
      </c>
      <c r="H369" s="547"/>
      <c r="I369" s="572">
        <v>41666</v>
      </c>
      <c r="J369" s="605">
        <v>74.08</v>
      </c>
      <c r="K369" s="607">
        <f t="shared" si="90"/>
        <v>84451.199999999997</v>
      </c>
      <c r="L369" s="608">
        <f t="shared" si="91"/>
        <v>-79.80000000000291</v>
      </c>
      <c r="M369" s="609">
        <v>1</v>
      </c>
      <c r="N369" s="549">
        <f t="shared" si="92"/>
        <v>-79.80000000000291</v>
      </c>
      <c r="O369" s="626"/>
    </row>
    <row r="370" spans="1:16" s="108" customFormat="1" ht="15" customHeight="1" x14ac:dyDescent="0.25">
      <c r="A370" s="604" t="s">
        <v>1478</v>
      </c>
      <c r="B370" s="530" t="s">
        <v>1475</v>
      </c>
      <c r="C370" s="554" t="s">
        <v>52</v>
      </c>
      <c r="D370" s="551">
        <v>41604</v>
      </c>
      <c r="E370" s="552">
        <v>11223</v>
      </c>
      <c r="F370" s="624">
        <v>9.23</v>
      </c>
      <c r="G370" s="606">
        <f t="shared" si="89"/>
        <v>103588.29000000001</v>
      </c>
      <c r="H370" s="547"/>
      <c r="I370" s="573">
        <v>41668</v>
      </c>
      <c r="J370" s="624">
        <v>9.1999999999999993</v>
      </c>
      <c r="K370" s="607">
        <f t="shared" si="90"/>
        <v>103251.59999999999</v>
      </c>
      <c r="L370" s="608">
        <f t="shared" si="91"/>
        <v>-336.69000000001688</v>
      </c>
      <c r="M370" s="625">
        <v>1</v>
      </c>
      <c r="N370" s="549">
        <f t="shared" si="92"/>
        <v>-336.69000000001688</v>
      </c>
      <c r="O370" s="626"/>
    </row>
    <row r="371" spans="1:16" s="108" customFormat="1" ht="15" customHeight="1" x14ac:dyDescent="0.25">
      <c r="A371" s="604" t="s">
        <v>1392</v>
      </c>
      <c r="B371" s="529" t="s">
        <v>1393</v>
      </c>
      <c r="C371" s="375" t="s">
        <v>52</v>
      </c>
      <c r="D371" s="543">
        <v>41564</v>
      </c>
      <c r="E371" s="544">
        <v>2083</v>
      </c>
      <c r="F371" s="605">
        <v>28.4</v>
      </c>
      <c r="G371" s="606">
        <f t="shared" si="89"/>
        <v>59157.2</v>
      </c>
      <c r="H371" s="547"/>
      <c r="I371" s="572">
        <v>41668</v>
      </c>
      <c r="J371" s="605">
        <v>30.44</v>
      </c>
      <c r="K371" s="607">
        <f t="shared" si="90"/>
        <v>63406.520000000004</v>
      </c>
      <c r="L371" s="608">
        <f t="shared" si="91"/>
        <v>4249.320000000007</v>
      </c>
      <c r="M371" s="609">
        <v>1</v>
      </c>
      <c r="N371" s="549">
        <f t="shared" si="92"/>
        <v>4249.320000000007</v>
      </c>
      <c r="O371" s="626"/>
    </row>
    <row r="372" spans="1:16" s="110" customFormat="1" ht="15" customHeight="1" x14ac:dyDescent="0.25">
      <c r="A372" s="604" t="s">
        <v>1517</v>
      </c>
      <c r="B372" s="529" t="s">
        <v>1518</v>
      </c>
      <c r="C372" s="375" t="s">
        <v>52</v>
      </c>
      <c r="D372" s="543">
        <v>41626</v>
      </c>
      <c r="E372" s="544">
        <v>1405</v>
      </c>
      <c r="F372" s="605">
        <v>76.849999999999994</v>
      </c>
      <c r="G372" s="606">
        <f t="shared" ref="G372:G382" si="93">SUM(E372*F372)</f>
        <v>107974.24999999999</v>
      </c>
      <c r="H372" s="547"/>
      <c r="I372" s="572">
        <v>41670</v>
      </c>
      <c r="J372" s="605">
        <v>75.5</v>
      </c>
      <c r="K372" s="607">
        <f t="shared" ref="K372:K382" si="94">SUM(E372*J372)</f>
        <v>106077.5</v>
      </c>
      <c r="L372" s="608">
        <f t="shared" ref="L372:L382" si="95">SUM(K372-G372)</f>
        <v>-1896.7499999999854</v>
      </c>
      <c r="M372" s="609">
        <v>1</v>
      </c>
      <c r="N372" s="549">
        <f t="shared" ref="N372:N382" si="96">SUM(L372*M372)</f>
        <v>-1896.7499999999854</v>
      </c>
      <c r="O372" s="610" t="s">
        <v>3</v>
      </c>
      <c r="P372" s="309"/>
    </row>
    <row r="373" spans="1:16" s="108" customFormat="1" ht="15" customHeight="1" x14ac:dyDescent="0.25">
      <c r="A373" s="604" t="s">
        <v>1339</v>
      </c>
      <c r="B373" s="529" t="s">
        <v>1351</v>
      </c>
      <c r="C373" s="375" t="s">
        <v>52</v>
      </c>
      <c r="D373" s="543">
        <v>41533</v>
      </c>
      <c r="E373" s="544">
        <v>1203</v>
      </c>
      <c r="F373" s="605">
        <v>49.29</v>
      </c>
      <c r="G373" s="606">
        <f t="shared" si="93"/>
        <v>59295.869999999995</v>
      </c>
      <c r="H373" s="547"/>
      <c r="I373" s="572">
        <v>41674</v>
      </c>
      <c r="J373" s="605">
        <v>56.76</v>
      </c>
      <c r="K373" s="607">
        <f t="shared" si="94"/>
        <v>68282.28</v>
      </c>
      <c r="L373" s="608">
        <f t="shared" si="95"/>
        <v>8986.4100000000035</v>
      </c>
      <c r="M373" s="609">
        <v>1</v>
      </c>
      <c r="N373" s="549">
        <f t="shared" si="96"/>
        <v>8986.4100000000035</v>
      </c>
      <c r="O373" s="610" t="s">
        <v>3</v>
      </c>
      <c r="P373" s="307"/>
    </row>
    <row r="374" spans="1:16" s="108" customFormat="1" ht="15" customHeight="1" x14ac:dyDescent="0.25">
      <c r="A374" s="604" t="s">
        <v>1184</v>
      </c>
      <c r="B374" s="575" t="s">
        <v>1185</v>
      </c>
      <c r="C374" s="46" t="s">
        <v>52</v>
      </c>
      <c r="D374" s="620">
        <v>41473</v>
      </c>
      <c r="E374" s="621">
        <v>1174</v>
      </c>
      <c r="F374" s="622">
        <v>44.755000000000003</v>
      </c>
      <c r="G374" s="606">
        <f t="shared" si="93"/>
        <v>52542.37</v>
      </c>
      <c r="H374" s="622"/>
      <c r="I374" s="572">
        <v>41674</v>
      </c>
      <c r="J374" s="623">
        <v>52.63</v>
      </c>
      <c r="K374" s="607">
        <f t="shared" si="94"/>
        <v>61787.62</v>
      </c>
      <c r="L374" s="608">
        <f t="shared" si="95"/>
        <v>9245.25</v>
      </c>
      <c r="M374" s="609">
        <v>1</v>
      </c>
      <c r="N374" s="549">
        <f t="shared" si="96"/>
        <v>9245.25</v>
      </c>
      <c r="O374" s="610"/>
      <c r="P374" s="309"/>
    </row>
    <row r="375" spans="1:16" s="108" customFormat="1" ht="15" customHeight="1" x14ac:dyDescent="0.25">
      <c r="A375" s="407" t="s">
        <v>1492</v>
      </c>
      <c r="B375" s="530" t="s">
        <v>1493</v>
      </c>
      <c r="C375" s="428" t="s">
        <v>52</v>
      </c>
      <c r="D375" s="429">
        <v>41612</v>
      </c>
      <c r="E375" s="430">
        <v>422</v>
      </c>
      <c r="F375" s="617">
        <v>227.1</v>
      </c>
      <c r="G375" s="618">
        <f t="shared" si="93"/>
        <v>95836.2</v>
      </c>
      <c r="H375" s="433"/>
      <c r="I375" s="510">
        <v>41675</v>
      </c>
      <c r="J375" s="617">
        <v>225.25</v>
      </c>
      <c r="K375" s="598">
        <f t="shared" si="94"/>
        <v>95055.5</v>
      </c>
      <c r="L375" s="599">
        <f t="shared" si="95"/>
        <v>-780.69999999999709</v>
      </c>
      <c r="M375" s="619">
        <v>1</v>
      </c>
      <c r="N375" s="436">
        <f t="shared" si="96"/>
        <v>-780.69999999999709</v>
      </c>
      <c r="O375" s="424"/>
    </row>
    <row r="376" spans="1:16" s="108" customFormat="1" ht="15" customHeight="1" x14ac:dyDescent="0.25">
      <c r="A376" s="604" t="s">
        <v>1519</v>
      </c>
      <c r="B376" s="529" t="s">
        <v>1222</v>
      </c>
      <c r="C376" s="375" t="s">
        <v>52</v>
      </c>
      <c r="D376" s="543">
        <v>41627</v>
      </c>
      <c r="E376" s="544">
        <v>669</v>
      </c>
      <c r="F376" s="605">
        <v>97.71</v>
      </c>
      <c r="G376" s="606">
        <f t="shared" si="93"/>
        <v>65367.99</v>
      </c>
      <c r="H376" s="547"/>
      <c r="I376" s="572">
        <v>41676</v>
      </c>
      <c r="J376" s="605">
        <v>93.01</v>
      </c>
      <c r="K376" s="607">
        <f t="shared" si="94"/>
        <v>62223.69</v>
      </c>
      <c r="L376" s="608">
        <f t="shared" si="95"/>
        <v>-3144.2999999999956</v>
      </c>
      <c r="M376" s="609">
        <v>1</v>
      </c>
      <c r="N376" s="549">
        <f t="shared" si="96"/>
        <v>-3144.2999999999956</v>
      </c>
      <c r="O376" s="610" t="s">
        <v>3</v>
      </c>
      <c r="P376" s="309"/>
    </row>
    <row r="377" spans="1:16" s="108" customFormat="1" ht="15.95" customHeight="1" x14ac:dyDescent="0.25">
      <c r="A377" s="604" t="s">
        <v>1504</v>
      </c>
      <c r="B377" s="575" t="s">
        <v>1505</v>
      </c>
      <c r="C377" s="46" t="s">
        <v>52</v>
      </c>
      <c r="D377" s="620">
        <v>41451</v>
      </c>
      <c r="E377" s="621">
        <v>3457</v>
      </c>
      <c r="F377" s="622">
        <v>12.34</v>
      </c>
      <c r="G377" s="606">
        <f t="shared" si="93"/>
        <v>42659.38</v>
      </c>
      <c r="H377" s="622"/>
      <c r="I377" s="572">
        <v>41674</v>
      </c>
      <c r="J377" s="623">
        <v>19.43</v>
      </c>
      <c r="K377" s="607">
        <f t="shared" si="94"/>
        <v>67169.509999999995</v>
      </c>
      <c r="L377" s="608">
        <f t="shared" si="95"/>
        <v>24510.129999999997</v>
      </c>
      <c r="M377" s="609">
        <v>1</v>
      </c>
      <c r="N377" s="549">
        <f t="shared" si="96"/>
        <v>24510.129999999997</v>
      </c>
      <c r="O377" s="626"/>
    </row>
    <row r="378" spans="1:16" ht="15.95" customHeight="1" x14ac:dyDescent="0.25">
      <c r="A378" s="407" t="s">
        <v>1489</v>
      </c>
      <c r="B378" s="530" t="s">
        <v>1506</v>
      </c>
      <c r="C378" s="428" t="s">
        <v>52</v>
      </c>
      <c r="D378" s="429">
        <v>41610</v>
      </c>
      <c r="E378" s="430">
        <v>4872</v>
      </c>
      <c r="F378" s="617">
        <v>18.18</v>
      </c>
      <c r="G378" s="618">
        <f t="shared" si="93"/>
        <v>88572.959999999992</v>
      </c>
      <c r="H378" s="433"/>
      <c r="I378" s="510">
        <v>41674</v>
      </c>
      <c r="J378" s="617">
        <v>19.43</v>
      </c>
      <c r="K378" s="598">
        <f t="shared" si="94"/>
        <v>94662.959999999992</v>
      </c>
      <c r="L378" s="599">
        <f t="shared" si="95"/>
        <v>6090</v>
      </c>
      <c r="M378" s="619">
        <v>1</v>
      </c>
      <c r="N378" s="436">
        <f t="shared" si="96"/>
        <v>6090</v>
      </c>
      <c r="O378" s="424"/>
      <c r="P378" s="108"/>
    </row>
    <row r="379" spans="1:16" s="108" customFormat="1" ht="15" customHeight="1" x14ac:dyDescent="0.25">
      <c r="A379" s="604" t="s">
        <v>1500</v>
      </c>
      <c r="B379" s="575" t="s">
        <v>1181</v>
      </c>
      <c r="C379" s="46" t="s">
        <v>52</v>
      </c>
      <c r="D379" s="620">
        <v>41457</v>
      </c>
      <c r="E379" s="621">
        <v>2200</v>
      </c>
      <c r="F379" s="622">
        <v>36.450000000000003</v>
      </c>
      <c r="G379" s="606">
        <f t="shared" si="93"/>
        <v>80190</v>
      </c>
      <c r="H379" s="622"/>
      <c r="I379" s="572">
        <v>41674</v>
      </c>
      <c r="J379" s="623">
        <v>39.24</v>
      </c>
      <c r="K379" s="607">
        <f t="shared" si="94"/>
        <v>86328</v>
      </c>
      <c r="L379" s="608">
        <f t="shared" si="95"/>
        <v>6138</v>
      </c>
      <c r="M379" s="609">
        <v>1</v>
      </c>
      <c r="N379" s="549">
        <f t="shared" si="96"/>
        <v>6138</v>
      </c>
      <c r="O379" s="626"/>
    </row>
    <row r="380" spans="1:16" s="108" customFormat="1" ht="15" customHeight="1" x14ac:dyDescent="0.25">
      <c r="A380" s="604" t="s">
        <v>1501</v>
      </c>
      <c r="B380" s="530" t="s">
        <v>1181</v>
      </c>
      <c r="C380" s="554" t="s">
        <v>52</v>
      </c>
      <c r="D380" s="551">
        <v>41597</v>
      </c>
      <c r="E380" s="552">
        <v>4216</v>
      </c>
      <c r="F380" s="624">
        <v>38.75</v>
      </c>
      <c r="G380" s="606">
        <f t="shared" si="93"/>
        <v>163370</v>
      </c>
      <c r="H380" s="547"/>
      <c r="I380" s="572">
        <v>41674</v>
      </c>
      <c r="J380" s="624">
        <v>39.24</v>
      </c>
      <c r="K380" s="607">
        <f t="shared" si="94"/>
        <v>165435.84</v>
      </c>
      <c r="L380" s="608">
        <f t="shared" si="95"/>
        <v>2065.8399999999965</v>
      </c>
      <c r="M380" s="625">
        <v>1</v>
      </c>
      <c r="N380" s="549">
        <f t="shared" si="96"/>
        <v>2065.8399999999965</v>
      </c>
      <c r="O380" s="626"/>
    </row>
    <row r="381" spans="1:16" s="108" customFormat="1" ht="15" customHeight="1" x14ac:dyDescent="0.25">
      <c r="A381" s="604" t="s">
        <v>1343</v>
      </c>
      <c r="B381" s="529" t="s">
        <v>1348</v>
      </c>
      <c r="C381" s="375" t="s">
        <v>52</v>
      </c>
      <c r="D381" s="543">
        <v>41534</v>
      </c>
      <c r="E381" s="544">
        <v>1408</v>
      </c>
      <c r="F381" s="605">
        <v>50.5</v>
      </c>
      <c r="G381" s="606">
        <f t="shared" si="93"/>
        <v>71104</v>
      </c>
      <c r="H381" s="547"/>
      <c r="I381" s="572">
        <v>41674</v>
      </c>
      <c r="J381" s="605">
        <v>59.26</v>
      </c>
      <c r="K381" s="607">
        <f t="shared" si="94"/>
        <v>83438.080000000002</v>
      </c>
      <c r="L381" s="608">
        <f t="shared" si="95"/>
        <v>12334.080000000002</v>
      </c>
      <c r="M381" s="609">
        <v>1</v>
      </c>
      <c r="N381" s="549">
        <f t="shared" si="96"/>
        <v>12334.080000000002</v>
      </c>
      <c r="O381" s="626"/>
    </row>
    <row r="382" spans="1:16" s="108" customFormat="1" ht="15" customHeight="1" x14ac:dyDescent="0.25">
      <c r="A382" s="604" t="s">
        <v>1462</v>
      </c>
      <c r="B382" s="530" t="s">
        <v>1463</v>
      </c>
      <c r="C382" s="554" t="s">
        <v>52</v>
      </c>
      <c r="D382" s="551">
        <v>41596</v>
      </c>
      <c r="E382" s="552">
        <v>1466</v>
      </c>
      <c r="F382" s="624">
        <v>69.099999999999994</v>
      </c>
      <c r="G382" s="606">
        <f t="shared" si="93"/>
        <v>101300.59999999999</v>
      </c>
      <c r="H382" s="547"/>
      <c r="I382" s="572">
        <v>41674</v>
      </c>
      <c r="J382" s="624">
        <v>69.540000000000006</v>
      </c>
      <c r="K382" s="607">
        <f t="shared" si="94"/>
        <v>101945.64000000001</v>
      </c>
      <c r="L382" s="608">
        <f t="shared" si="95"/>
        <v>645.0400000000227</v>
      </c>
      <c r="M382" s="625">
        <v>1</v>
      </c>
      <c r="N382" s="549">
        <f t="shared" si="96"/>
        <v>645.0400000000227</v>
      </c>
      <c r="O382" s="626"/>
    </row>
    <row r="383" spans="1:16" s="108" customFormat="1" ht="15" customHeight="1" x14ac:dyDescent="0.25">
      <c r="A383" s="461" t="s">
        <v>1541</v>
      </c>
      <c r="B383" s="569" t="s">
        <v>1540</v>
      </c>
      <c r="C383" s="439" t="s">
        <v>77</v>
      </c>
      <c r="D383" s="440">
        <v>41647</v>
      </c>
      <c r="E383" s="441">
        <v>1886</v>
      </c>
      <c r="F383" s="611">
        <v>83.41</v>
      </c>
      <c r="G383" s="612">
        <f>SUM(E383*F383)</f>
        <v>157311.25999999998</v>
      </c>
      <c r="H383" s="444"/>
      <c r="I383" s="510">
        <v>41684</v>
      </c>
      <c r="J383" s="611">
        <v>80.3</v>
      </c>
      <c r="K383" s="613">
        <f>SUM(E383*J383)</f>
        <v>151445.79999999999</v>
      </c>
      <c r="L383" s="614">
        <f>SUM(G383-K383)</f>
        <v>5865.4599999999919</v>
      </c>
      <c r="M383" s="615">
        <v>1</v>
      </c>
      <c r="N383" s="446">
        <f>SUM(L383*M383)</f>
        <v>5865.4599999999919</v>
      </c>
      <c r="O383" s="616"/>
      <c r="P383" s="110"/>
    </row>
    <row r="384" spans="1:16" s="108" customFormat="1" ht="15" customHeight="1" x14ac:dyDescent="0.25">
      <c r="A384" s="604" t="s">
        <v>1154</v>
      </c>
      <c r="B384" s="530" t="s">
        <v>1153</v>
      </c>
      <c r="C384" s="554" t="s">
        <v>52</v>
      </c>
      <c r="D384" s="551">
        <v>41589</v>
      </c>
      <c r="E384" s="552">
        <v>2573</v>
      </c>
      <c r="F384" s="624">
        <v>48.76</v>
      </c>
      <c r="G384" s="606">
        <f>SUM(E384*F384)</f>
        <v>125459.48</v>
      </c>
      <c r="H384" s="547"/>
      <c r="I384" s="573">
        <v>41689</v>
      </c>
      <c r="J384" s="624">
        <v>91.65</v>
      </c>
      <c r="K384" s="607">
        <f>SUM(E384*J384)</f>
        <v>235815.45</v>
      </c>
      <c r="L384" s="608">
        <f>SUM(K384-G384)</f>
        <v>110355.97000000002</v>
      </c>
      <c r="M384" s="625">
        <v>1</v>
      </c>
      <c r="N384" s="549">
        <f>SUM(L384*M384)</f>
        <v>110355.97000000002</v>
      </c>
      <c r="O384" s="626"/>
    </row>
    <row r="385" spans="1:16" s="108" customFormat="1" ht="15" customHeight="1" x14ac:dyDescent="0.25">
      <c r="A385" s="604" t="s">
        <v>1585</v>
      </c>
      <c r="B385" s="529" t="s">
        <v>1586</v>
      </c>
      <c r="C385" s="375" t="s">
        <v>52</v>
      </c>
      <c r="D385" s="543">
        <v>41694</v>
      </c>
      <c r="E385" s="544">
        <v>4398</v>
      </c>
      <c r="F385" s="623">
        <v>19.420000000000002</v>
      </c>
      <c r="G385" s="606">
        <f t="shared" ref="G385:G390" si="97">SUM(E385*F385)</f>
        <v>85409.16</v>
      </c>
      <c r="H385" s="547"/>
      <c r="I385" s="572">
        <v>41701</v>
      </c>
      <c r="J385" s="785">
        <v>18.239999999999998</v>
      </c>
      <c r="K385" s="607">
        <f t="shared" ref="K385:K390" si="98">SUM(E385*J385)</f>
        <v>80219.51999999999</v>
      </c>
      <c r="L385" s="608">
        <f>SUM(K385-G385)</f>
        <v>-5189.640000000014</v>
      </c>
      <c r="M385" s="609">
        <v>1</v>
      </c>
      <c r="N385" s="549">
        <f t="shared" ref="N385:N390" si="99">SUM(L385*M385)</f>
        <v>-5189.640000000014</v>
      </c>
      <c r="O385" s="610" t="s">
        <v>3</v>
      </c>
      <c r="P385" s="309"/>
    </row>
    <row r="386" spans="1:16" s="108" customFormat="1" ht="15" customHeight="1" x14ac:dyDescent="0.25">
      <c r="A386" s="604" t="s">
        <v>1538</v>
      </c>
      <c r="B386" s="529" t="s">
        <v>1539</v>
      </c>
      <c r="C386" s="375" t="s">
        <v>52</v>
      </c>
      <c r="D386" s="543">
        <v>41645</v>
      </c>
      <c r="E386" s="544">
        <v>3772</v>
      </c>
      <c r="F386" s="623">
        <v>22.87</v>
      </c>
      <c r="G386" s="606">
        <f t="shared" si="97"/>
        <v>86265.64</v>
      </c>
      <c r="H386" s="547"/>
      <c r="I386" s="572">
        <v>41710</v>
      </c>
      <c r="J386" s="785">
        <v>25.28</v>
      </c>
      <c r="K386" s="607">
        <f t="shared" si="98"/>
        <v>95356.160000000003</v>
      </c>
      <c r="L386" s="608">
        <f>SUM(K386-G386)</f>
        <v>9090.5200000000041</v>
      </c>
      <c r="M386" s="609">
        <v>1</v>
      </c>
      <c r="N386" s="549">
        <f t="shared" si="99"/>
        <v>9090.5200000000041</v>
      </c>
      <c r="O386" s="610" t="s">
        <v>3</v>
      </c>
      <c r="P386" s="309"/>
    </row>
    <row r="387" spans="1:16" s="108" customFormat="1" ht="15" customHeight="1" x14ac:dyDescent="0.25">
      <c r="A387" s="604" t="s">
        <v>1570</v>
      </c>
      <c r="B387" s="529" t="s">
        <v>1571</v>
      </c>
      <c r="C387" s="375" t="s">
        <v>52</v>
      </c>
      <c r="D387" s="543">
        <v>41681</v>
      </c>
      <c r="E387" s="544">
        <v>2668</v>
      </c>
      <c r="F387" s="623">
        <v>32.31</v>
      </c>
      <c r="G387" s="606">
        <f t="shared" si="97"/>
        <v>86203.08</v>
      </c>
      <c r="H387" s="547"/>
      <c r="I387" s="572">
        <v>41708</v>
      </c>
      <c r="J387" s="785">
        <v>33.1</v>
      </c>
      <c r="K387" s="607">
        <f t="shared" si="98"/>
        <v>88310.8</v>
      </c>
      <c r="L387" s="608">
        <f>SUM(K387-G387)</f>
        <v>2107.7200000000012</v>
      </c>
      <c r="M387" s="609">
        <v>1</v>
      </c>
      <c r="N387" s="549">
        <f t="shared" si="99"/>
        <v>2107.7200000000012</v>
      </c>
      <c r="O387" s="610" t="s">
        <v>3</v>
      </c>
      <c r="P387" s="309"/>
    </row>
    <row r="388" spans="1:16" s="108" customFormat="1" ht="15" customHeight="1" x14ac:dyDescent="0.25">
      <c r="A388" s="604" t="s">
        <v>1591</v>
      </c>
      <c r="B388" s="529" t="s">
        <v>1292</v>
      </c>
      <c r="C388" s="375" t="s">
        <v>52</v>
      </c>
      <c r="D388" s="543">
        <v>41705</v>
      </c>
      <c r="E388" s="544">
        <v>998</v>
      </c>
      <c r="F388" s="623">
        <v>138.44999999999999</v>
      </c>
      <c r="G388" s="606">
        <f t="shared" si="97"/>
        <v>138173.09999999998</v>
      </c>
      <c r="H388" s="547"/>
      <c r="I388" s="572">
        <v>41723</v>
      </c>
      <c r="J388" s="785">
        <v>133.77000000000001</v>
      </c>
      <c r="K388" s="607">
        <f t="shared" si="98"/>
        <v>133502.46000000002</v>
      </c>
      <c r="L388" s="608">
        <f>SUM(K388-G388)</f>
        <v>-4670.6399999999558</v>
      </c>
      <c r="M388" s="609">
        <v>1</v>
      </c>
      <c r="N388" s="549">
        <f t="shared" si="99"/>
        <v>-4670.6399999999558</v>
      </c>
      <c r="O388" s="610" t="s">
        <v>3</v>
      </c>
      <c r="P388" s="309"/>
    </row>
    <row r="389" spans="1:16" s="108" customFormat="1" ht="15" customHeight="1" x14ac:dyDescent="0.25">
      <c r="A389" s="461" t="s">
        <v>1613</v>
      </c>
      <c r="B389" s="569" t="s">
        <v>1614</v>
      </c>
      <c r="C389" s="439" t="s">
        <v>77</v>
      </c>
      <c r="D389" s="440">
        <v>41719</v>
      </c>
      <c r="E389" s="441">
        <v>6446</v>
      </c>
      <c r="F389" s="780">
        <v>18.71</v>
      </c>
      <c r="G389" s="612">
        <f t="shared" si="97"/>
        <v>120604.66</v>
      </c>
      <c r="H389" s="444"/>
      <c r="I389" s="510">
        <v>41723</v>
      </c>
      <c r="J389" s="786">
        <v>19.39</v>
      </c>
      <c r="K389" s="613">
        <f t="shared" si="98"/>
        <v>124987.94</v>
      </c>
      <c r="L389" s="614">
        <f>SUM(G389-K389)</f>
        <v>-4383.2799999999988</v>
      </c>
      <c r="M389" s="615">
        <v>1</v>
      </c>
      <c r="N389" s="446">
        <f t="shared" si="99"/>
        <v>-4383.2799999999988</v>
      </c>
      <c r="O389" s="616"/>
      <c r="P389" s="110"/>
    </row>
    <row r="390" spans="1:16" s="108" customFormat="1" ht="15" customHeight="1" x14ac:dyDescent="0.25">
      <c r="A390" s="604" t="s">
        <v>1468</v>
      </c>
      <c r="B390" s="530" t="s">
        <v>1469</v>
      </c>
      <c r="C390" s="554" t="s">
        <v>52</v>
      </c>
      <c r="D390" s="551">
        <v>41597</v>
      </c>
      <c r="E390" s="552">
        <v>1975</v>
      </c>
      <c r="F390" s="781">
        <v>66.760000000000005</v>
      </c>
      <c r="G390" s="606">
        <f t="shared" si="97"/>
        <v>131851</v>
      </c>
      <c r="H390" s="547"/>
      <c r="I390" s="573">
        <v>41733</v>
      </c>
      <c r="J390" s="788">
        <v>67.900000000000006</v>
      </c>
      <c r="K390" s="607">
        <f t="shared" si="98"/>
        <v>134102.5</v>
      </c>
      <c r="L390" s="608">
        <f t="shared" ref="L390:L397" si="100">SUM(K390-G390)</f>
        <v>2251.5</v>
      </c>
      <c r="M390" s="625">
        <v>1</v>
      </c>
      <c r="N390" s="549">
        <f t="shared" si="99"/>
        <v>2251.5</v>
      </c>
      <c r="O390" s="626"/>
    </row>
    <row r="391" spans="1:16" s="108" customFormat="1" ht="15" customHeight="1" x14ac:dyDescent="0.25">
      <c r="A391" s="604" t="s">
        <v>606</v>
      </c>
      <c r="B391" s="529" t="s">
        <v>607</v>
      </c>
      <c r="C391" s="375" t="s">
        <v>52</v>
      </c>
      <c r="D391" s="543">
        <v>41681</v>
      </c>
      <c r="E391" s="544">
        <v>3060</v>
      </c>
      <c r="F391" s="623">
        <v>37.89</v>
      </c>
      <c r="G391" s="606">
        <f t="shared" ref="G391:G397" si="101">SUM(E391*F391)</f>
        <v>115943.40000000001</v>
      </c>
      <c r="H391" s="547"/>
      <c r="I391" s="572">
        <v>41737</v>
      </c>
      <c r="J391" s="785">
        <v>38</v>
      </c>
      <c r="K391" s="607">
        <f t="shared" ref="K391:K397" si="102">SUM(E391*J391)</f>
        <v>116280</v>
      </c>
      <c r="L391" s="608">
        <f t="shared" si="100"/>
        <v>336.59999999999127</v>
      </c>
      <c r="M391" s="609">
        <v>1</v>
      </c>
      <c r="N391" s="549">
        <f t="shared" ref="N391:N397" si="103">SUM(L391*M391)</f>
        <v>336.59999999999127</v>
      </c>
      <c r="O391" s="610" t="s">
        <v>3</v>
      </c>
      <c r="P391" s="309"/>
    </row>
    <row r="392" spans="1:16" s="108" customFormat="1" ht="15" customHeight="1" x14ac:dyDescent="0.25">
      <c r="A392" s="604" t="s">
        <v>1589</v>
      </c>
      <c r="B392" s="529" t="s">
        <v>1590</v>
      </c>
      <c r="C392" s="375" t="s">
        <v>52</v>
      </c>
      <c r="D392" s="543">
        <v>41704</v>
      </c>
      <c r="E392" s="544">
        <v>4644</v>
      </c>
      <c r="F392" s="623">
        <v>32.590000000000003</v>
      </c>
      <c r="G392" s="606">
        <f t="shared" si="101"/>
        <v>151347.96000000002</v>
      </c>
      <c r="H392" s="547"/>
      <c r="I392" s="572">
        <v>41739</v>
      </c>
      <c r="J392" s="785">
        <v>33.42</v>
      </c>
      <c r="K392" s="607">
        <f t="shared" si="102"/>
        <v>155202.48000000001</v>
      </c>
      <c r="L392" s="608">
        <f t="shared" si="100"/>
        <v>3854.5199999999895</v>
      </c>
      <c r="M392" s="609">
        <v>1</v>
      </c>
      <c r="N392" s="549">
        <f t="shared" si="103"/>
        <v>3854.5199999999895</v>
      </c>
      <c r="O392" s="610" t="s">
        <v>3</v>
      </c>
      <c r="P392" s="309"/>
    </row>
    <row r="393" spans="1:16" s="108" customFormat="1" ht="15" customHeight="1" x14ac:dyDescent="0.25">
      <c r="A393" s="604" t="s">
        <v>857</v>
      </c>
      <c r="B393" s="529" t="s">
        <v>858</v>
      </c>
      <c r="C393" s="375" t="s">
        <v>52</v>
      </c>
      <c r="D393" s="543">
        <v>41682</v>
      </c>
      <c r="E393" s="544">
        <v>301</v>
      </c>
      <c r="F393" s="623">
        <v>306.89999999999998</v>
      </c>
      <c r="G393" s="606">
        <f t="shared" si="101"/>
        <v>92376.9</v>
      </c>
      <c r="H393" s="547"/>
      <c r="I393" s="572">
        <v>41740</v>
      </c>
      <c r="J393" s="785">
        <v>295.62</v>
      </c>
      <c r="K393" s="607">
        <f t="shared" si="102"/>
        <v>88981.62</v>
      </c>
      <c r="L393" s="608">
        <f t="shared" si="100"/>
        <v>-3395.2799999999988</v>
      </c>
      <c r="M393" s="609">
        <v>1</v>
      </c>
      <c r="N393" s="549">
        <f t="shared" si="103"/>
        <v>-3395.2799999999988</v>
      </c>
      <c r="O393" s="610" t="s">
        <v>3</v>
      </c>
      <c r="P393" s="309"/>
    </row>
    <row r="394" spans="1:16" s="110" customFormat="1" ht="15" customHeight="1" x14ac:dyDescent="0.25">
      <c r="A394" s="604" t="s">
        <v>1569</v>
      </c>
      <c r="B394" s="529" t="s">
        <v>1572</v>
      </c>
      <c r="C394" s="375" t="s">
        <v>52</v>
      </c>
      <c r="D394" s="543">
        <v>41682</v>
      </c>
      <c r="E394" s="544">
        <v>2931</v>
      </c>
      <c r="F394" s="623">
        <v>49.94</v>
      </c>
      <c r="G394" s="606">
        <f t="shared" si="101"/>
        <v>146374.13999999998</v>
      </c>
      <c r="H394" s="547"/>
      <c r="I394" s="572">
        <v>41737</v>
      </c>
      <c r="J394" s="785">
        <v>51.67</v>
      </c>
      <c r="K394" s="607">
        <f t="shared" si="102"/>
        <v>151444.77000000002</v>
      </c>
      <c r="L394" s="608">
        <f t="shared" si="100"/>
        <v>5070.6300000000338</v>
      </c>
      <c r="M394" s="609">
        <v>1</v>
      </c>
      <c r="N394" s="549">
        <f t="shared" si="103"/>
        <v>5070.6300000000338</v>
      </c>
      <c r="O394" s="610" t="s">
        <v>3</v>
      </c>
      <c r="P394" s="309"/>
    </row>
    <row r="395" spans="1:16" s="108" customFormat="1" ht="15" customHeight="1" x14ac:dyDescent="0.25">
      <c r="A395" s="604" t="s">
        <v>1476</v>
      </c>
      <c r="B395" s="529" t="s">
        <v>1477</v>
      </c>
      <c r="C395" s="375" t="s">
        <v>52</v>
      </c>
      <c r="D395" s="543">
        <v>41724</v>
      </c>
      <c r="E395" s="544">
        <v>5178</v>
      </c>
      <c r="F395" s="623">
        <v>48.52</v>
      </c>
      <c r="G395" s="606">
        <f t="shared" si="101"/>
        <v>251236.56000000003</v>
      </c>
      <c r="H395" s="547"/>
      <c r="I395" s="572">
        <v>41738</v>
      </c>
      <c r="J395" s="785">
        <v>47.66</v>
      </c>
      <c r="K395" s="607">
        <f t="shared" si="102"/>
        <v>246783.47999999998</v>
      </c>
      <c r="L395" s="608">
        <f t="shared" si="100"/>
        <v>-4453.0800000000454</v>
      </c>
      <c r="M395" s="609">
        <v>1</v>
      </c>
      <c r="N395" s="549">
        <f t="shared" si="103"/>
        <v>-4453.0800000000454</v>
      </c>
      <c r="O395" s="610" t="s">
        <v>3</v>
      </c>
      <c r="P395" s="309"/>
    </row>
    <row r="396" spans="1:16" s="108" customFormat="1" ht="15" customHeight="1" x14ac:dyDescent="0.25">
      <c r="A396" s="604" t="s">
        <v>1624</v>
      </c>
      <c r="B396" s="529" t="s">
        <v>1625</v>
      </c>
      <c r="C396" s="375" t="s">
        <v>52</v>
      </c>
      <c r="D396" s="543">
        <v>41730</v>
      </c>
      <c r="E396" s="544">
        <v>4028</v>
      </c>
      <c r="F396" s="623">
        <v>32.81</v>
      </c>
      <c r="G396" s="606">
        <f t="shared" si="101"/>
        <v>132158.68000000002</v>
      </c>
      <c r="H396" s="547"/>
      <c r="I396" s="572">
        <v>41736</v>
      </c>
      <c r="J396" s="785">
        <v>31.03</v>
      </c>
      <c r="K396" s="607">
        <f t="shared" si="102"/>
        <v>124988.84000000001</v>
      </c>
      <c r="L396" s="608">
        <f t="shared" si="100"/>
        <v>-7169.8400000000111</v>
      </c>
      <c r="M396" s="609">
        <v>1</v>
      </c>
      <c r="N396" s="549">
        <f t="shared" si="103"/>
        <v>-7169.8400000000111</v>
      </c>
      <c r="O396" s="610" t="s">
        <v>3</v>
      </c>
      <c r="P396" s="309"/>
    </row>
    <row r="397" spans="1:16" s="110" customFormat="1" ht="15" customHeight="1" x14ac:dyDescent="0.25">
      <c r="A397" s="604" t="s">
        <v>481</v>
      </c>
      <c r="B397" s="529" t="s">
        <v>482</v>
      </c>
      <c r="C397" s="375" t="s">
        <v>52</v>
      </c>
      <c r="D397" s="543">
        <v>41648</v>
      </c>
      <c r="E397" s="544">
        <v>3415</v>
      </c>
      <c r="F397" s="623">
        <v>45.64</v>
      </c>
      <c r="G397" s="606">
        <f t="shared" si="101"/>
        <v>155860.6</v>
      </c>
      <c r="H397" s="547"/>
      <c r="I397" s="572">
        <v>41737</v>
      </c>
      <c r="J397" s="785">
        <v>48.53</v>
      </c>
      <c r="K397" s="607">
        <f t="shared" si="102"/>
        <v>165729.95000000001</v>
      </c>
      <c r="L397" s="608">
        <f t="shared" si="100"/>
        <v>9869.3500000000058</v>
      </c>
      <c r="M397" s="609">
        <v>1</v>
      </c>
      <c r="N397" s="549">
        <f t="shared" si="103"/>
        <v>9869.3500000000058</v>
      </c>
      <c r="O397" s="610" t="s">
        <v>3</v>
      </c>
      <c r="P397" s="309"/>
    </row>
    <row r="398" spans="1:16" s="108" customFormat="1" ht="15" customHeight="1" x14ac:dyDescent="0.25">
      <c r="A398" s="604" t="s">
        <v>1621</v>
      </c>
      <c r="B398" s="529" t="s">
        <v>1622</v>
      </c>
      <c r="C398" s="375" t="s">
        <v>52</v>
      </c>
      <c r="D398" s="543">
        <v>41730</v>
      </c>
      <c r="E398" s="544">
        <v>4596</v>
      </c>
      <c r="F398" s="623">
        <v>36.22</v>
      </c>
      <c r="G398" s="606">
        <f t="shared" ref="G398:G403" si="104">SUM(E398*F398)</f>
        <v>166467.12</v>
      </c>
      <c r="H398" s="547"/>
      <c r="I398" s="572">
        <v>41740</v>
      </c>
      <c r="J398" s="785">
        <v>34.659999999999997</v>
      </c>
      <c r="K398" s="607">
        <f t="shared" ref="K398:K403" si="105">SUM(E398*J398)</f>
        <v>159297.35999999999</v>
      </c>
      <c r="L398" s="608">
        <f>SUM(K398-G398)</f>
        <v>-7169.7600000000093</v>
      </c>
      <c r="M398" s="609">
        <v>1</v>
      </c>
      <c r="N398" s="549">
        <f t="shared" ref="N398:N403" si="106">SUM(L398*M398)</f>
        <v>-7169.7600000000093</v>
      </c>
      <c r="O398" s="610" t="s">
        <v>3</v>
      </c>
      <c r="P398" s="309"/>
    </row>
    <row r="399" spans="1:16" s="108" customFormat="1" ht="15" customHeight="1" x14ac:dyDescent="0.25">
      <c r="A399" s="604" t="s">
        <v>1623</v>
      </c>
      <c r="B399" s="529" t="s">
        <v>993</v>
      </c>
      <c r="C399" s="375" t="s">
        <v>52</v>
      </c>
      <c r="D399" s="543">
        <v>41730</v>
      </c>
      <c r="E399" s="544">
        <v>3414</v>
      </c>
      <c r="F399" s="623">
        <v>56.23</v>
      </c>
      <c r="G399" s="606">
        <f t="shared" si="104"/>
        <v>191969.22</v>
      </c>
      <c r="H399" s="547"/>
      <c r="I399" s="572">
        <v>41740</v>
      </c>
      <c r="J399" s="785">
        <v>54.13</v>
      </c>
      <c r="K399" s="607">
        <f t="shared" si="105"/>
        <v>184799.82</v>
      </c>
      <c r="L399" s="608">
        <f>SUM(K399-G399)</f>
        <v>-7169.3999999999942</v>
      </c>
      <c r="M399" s="609">
        <v>1</v>
      </c>
      <c r="N399" s="549">
        <f t="shared" si="106"/>
        <v>-7169.3999999999942</v>
      </c>
      <c r="O399" s="610" t="s">
        <v>3</v>
      </c>
      <c r="P399" s="309"/>
    </row>
    <row r="400" spans="1:16" s="108" customFormat="1" ht="15" customHeight="1" x14ac:dyDescent="0.25">
      <c r="A400" s="604" t="s">
        <v>1534</v>
      </c>
      <c r="B400" s="529" t="s">
        <v>1533</v>
      </c>
      <c r="C400" s="375" t="s">
        <v>52</v>
      </c>
      <c r="D400" s="543">
        <v>41639</v>
      </c>
      <c r="E400" s="544">
        <v>1030</v>
      </c>
      <c r="F400" s="623">
        <v>167.67</v>
      </c>
      <c r="G400" s="606">
        <f t="shared" si="104"/>
        <v>172700.09999999998</v>
      </c>
      <c r="H400" s="547"/>
      <c r="I400" s="572">
        <v>41740</v>
      </c>
      <c r="J400" s="785">
        <v>182.3</v>
      </c>
      <c r="K400" s="607">
        <f t="shared" si="105"/>
        <v>187769</v>
      </c>
      <c r="L400" s="608">
        <f>SUM(K400-G400)</f>
        <v>15068.900000000023</v>
      </c>
      <c r="M400" s="609">
        <v>1</v>
      </c>
      <c r="N400" s="549">
        <f t="shared" si="106"/>
        <v>15068.900000000023</v>
      </c>
      <c r="O400" s="610" t="s">
        <v>3</v>
      </c>
      <c r="P400" s="309"/>
    </row>
    <row r="401" spans="1:16" s="108" customFormat="1" ht="15" customHeight="1" x14ac:dyDescent="0.25">
      <c r="A401" s="461" t="s">
        <v>1339</v>
      </c>
      <c r="B401" s="569" t="s">
        <v>1351</v>
      </c>
      <c r="C401" s="439" t="s">
        <v>77</v>
      </c>
      <c r="D401" s="440">
        <v>41740</v>
      </c>
      <c r="E401" s="441">
        <v>2763</v>
      </c>
      <c r="F401" s="780">
        <v>52.93</v>
      </c>
      <c r="G401" s="612">
        <f t="shared" si="104"/>
        <v>146245.59</v>
      </c>
      <c r="H401" s="444"/>
      <c r="I401" s="510">
        <v>41751</v>
      </c>
      <c r="J401" s="786">
        <v>55.51</v>
      </c>
      <c r="K401" s="613">
        <f t="shared" si="105"/>
        <v>153374.13</v>
      </c>
      <c r="L401" s="614">
        <f>SUM(G401-K401)</f>
        <v>-7128.5400000000081</v>
      </c>
      <c r="M401" s="615">
        <v>1</v>
      </c>
      <c r="N401" s="446">
        <f t="shared" si="106"/>
        <v>-7128.5400000000081</v>
      </c>
      <c r="O401" s="616"/>
      <c r="P401" s="110"/>
    </row>
    <row r="402" spans="1:16" s="108" customFormat="1" ht="15" customHeight="1" x14ac:dyDescent="0.25">
      <c r="A402" s="461" t="s">
        <v>1651</v>
      </c>
      <c r="B402" s="569" t="s">
        <v>1652</v>
      </c>
      <c r="C402" s="439" t="s">
        <v>77</v>
      </c>
      <c r="D402" s="440">
        <v>41740</v>
      </c>
      <c r="E402" s="441">
        <v>1605</v>
      </c>
      <c r="F402" s="780">
        <v>45.33</v>
      </c>
      <c r="G402" s="612">
        <f t="shared" si="104"/>
        <v>72754.649999999994</v>
      </c>
      <c r="H402" s="444"/>
      <c r="I402" s="510">
        <v>41753</v>
      </c>
      <c r="J402" s="786">
        <v>47.75</v>
      </c>
      <c r="K402" s="613">
        <f t="shared" si="105"/>
        <v>76638.75</v>
      </c>
      <c r="L402" s="614">
        <f>SUM(G402-K402)</f>
        <v>-3884.1000000000058</v>
      </c>
      <c r="M402" s="615">
        <v>1</v>
      </c>
      <c r="N402" s="446">
        <f t="shared" si="106"/>
        <v>-3884.1000000000058</v>
      </c>
      <c r="O402" s="616"/>
      <c r="P402" s="110"/>
    </row>
    <row r="403" spans="1:16" s="108" customFormat="1" ht="15" customHeight="1" x14ac:dyDescent="0.25">
      <c r="A403" s="604" t="s">
        <v>1667</v>
      </c>
      <c r="B403" s="529" t="s">
        <v>1668</v>
      </c>
      <c r="C403" s="822" t="s">
        <v>52</v>
      </c>
      <c r="D403" s="543">
        <v>41751</v>
      </c>
      <c r="E403" s="544">
        <v>3183</v>
      </c>
      <c r="F403" s="623">
        <v>61.15</v>
      </c>
      <c r="G403" s="606">
        <f t="shared" si="104"/>
        <v>194640.44999999998</v>
      </c>
      <c r="H403" s="547"/>
      <c r="I403" s="572">
        <v>41753</v>
      </c>
      <c r="J403" s="785">
        <v>59.07</v>
      </c>
      <c r="K403" s="607">
        <f t="shared" si="105"/>
        <v>188019.81</v>
      </c>
      <c r="L403" s="608">
        <f t="shared" ref="L403:L408" si="107">SUM(K403-G403)</f>
        <v>-6620.6399999999849</v>
      </c>
      <c r="M403" s="609">
        <v>1</v>
      </c>
      <c r="N403" s="549">
        <f t="shared" si="106"/>
        <v>-6620.6399999999849</v>
      </c>
      <c r="O403" s="610" t="s">
        <v>3</v>
      </c>
      <c r="P403" s="309"/>
    </row>
    <row r="404" spans="1:16" s="108" customFormat="1" ht="15" customHeight="1" x14ac:dyDescent="0.25">
      <c r="A404" s="604" t="s">
        <v>1657</v>
      </c>
      <c r="B404" s="529" t="s">
        <v>837</v>
      </c>
      <c r="C404" s="375" t="s">
        <v>52</v>
      </c>
      <c r="D404" s="543">
        <v>41745</v>
      </c>
      <c r="E404" s="544">
        <v>3837</v>
      </c>
      <c r="F404" s="623">
        <v>44.82</v>
      </c>
      <c r="G404" s="606">
        <f t="shared" ref="G404:G410" si="108">SUM(E404*F404)</f>
        <v>171974.34</v>
      </c>
      <c r="H404" s="547"/>
      <c r="I404" s="572">
        <v>41759</v>
      </c>
      <c r="J404" s="785">
        <v>43.16</v>
      </c>
      <c r="K404" s="607">
        <f t="shared" ref="K404:K410" si="109">SUM(E404*J404)</f>
        <v>165604.91999999998</v>
      </c>
      <c r="L404" s="608">
        <f t="shared" si="107"/>
        <v>-6369.4200000000128</v>
      </c>
      <c r="M404" s="609">
        <v>1</v>
      </c>
      <c r="N404" s="549">
        <f t="shared" ref="N404:N410" si="110">SUM(L404*M404)</f>
        <v>-6369.4200000000128</v>
      </c>
      <c r="O404" s="610" t="s">
        <v>3</v>
      </c>
      <c r="P404" s="309"/>
    </row>
    <row r="405" spans="1:16" s="108" customFormat="1" ht="15" customHeight="1" x14ac:dyDescent="0.25">
      <c r="A405" s="604" t="s">
        <v>1606</v>
      </c>
      <c r="B405" s="529" t="s">
        <v>1104</v>
      </c>
      <c r="C405" s="375" t="s">
        <v>52</v>
      </c>
      <c r="D405" s="543">
        <v>41717</v>
      </c>
      <c r="E405" s="544">
        <v>3194</v>
      </c>
      <c r="F405" s="623">
        <v>50.37</v>
      </c>
      <c r="G405" s="606">
        <f t="shared" si="108"/>
        <v>160881.78</v>
      </c>
      <c r="H405" s="547"/>
      <c r="I405" s="572">
        <v>41759</v>
      </c>
      <c r="J405" s="785">
        <v>48.11</v>
      </c>
      <c r="K405" s="607">
        <f t="shared" si="109"/>
        <v>153663.34</v>
      </c>
      <c r="L405" s="608">
        <f t="shared" si="107"/>
        <v>-7218.4400000000023</v>
      </c>
      <c r="M405" s="609">
        <v>1</v>
      </c>
      <c r="N405" s="549">
        <f t="shared" si="110"/>
        <v>-7218.4400000000023</v>
      </c>
      <c r="O405" s="610" t="s">
        <v>3</v>
      </c>
      <c r="P405" s="309"/>
    </row>
    <row r="406" spans="1:16" s="108" customFormat="1" ht="15" customHeight="1" x14ac:dyDescent="0.25">
      <c r="A406" s="604" t="s">
        <v>639</v>
      </c>
      <c r="B406" s="529" t="s">
        <v>640</v>
      </c>
      <c r="C406" s="375" t="s">
        <v>52</v>
      </c>
      <c r="D406" s="543">
        <v>41757</v>
      </c>
      <c r="E406" s="544">
        <v>2742</v>
      </c>
      <c r="F406" s="623">
        <v>91.66</v>
      </c>
      <c r="G406" s="606">
        <f t="shared" si="108"/>
        <v>251331.72</v>
      </c>
      <c r="H406" s="547"/>
      <c r="I406" s="572">
        <v>41760</v>
      </c>
      <c r="J406" s="785">
        <v>89.14</v>
      </c>
      <c r="K406" s="607">
        <f t="shared" si="109"/>
        <v>244421.88</v>
      </c>
      <c r="L406" s="608">
        <f t="shared" si="107"/>
        <v>-6909.8399999999965</v>
      </c>
      <c r="M406" s="609">
        <v>1</v>
      </c>
      <c r="N406" s="549">
        <f t="shared" si="110"/>
        <v>-6909.8399999999965</v>
      </c>
      <c r="O406" s="610" t="s">
        <v>3</v>
      </c>
      <c r="P406" s="309"/>
    </row>
    <row r="407" spans="1:16" s="108" customFormat="1" ht="15" customHeight="1" x14ac:dyDescent="0.25">
      <c r="A407" s="604" t="s">
        <v>1679</v>
      </c>
      <c r="B407" s="529" t="s">
        <v>1678</v>
      </c>
      <c r="C407" s="375" t="s">
        <v>52</v>
      </c>
      <c r="D407" s="543">
        <v>41757</v>
      </c>
      <c r="E407" s="544">
        <v>1366</v>
      </c>
      <c r="F407" s="623">
        <v>174.64</v>
      </c>
      <c r="G407" s="606">
        <f t="shared" si="108"/>
        <v>238558.24</v>
      </c>
      <c r="H407" s="547"/>
      <c r="I407" s="572">
        <v>41761</v>
      </c>
      <c r="J407" s="785">
        <v>169.49</v>
      </c>
      <c r="K407" s="607">
        <f t="shared" si="109"/>
        <v>231523.34000000003</v>
      </c>
      <c r="L407" s="608">
        <f t="shared" si="107"/>
        <v>-7034.8999999999651</v>
      </c>
      <c r="M407" s="609">
        <v>1</v>
      </c>
      <c r="N407" s="549">
        <f t="shared" si="110"/>
        <v>-7034.8999999999651</v>
      </c>
      <c r="O407" s="610" t="s">
        <v>3</v>
      </c>
      <c r="P407" s="309"/>
    </row>
    <row r="408" spans="1:16" s="108" customFormat="1" ht="15" customHeight="1" x14ac:dyDescent="0.25">
      <c r="A408" s="604" t="s">
        <v>1010</v>
      </c>
      <c r="B408" s="529" t="s">
        <v>1011</v>
      </c>
      <c r="C408" s="375" t="s">
        <v>52</v>
      </c>
      <c r="D408" s="543">
        <v>41759</v>
      </c>
      <c r="E408" s="544">
        <v>3004</v>
      </c>
      <c r="F408" s="623">
        <v>73.37</v>
      </c>
      <c r="G408" s="606">
        <f t="shared" si="108"/>
        <v>220403.48</v>
      </c>
      <c r="H408" s="547"/>
      <c r="I408" s="572">
        <v>41761</v>
      </c>
      <c r="J408" s="785">
        <v>71.069999999999993</v>
      </c>
      <c r="K408" s="607">
        <f t="shared" si="109"/>
        <v>213494.27999999997</v>
      </c>
      <c r="L408" s="608">
        <f t="shared" si="107"/>
        <v>-6909.2000000000407</v>
      </c>
      <c r="M408" s="609">
        <v>1</v>
      </c>
      <c r="N408" s="549">
        <f t="shared" si="110"/>
        <v>-6909.2000000000407</v>
      </c>
      <c r="O408" s="610" t="s">
        <v>3</v>
      </c>
      <c r="P408" s="309"/>
    </row>
    <row r="409" spans="1:16" s="108" customFormat="1" ht="15" customHeight="1" x14ac:dyDescent="0.25">
      <c r="A409" s="604" t="s">
        <v>555</v>
      </c>
      <c r="B409" s="529" t="s">
        <v>556</v>
      </c>
      <c r="C409" s="375" t="s">
        <v>52</v>
      </c>
      <c r="D409" s="543">
        <v>41751</v>
      </c>
      <c r="E409" s="544">
        <v>2136</v>
      </c>
      <c r="F409" s="623">
        <v>78.91</v>
      </c>
      <c r="G409" s="606">
        <f t="shared" si="108"/>
        <v>168551.75999999998</v>
      </c>
      <c r="H409" s="547"/>
      <c r="I409" s="572">
        <v>41764</v>
      </c>
      <c r="J409" s="785">
        <v>75.75</v>
      </c>
      <c r="K409" s="607">
        <f t="shared" si="109"/>
        <v>161802</v>
      </c>
      <c r="L409" s="608">
        <f>SUM(K409-G409)</f>
        <v>-6749.7599999999802</v>
      </c>
      <c r="M409" s="609">
        <v>1</v>
      </c>
      <c r="N409" s="549">
        <f t="shared" si="110"/>
        <v>-6749.7599999999802</v>
      </c>
      <c r="O409" s="610" t="s">
        <v>3</v>
      </c>
      <c r="P409" s="309"/>
    </row>
    <row r="410" spans="1:16" s="108" customFormat="1" ht="15" customHeight="1" x14ac:dyDescent="0.25">
      <c r="A410" s="604" t="s">
        <v>1660</v>
      </c>
      <c r="B410" s="529" t="s">
        <v>1282</v>
      </c>
      <c r="C410" s="375" t="s">
        <v>52</v>
      </c>
      <c r="D410" s="543">
        <v>41746</v>
      </c>
      <c r="E410" s="544">
        <v>1887</v>
      </c>
      <c r="F410" s="623">
        <v>127.59</v>
      </c>
      <c r="G410" s="606">
        <f t="shared" si="108"/>
        <v>240762.33000000002</v>
      </c>
      <c r="H410" s="547"/>
      <c r="I410" s="572">
        <v>41765</v>
      </c>
      <c r="J410" s="785">
        <v>125.06</v>
      </c>
      <c r="K410" s="607">
        <f t="shared" si="109"/>
        <v>235988.22</v>
      </c>
      <c r="L410" s="608">
        <f>SUM(K410-G410)</f>
        <v>-4774.1100000000151</v>
      </c>
      <c r="M410" s="609">
        <v>1</v>
      </c>
      <c r="N410" s="549">
        <f t="shared" si="110"/>
        <v>-4774.1100000000151</v>
      </c>
      <c r="O410" s="610" t="s">
        <v>3</v>
      </c>
      <c r="P410" s="309"/>
    </row>
    <row r="411" spans="1:16" s="108" customFormat="1" ht="15" customHeight="1" x14ac:dyDescent="0.25">
      <c r="A411" s="604" t="s">
        <v>504</v>
      </c>
      <c r="B411" s="529" t="s">
        <v>505</v>
      </c>
      <c r="C411" s="375" t="s">
        <v>52</v>
      </c>
      <c r="D411" s="543">
        <v>41743</v>
      </c>
      <c r="E411" s="544">
        <v>7239</v>
      </c>
      <c r="F411" s="623">
        <v>30.85</v>
      </c>
      <c r="G411" s="606">
        <f t="shared" ref="G411:G420" si="111">SUM(E411*F411)</f>
        <v>223323.15000000002</v>
      </c>
      <c r="H411" s="547"/>
      <c r="I411" s="572">
        <v>41771</v>
      </c>
      <c r="J411" s="785">
        <v>30.6</v>
      </c>
      <c r="K411" s="607">
        <f t="shared" ref="K411:K420" si="112">SUM(E411*J411)</f>
        <v>221513.40000000002</v>
      </c>
      <c r="L411" s="608">
        <f>SUM(K411-G411)</f>
        <v>-1809.75</v>
      </c>
      <c r="M411" s="609">
        <v>1</v>
      </c>
      <c r="N411" s="549">
        <f t="shared" ref="N411:N420" si="113">SUM(L411*M411)</f>
        <v>-1809.75</v>
      </c>
      <c r="O411" s="610" t="s">
        <v>3</v>
      </c>
      <c r="P411" s="309"/>
    </row>
    <row r="412" spans="1:16" s="108" customFormat="1" ht="15" customHeight="1" x14ac:dyDescent="0.25">
      <c r="A412" s="461" t="s">
        <v>1392</v>
      </c>
      <c r="B412" s="569" t="s">
        <v>1393</v>
      </c>
      <c r="C412" s="439" t="s">
        <v>77</v>
      </c>
      <c r="D412" s="440">
        <v>41764</v>
      </c>
      <c r="E412" s="441">
        <v>5039</v>
      </c>
      <c r="F412" s="780">
        <v>28.45</v>
      </c>
      <c r="G412" s="612">
        <f t="shared" si="111"/>
        <v>143359.54999999999</v>
      </c>
      <c r="H412" s="444"/>
      <c r="I412" s="510">
        <v>41771</v>
      </c>
      <c r="J412" s="786">
        <v>29.75</v>
      </c>
      <c r="K412" s="613">
        <f t="shared" si="112"/>
        <v>149910.25</v>
      </c>
      <c r="L412" s="614">
        <f>SUM(G412-K412)</f>
        <v>-6550.7000000000116</v>
      </c>
      <c r="M412" s="615">
        <v>1</v>
      </c>
      <c r="N412" s="446">
        <f t="shared" si="113"/>
        <v>-6550.7000000000116</v>
      </c>
      <c r="O412" s="616"/>
      <c r="P412" s="110"/>
    </row>
    <row r="413" spans="1:16" s="108" customFormat="1" ht="15" customHeight="1" x14ac:dyDescent="0.25">
      <c r="A413" s="604" t="s">
        <v>587</v>
      </c>
      <c r="B413" s="529" t="s">
        <v>588</v>
      </c>
      <c r="C413" s="375" t="s">
        <v>52</v>
      </c>
      <c r="D413" s="543">
        <v>41729</v>
      </c>
      <c r="E413" s="544">
        <v>7458</v>
      </c>
      <c r="F413" s="623">
        <v>29.3</v>
      </c>
      <c r="G413" s="606">
        <f t="shared" si="111"/>
        <v>218519.4</v>
      </c>
      <c r="H413" s="547"/>
      <c r="I413" s="572">
        <v>41771</v>
      </c>
      <c r="J413" s="785">
        <v>29.02</v>
      </c>
      <c r="K413" s="607">
        <f t="shared" si="112"/>
        <v>216431.16</v>
      </c>
      <c r="L413" s="608">
        <f t="shared" ref="L413:L420" si="114">SUM(K413-G413)</f>
        <v>-2088.2399999999907</v>
      </c>
      <c r="M413" s="609">
        <v>1</v>
      </c>
      <c r="N413" s="549">
        <f t="shared" si="113"/>
        <v>-2088.2399999999907</v>
      </c>
      <c r="O413" s="610" t="s">
        <v>3</v>
      </c>
      <c r="P413" s="309"/>
    </row>
    <row r="414" spans="1:16" s="110" customFormat="1" ht="15" customHeight="1" x14ac:dyDescent="0.25">
      <c r="A414" s="604" t="s">
        <v>1522</v>
      </c>
      <c r="B414" s="529" t="s">
        <v>1523</v>
      </c>
      <c r="C414" s="375" t="s">
        <v>52</v>
      </c>
      <c r="D414" s="543">
        <v>41767</v>
      </c>
      <c r="E414" s="544">
        <v>3291</v>
      </c>
      <c r="F414" s="623">
        <v>42.45</v>
      </c>
      <c r="G414" s="606">
        <f t="shared" si="111"/>
        <v>139702.95000000001</v>
      </c>
      <c r="H414" s="547"/>
      <c r="I414" s="572">
        <v>41774</v>
      </c>
      <c r="J414" s="785">
        <v>40.49</v>
      </c>
      <c r="K414" s="607">
        <f t="shared" si="112"/>
        <v>133252.59</v>
      </c>
      <c r="L414" s="608">
        <f t="shared" si="114"/>
        <v>-6450.3600000000151</v>
      </c>
      <c r="M414" s="609">
        <v>1</v>
      </c>
      <c r="N414" s="549">
        <f t="shared" si="113"/>
        <v>-6450.3600000000151</v>
      </c>
      <c r="O414" s="610" t="s">
        <v>3</v>
      </c>
      <c r="P414" s="309"/>
    </row>
    <row r="415" spans="1:16" s="108" customFormat="1" ht="15" customHeight="1" x14ac:dyDescent="0.25">
      <c r="A415" s="604" t="s">
        <v>1344</v>
      </c>
      <c r="B415" s="529" t="s">
        <v>1347</v>
      </c>
      <c r="C415" s="375" t="s">
        <v>52</v>
      </c>
      <c r="D415" s="543">
        <v>41730</v>
      </c>
      <c r="E415" s="544">
        <v>558</v>
      </c>
      <c r="F415" s="623">
        <v>153.32</v>
      </c>
      <c r="G415" s="606">
        <f t="shared" si="111"/>
        <v>85552.56</v>
      </c>
      <c r="H415" s="547"/>
      <c r="I415" s="572">
        <v>41775</v>
      </c>
      <c r="J415" s="785">
        <v>145.97999999999999</v>
      </c>
      <c r="K415" s="607">
        <f t="shared" si="112"/>
        <v>81456.84</v>
      </c>
      <c r="L415" s="608">
        <f t="shared" si="114"/>
        <v>-4095.7200000000012</v>
      </c>
      <c r="M415" s="609">
        <v>1</v>
      </c>
      <c r="N415" s="549">
        <f t="shared" si="113"/>
        <v>-4095.7200000000012</v>
      </c>
      <c r="O415" s="610" t="s">
        <v>3</v>
      </c>
      <c r="P415" s="309"/>
    </row>
    <row r="416" spans="1:16" s="108" customFormat="1" ht="15" customHeight="1" x14ac:dyDescent="0.25">
      <c r="A416" s="604" t="s">
        <v>1644</v>
      </c>
      <c r="B416" s="529" t="s">
        <v>1645</v>
      </c>
      <c r="C416" s="375" t="s">
        <v>52</v>
      </c>
      <c r="D416" s="543">
        <v>41739</v>
      </c>
      <c r="E416" s="544">
        <v>4456</v>
      </c>
      <c r="F416" s="623">
        <v>51.69</v>
      </c>
      <c r="G416" s="606">
        <f t="shared" si="111"/>
        <v>230330.63999999998</v>
      </c>
      <c r="H416" s="547"/>
      <c r="I416" s="572">
        <v>41778</v>
      </c>
      <c r="J416" s="785">
        <v>51.41</v>
      </c>
      <c r="K416" s="607">
        <f t="shared" si="112"/>
        <v>229082.96</v>
      </c>
      <c r="L416" s="608">
        <f t="shared" si="114"/>
        <v>-1247.679999999993</v>
      </c>
      <c r="M416" s="609">
        <v>1</v>
      </c>
      <c r="N416" s="549">
        <f t="shared" si="113"/>
        <v>-1247.679999999993</v>
      </c>
      <c r="O416" s="610" t="s">
        <v>3</v>
      </c>
      <c r="P416" s="309"/>
    </row>
    <row r="417" spans="1:16" s="108" customFormat="1" ht="15" customHeight="1" x14ac:dyDescent="0.25">
      <c r="A417" s="604" t="s">
        <v>1619</v>
      </c>
      <c r="B417" s="529" t="s">
        <v>1620</v>
      </c>
      <c r="C417" s="375" t="s">
        <v>52</v>
      </c>
      <c r="D417" s="543">
        <v>41729</v>
      </c>
      <c r="E417" s="544">
        <v>2313</v>
      </c>
      <c r="F417" s="623">
        <v>99.84</v>
      </c>
      <c r="G417" s="606">
        <f t="shared" si="111"/>
        <v>230929.92000000001</v>
      </c>
      <c r="H417" s="547"/>
      <c r="I417" s="572">
        <v>41779</v>
      </c>
      <c r="J417" s="785">
        <v>101.74</v>
      </c>
      <c r="K417" s="607">
        <f t="shared" si="112"/>
        <v>235324.62</v>
      </c>
      <c r="L417" s="608">
        <f t="shared" si="114"/>
        <v>4394.6999999999825</v>
      </c>
      <c r="M417" s="609">
        <v>1</v>
      </c>
      <c r="N417" s="549">
        <f t="shared" si="113"/>
        <v>4394.6999999999825</v>
      </c>
      <c r="O417" s="610" t="s">
        <v>3</v>
      </c>
      <c r="P417" s="309"/>
    </row>
    <row r="418" spans="1:16" s="108" customFormat="1" ht="15" customHeight="1" x14ac:dyDescent="0.25">
      <c r="A418" s="604" t="s">
        <v>1646</v>
      </c>
      <c r="B418" s="529" t="s">
        <v>558</v>
      </c>
      <c r="C418" s="375" t="s">
        <v>52</v>
      </c>
      <c r="D418" s="543">
        <v>41739</v>
      </c>
      <c r="E418" s="544">
        <v>4456</v>
      </c>
      <c r="F418" s="623">
        <v>45.4</v>
      </c>
      <c r="G418" s="606">
        <f t="shared" si="111"/>
        <v>202302.4</v>
      </c>
      <c r="H418" s="547"/>
      <c r="I418" s="572">
        <v>41778</v>
      </c>
      <c r="J418" s="785">
        <v>43.82</v>
      </c>
      <c r="K418" s="607">
        <f t="shared" si="112"/>
        <v>195261.92</v>
      </c>
      <c r="L418" s="608">
        <f t="shared" si="114"/>
        <v>-7040.4799999999814</v>
      </c>
      <c r="M418" s="609">
        <v>1</v>
      </c>
      <c r="N418" s="549">
        <f t="shared" si="113"/>
        <v>-7040.4799999999814</v>
      </c>
      <c r="O418" s="610" t="s">
        <v>3</v>
      </c>
      <c r="P418" s="309"/>
    </row>
    <row r="419" spans="1:16" s="108" customFormat="1" ht="15" customHeight="1" x14ac:dyDescent="0.25">
      <c r="A419" s="604" t="s">
        <v>601</v>
      </c>
      <c r="B419" s="529" t="s">
        <v>602</v>
      </c>
      <c r="C419" s="375" t="s">
        <v>52</v>
      </c>
      <c r="D419" s="543">
        <v>41730</v>
      </c>
      <c r="E419" s="544">
        <v>3200</v>
      </c>
      <c r="F419" s="623">
        <v>74.44</v>
      </c>
      <c r="G419" s="606">
        <f t="shared" si="111"/>
        <v>238208</v>
      </c>
      <c r="H419" s="547"/>
      <c r="I419" s="572">
        <v>41778</v>
      </c>
      <c r="J419" s="785">
        <v>75.260000000000005</v>
      </c>
      <c r="K419" s="607">
        <f t="shared" si="112"/>
        <v>240832.00000000003</v>
      </c>
      <c r="L419" s="608">
        <f t="shared" si="114"/>
        <v>2624.0000000000291</v>
      </c>
      <c r="M419" s="609">
        <v>1</v>
      </c>
      <c r="N419" s="549">
        <f t="shared" si="113"/>
        <v>2624.0000000000291</v>
      </c>
      <c r="O419" s="610" t="s">
        <v>3</v>
      </c>
      <c r="P419" s="309"/>
    </row>
    <row r="420" spans="1:16" s="108" customFormat="1" ht="15" customHeight="1" x14ac:dyDescent="0.25">
      <c r="A420" s="604" t="s">
        <v>510</v>
      </c>
      <c r="B420" s="529" t="s">
        <v>511</v>
      </c>
      <c r="C420" s="375" t="s">
        <v>52</v>
      </c>
      <c r="D420" s="543">
        <v>41744</v>
      </c>
      <c r="E420" s="544">
        <v>4542</v>
      </c>
      <c r="F420" s="623">
        <v>46</v>
      </c>
      <c r="G420" s="606">
        <f t="shared" si="111"/>
        <v>208932</v>
      </c>
      <c r="H420" s="547"/>
      <c r="I420" s="572">
        <v>41779</v>
      </c>
      <c r="J420" s="785">
        <v>44.98</v>
      </c>
      <c r="K420" s="607">
        <f t="shared" si="112"/>
        <v>204299.15999999997</v>
      </c>
      <c r="L420" s="608">
        <f t="shared" si="114"/>
        <v>-4632.8400000000256</v>
      </c>
      <c r="M420" s="609">
        <v>1</v>
      </c>
      <c r="N420" s="549">
        <f t="shared" si="113"/>
        <v>-4632.8400000000256</v>
      </c>
      <c r="O420" s="610" t="s">
        <v>3</v>
      </c>
      <c r="P420" s="309"/>
    </row>
    <row r="421" spans="1:16" s="108" customFormat="1" ht="15" customHeight="1" x14ac:dyDescent="0.25">
      <c r="A421" s="461" t="s">
        <v>1604</v>
      </c>
      <c r="B421" s="569" t="s">
        <v>1605</v>
      </c>
      <c r="C421" s="439" t="s">
        <v>77</v>
      </c>
      <c r="D421" s="440">
        <v>41712</v>
      </c>
      <c r="E421" s="441">
        <v>985</v>
      </c>
      <c r="F421" s="780">
        <v>58.37</v>
      </c>
      <c r="G421" s="612">
        <f t="shared" ref="G421:G428" si="115">SUM(E421*F421)</f>
        <v>57494.45</v>
      </c>
      <c r="H421" s="444"/>
      <c r="I421" s="510">
        <v>41786</v>
      </c>
      <c r="J421" s="786">
        <v>54.25</v>
      </c>
      <c r="K421" s="613">
        <f t="shared" ref="K421:K428" si="116">SUM(E421*J421)</f>
        <v>53436.25</v>
      </c>
      <c r="L421" s="614">
        <f>SUM(G421-K421)</f>
        <v>4058.1999999999971</v>
      </c>
      <c r="M421" s="615">
        <v>1</v>
      </c>
      <c r="N421" s="446">
        <f t="shared" ref="N421:N428" si="117">SUM(L421*M421)</f>
        <v>4058.1999999999971</v>
      </c>
      <c r="O421" s="616"/>
      <c r="P421" s="110"/>
    </row>
    <row r="422" spans="1:16" s="108" customFormat="1" ht="15" customHeight="1" x14ac:dyDescent="0.25">
      <c r="A422" s="461" t="s">
        <v>1686</v>
      </c>
      <c r="B422" s="569" t="s">
        <v>1687</v>
      </c>
      <c r="C422" s="439" t="s">
        <v>77</v>
      </c>
      <c r="D422" s="440">
        <v>41765</v>
      </c>
      <c r="E422" s="441">
        <v>2780</v>
      </c>
      <c r="F422" s="780">
        <v>53.5</v>
      </c>
      <c r="G422" s="612">
        <f t="shared" si="115"/>
        <v>148730</v>
      </c>
      <c r="H422" s="444"/>
      <c r="I422" s="510">
        <v>41787</v>
      </c>
      <c r="J422" s="786">
        <v>55.55</v>
      </c>
      <c r="K422" s="613">
        <f t="shared" si="116"/>
        <v>154429</v>
      </c>
      <c r="L422" s="614">
        <f>SUM(G422-K422)</f>
        <v>-5699</v>
      </c>
      <c r="M422" s="615">
        <v>1</v>
      </c>
      <c r="N422" s="446">
        <f t="shared" si="117"/>
        <v>-5699</v>
      </c>
      <c r="O422" s="616"/>
      <c r="P422" s="110"/>
    </row>
    <row r="423" spans="1:16" s="108" customFormat="1" ht="15" customHeight="1" x14ac:dyDescent="0.25">
      <c r="A423" s="604" t="s">
        <v>1636</v>
      </c>
      <c r="B423" s="529" t="s">
        <v>1637</v>
      </c>
      <c r="C423" s="375" t="s">
        <v>52</v>
      </c>
      <c r="D423" s="543">
        <v>41736</v>
      </c>
      <c r="E423" s="544">
        <v>1365</v>
      </c>
      <c r="F423" s="623">
        <v>167.44</v>
      </c>
      <c r="G423" s="606">
        <f t="shared" si="115"/>
        <v>228555.6</v>
      </c>
      <c r="H423" s="547"/>
      <c r="I423" s="572">
        <v>41788</v>
      </c>
      <c r="J423" s="785">
        <v>165.78</v>
      </c>
      <c r="K423" s="607">
        <f t="shared" si="116"/>
        <v>226289.7</v>
      </c>
      <c r="L423" s="608">
        <f t="shared" ref="L423:L428" si="118">SUM(K423-G423)</f>
        <v>-2265.8999999999942</v>
      </c>
      <c r="M423" s="609">
        <v>1</v>
      </c>
      <c r="N423" s="549">
        <f t="shared" si="117"/>
        <v>-2265.8999999999942</v>
      </c>
      <c r="O423" s="610" t="s">
        <v>3</v>
      </c>
      <c r="P423" s="309"/>
    </row>
    <row r="424" spans="1:16" s="108" customFormat="1" ht="15" customHeight="1" x14ac:dyDescent="0.25">
      <c r="A424" s="604" t="s">
        <v>1663</v>
      </c>
      <c r="B424" s="529" t="s">
        <v>1666</v>
      </c>
      <c r="C424" s="375" t="s">
        <v>52</v>
      </c>
      <c r="D424" s="543">
        <v>41750</v>
      </c>
      <c r="E424" s="544">
        <v>2667</v>
      </c>
      <c r="F424" s="623">
        <v>117.75</v>
      </c>
      <c r="G424" s="606">
        <f t="shared" si="115"/>
        <v>314039.25</v>
      </c>
      <c r="H424" s="547"/>
      <c r="I424" s="572">
        <v>41802</v>
      </c>
      <c r="J424" s="785">
        <v>119.99</v>
      </c>
      <c r="K424" s="607">
        <f t="shared" si="116"/>
        <v>320013.32999999996</v>
      </c>
      <c r="L424" s="608">
        <f t="shared" si="118"/>
        <v>5974.0799999999581</v>
      </c>
      <c r="M424" s="609">
        <v>1</v>
      </c>
      <c r="N424" s="549">
        <f t="shared" si="117"/>
        <v>5974.0799999999581</v>
      </c>
      <c r="O424" s="610" t="s">
        <v>3</v>
      </c>
      <c r="P424" s="309"/>
    </row>
    <row r="425" spans="1:16" s="108" customFormat="1" ht="15" customHeight="1" x14ac:dyDescent="0.25">
      <c r="A425" s="604" t="s">
        <v>1732</v>
      </c>
      <c r="B425" s="529" t="s">
        <v>1733</v>
      </c>
      <c r="C425" s="375" t="s">
        <v>52</v>
      </c>
      <c r="D425" s="543">
        <v>41795</v>
      </c>
      <c r="E425" s="544">
        <v>2985</v>
      </c>
      <c r="F425" s="623">
        <v>67.16</v>
      </c>
      <c r="G425" s="606">
        <f t="shared" si="115"/>
        <v>200472.59999999998</v>
      </c>
      <c r="H425" s="547"/>
      <c r="I425" s="572">
        <v>41802</v>
      </c>
      <c r="J425" s="785">
        <v>65.08</v>
      </c>
      <c r="K425" s="607">
        <f t="shared" si="116"/>
        <v>194263.8</v>
      </c>
      <c r="L425" s="608">
        <f t="shared" si="118"/>
        <v>-6208.7999999999884</v>
      </c>
      <c r="M425" s="609">
        <v>1</v>
      </c>
      <c r="N425" s="549">
        <f t="shared" si="117"/>
        <v>-6208.7999999999884</v>
      </c>
      <c r="O425" s="610" t="s">
        <v>3</v>
      </c>
      <c r="P425" s="309"/>
    </row>
    <row r="426" spans="1:16" s="110" customFormat="1" ht="15" customHeight="1" x14ac:dyDescent="0.25">
      <c r="A426" s="604" t="s">
        <v>1682</v>
      </c>
      <c r="B426" s="529" t="s">
        <v>1683</v>
      </c>
      <c r="C426" s="375" t="s">
        <v>52</v>
      </c>
      <c r="D426" s="543">
        <v>41760</v>
      </c>
      <c r="E426" s="544">
        <v>4455</v>
      </c>
      <c r="F426" s="623">
        <v>42.01</v>
      </c>
      <c r="G426" s="606">
        <f t="shared" si="115"/>
        <v>187154.55</v>
      </c>
      <c r="H426" s="547"/>
      <c r="I426" s="572">
        <v>41807</v>
      </c>
      <c r="J426" s="785">
        <v>40.950000000000003</v>
      </c>
      <c r="K426" s="607">
        <f t="shared" si="116"/>
        <v>182432.25</v>
      </c>
      <c r="L426" s="608">
        <f t="shared" si="118"/>
        <v>-4722.2999999999884</v>
      </c>
      <c r="M426" s="609">
        <v>1</v>
      </c>
      <c r="N426" s="549">
        <f t="shared" si="117"/>
        <v>-4722.2999999999884</v>
      </c>
      <c r="O426" s="610" t="s">
        <v>3</v>
      </c>
      <c r="P426" s="309"/>
    </row>
    <row r="427" spans="1:16" s="108" customFormat="1" ht="15" customHeight="1" x14ac:dyDescent="0.25">
      <c r="A427" s="604" t="s">
        <v>1688</v>
      </c>
      <c r="B427" s="529" t="s">
        <v>1689</v>
      </c>
      <c r="C427" s="375" t="s">
        <v>52</v>
      </c>
      <c r="D427" s="543">
        <v>41771</v>
      </c>
      <c r="E427" s="544">
        <v>4992</v>
      </c>
      <c r="F427" s="623">
        <v>67.11</v>
      </c>
      <c r="G427" s="606">
        <f t="shared" si="115"/>
        <v>335013.12</v>
      </c>
      <c r="H427" s="547"/>
      <c r="I427" s="572">
        <v>41807</v>
      </c>
      <c r="J427" s="785">
        <v>66.7</v>
      </c>
      <c r="K427" s="607">
        <f t="shared" si="116"/>
        <v>332966.40000000002</v>
      </c>
      <c r="L427" s="608">
        <f t="shared" si="118"/>
        <v>-2046.7199999999721</v>
      </c>
      <c r="M427" s="609">
        <v>1</v>
      </c>
      <c r="N427" s="549">
        <f t="shared" si="117"/>
        <v>-2046.7199999999721</v>
      </c>
      <c r="O427" s="610" t="s">
        <v>3</v>
      </c>
      <c r="P427" s="309"/>
    </row>
    <row r="428" spans="1:16" s="108" customFormat="1" ht="15" customHeight="1" x14ac:dyDescent="0.25">
      <c r="A428" s="604" t="s">
        <v>1720</v>
      </c>
      <c r="B428" s="529" t="s">
        <v>1721</v>
      </c>
      <c r="C428" s="375" t="s">
        <v>52</v>
      </c>
      <c r="D428" s="543">
        <v>41789</v>
      </c>
      <c r="E428" s="544">
        <v>5632</v>
      </c>
      <c r="F428" s="623">
        <v>31.99</v>
      </c>
      <c r="G428" s="606">
        <f t="shared" si="115"/>
        <v>180167.67999999999</v>
      </c>
      <c r="H428" s="547"/>
      <c r="I428" s="572">
        <v>41808</v>
      </c>
      <c r="J428" s="785">
        <v>31.27</v>
      </c>
      <c r="K428" s="607">
        <f t="shared" si="116"/>
        <v>176112.63999999998</v>
      </c>
      <c r="L428" s="608">
        <f t="shared" si="118"/>
        <v>-4055.0400000000081</v>
      </c>
      <c r="M428" s="609">
        <v>1</v>
      </c>
      <c r="N428" s="549">
        <f t="shared" si="117"/>
        <v>-4055.0400000000081</v>
      </c>
      <c r="O428" s="610" t="s">
        <v>3</v>
      </c>
      <c r="P428" s="309"/>
    </row>
    <row r="429" spans="1:16" s="108" customFormat="1" ht="15" customHeight="1" x14ac:dyDescent="0.25">
      <c r="A429" s="604" t="s">
        <v>1730</v>
      </c>
      <c r="B429" s="529" t="s">
        <v>566</v>
      </c>
      <c r="C429" s="375" t="s">
        <v>52</v>
      </c>
      <c r="D429" s="543">
        <v>41794</v>
      </c>
      <c r="E429" s="544">
        <v>3044</v>
      </c>
      <c r="F429" s="623">
        <v>73.010000000000005</v>
      </c>
      <c r="G429" s="606">
        <f t="shared" ref="G429:G435" si="119">SUM(E429*F429)</f>
        <v>222242.44</v>
      </c>
      <c r="H429" s="547"/>
      <c r="I429" s="572">
        <v>41814</v>
      </c>
      <c r="J429" s="785">
        <v>70.97</v>
      </c>
      <c r="K429" s="607">
        <f t="shared" ref="K429:K435" si="120">SUM(E429*J429)</f>
        <v>216032.68</v>
      </c>
      <c r="L429" s="608">
        <f t="shared" ref="L429:L435" si="121">SUM(K429-G429)</f>
        <v>-6209.7600000000093</v>
      </c>
      <c r="M429" s="609">
        <v>1</v>
      </c>
      <c r="N429" s="549">
        <f t="shared" ref="N429:N435" si="122">SUM(L429*M429)</f>
        <v>-6209.7600000000093</v>
      </c>
      <c r="O429" s="610" t="s">
        <v>3</v>
      </c>
      <c r="P429" s="309"/>
    </row>
    <row r="430" spans="1:16" s="110" customFormat="1" ht="15" customHeight="1" x14ac:dyDescent="0.25">
      <c r="A430" s="604" t="s">
        <v>1736</v>
      </c>
      <c r="B430" s="529" t="s">
        <v>1516</v>
      </c>
      <c r="C430" s="375" t="s">
        <v>52</v>
      </c>
      <c r="D430" s="543">
        <v>41799</v>
      </c>
      <c r="E430" s="544">
        <v>2202</v>
      </c>
      <c r="F430" s="623">
        <v>98.46</v>
      </c>
      <c r="G430" s="606">
        <f t="shared" si="119"/>
        <v>216808.91999999998</v>
      </c>
      <c r="H430" s="547"/>
      <c r="I430" s="572">
        <v>41816</v>
      </c>
      <c r="J430" s="785">
        <v>95.5</v>
      </c>
      <c r="K430" s="607">
        <f t="shared" si="120"/>
        <v>210291</v>
      </c>
      <c r="L430" s="608">
        <f t="shared" si="121"/>
        <v>-6517.9199999999837</v>
      </c>
      <c r="M430" s="609">
        <v>1</v>
      </c>
      <c r="N430" s="549">
        <f t="shared" si="122"/>
        <v>-6517.9199999999837</v>
      </c>
      <c r="O430" s="610" t="s">
        <v>3</v>
      </c>
      <c r="P430" s="309"/>
    </row>
    <row r="431" spans="1:16" s="108" customFormat="1" ht="15" customHeight="1" x14ac:dyDescent="0.25">
      <c r="A431" s="604" t="s">
        <v>661</v>
      </c>
      <c r="B431" s="529" t="s">
        <v>662</v>
      </c>
      <c r="C431" s="375" t="s">
        <v>52</v>
      </c>
      <c r="D431" s="543">
        <v>41757</v>
      </c>
      <c r="E431" s="544">
        <v>4866</v>
      </c>
      <c r="F431" s="623">
        <v>53.04</v>
      </c>
      <c r="G431" s="606">
        <f t="shared" si="119"/>
        <v>258092.63999999998</v>
      </c>
      <c r="H431" s="547"/>
      <c r="I431" s="572">
        <v>41816</v>
      </c>
      <c r="J431" s="785">
        <v>52.92</v>
      </c>
      <c r="K431" s="607">
        <f t="shared" si="120"/>
        <v>257508.72</v>
      </c>
      <c r="L431" s="608">
        <f t="shared" si="121"/>
        <v>-583.9199999999837</v>
      </c>
      <c r="M431" s="609">
        <v>1</v>
      </c>
      <c r="N431" s="549">
        <f t="shared" si="122"/>
        <v>-583.9199999999837</v>
      </c>
      <c r="O431" s="610" t="s">
        <v>3</v>
      </c>
      <c r="P431" s="309"/>
    </row>
    <row r="432" spans="1:16" s="108" customFormat="1" ht="15" customHeight="1" x14ac:dyDescent="0.25">
      <c r="A432" s="604" t="s">
        <v>1635</v>
      </c>
      <c r="B432" s="529" t="s">
        <v>1540</v>
      </c>
      <c r="C432" s="375" t="s">
        <v>52</v>
      </c>
      <c r="D432" s="543">
        <v>41736</v>
      </c>
      <c r="E432" s="544">
        <v>2602</v>
      </c>
      <c r="F432" s="623">
        <v>83.25</v>
      </c>
      <c r="G432" s="606">
        <f t="shared" si="119"/>
        <v>216616.5</v>
      </c>
      <c r="H432" s="547"/>
      <c r="I432" s="572">
        <v>41816</v>
      </c>
      <c r="J432" s="785">
        <v>87.7</v>
      </c>
      <c r="K432" s="607">
        <f t="shared" si="120"/>
        <v>228195.4</v>
      </c>
      <c r="L432" s="608">
        <f t="shared" si="121"/>
        <v>11578.899999999994</v>
      </c>
      <c r="M432" s="609">
        <v>1</v>
      </c>
      <c r="N432" s="549">
        <f t="shared" si="122"/>
        <v>11578.899999999994</v>
      </c>
      <c r="O432" s="610" t="s">
        <v>3</v>
      </c>
      <c r="P432" s="309"/>
    </row>
    <row r="433" spans="1:16" s="108" customFormat="1" ht="15" customHeight="1" x14ac:dyDescent="0.25">
      <c r="A433" s="604" t="s">
        <v>1610</v>
      </c>
      <c r="B433" s="529" t="s">
        <v>409</v>
      </c>
      <c r="C433" s="375" t="s">
        <v>52</v>
      </c>
      <c r="D433" s="543">
        <v>41749</v>
      </c>
      <c r="E433" s="544">
        <v>4056</v>
      </c>
      <c r="F433" s="623">
        <v>55.73</v>
      </c>
      <c r="G433" s="606">
        <f t="shared" si="119"/>
        <v>226040.87999999998</v>
      </c>
      <c r="H433" s="547"/>
      <c r="I433" s="572">
        <v>41830</v>
      </c>
      <c r="J433" s="785">
        <v>58.07</v>
      </c>
      <c r="K433" s="607">
        <f t="shared" si="120"/>
        <v>235531.92</v>
      </c>
      <c r="L433" s="608">
        <f t="shared" si="121"/>
        <v>9491.0400000000373</v>
      </c>
      <c r="M433" s="609">
        <v>1</v>
      </c>
      <c r="N433" s="549">
        <f t="shared" si="122"/>
        <v>9491.0400000000373</v>
      </c>
      <c r="O433" s="610" t="s">
        <v>3</v>
      </c>
      <c r="P433" s="309"/>
    </row>
    <row r="434" spans="1:16" s="108" customFormat="1" ht="15" customHeight="1" x14ac:dyDescent="0.25">
      <c r="A434" s="604" t="s">
        <v>1664</v>
      </c>
      <c r="B434" s="529" t="s">
        <v>1665</v>
      </c>
      <c r="C434" s="375" t="s">
        <v>52</v>
      </c>
      <c r="D434" s="543">
        <v>41750</v>
      </c>
      <c r="E434" s="544">
        <v>3125</v>
      </c>
      <c r="F434" s="623">
        <v>42.09</v>
      </c>
      <c r="G434" s="606">
        <f t="shared" si="119"/>
        <v>131531.25</v>
      </c>
      <c r="H434" s="547"/>
      <c r="I434" s="572">
        <v>41831</v>
      </c>
      <c r="J434" s="785">
        <v>43.29</v>
      </c>
      <c r="K434" s="607">
        <f t="shared" si="120"/>
        <v>135281.25</v>
      </c>
      <c r="L434" s="608">
        <f t="shared" si="121"/>
        <v>3750</v>
      </c>
      <c r="M434" s="609">
        <v>1</v>
      </c>
      <c r="N434" s="549">
        <f t="shared" si="122"/>
        <v>3750</v>
      </c>
      <c r="O434" s="610" t="s">
        <v>3</v>
      </c>
      <c r="P434" s="309"/>
    </row>
    <row r="435" spans="1:16" s="108" customFormat="1" ht="15" customHeight="1" x14ac:dyDescent="0.25">
      <c r="A435" s="604" t="s">
        <v>1740</v>
      </c>
      <c r="B435" s="529" t="s">
        <v>1741</v>
      </c>
      <c r="C435" s="375" t="s">
        <v>52</v>
      </c>
      <c r="D435" s="543">
        <v>41800</v>
      </c>
      <c r="E435" s="544">
        <v>2481</v>
      </c>
      <c r="F435" s="623">
        <v>75.13</v>
      </c>
      <c r="G435" s="606">
        <f t="shared" si="119"/>
        <v>186397.53</v>
      </c>
      <c r="H435" s="547"/>
      <c r="I435" s="572">
        <v>41831</v>
      </c>
      <c r="J435" s="785">
        <v>77.28</v>
      </c>
      <c r="K435" s="607">
        <f t="shared" si="120"/>
        <v>191731.68</v>
      </c>
      <c r="L435" s="608">
        <f t="shared" si="121"/>
        <v>5334.1499999999942</v>
      </c>
      <c r="M435" s="609">
        <v>1</v>
      </c>
      <c r="N435" s="549">
        <f t="shared" si="122"/>
        <v>5334.1499999999942</v>
      </c>
      <c r="O435" s="610" t="s">
        <v>3</v>
      </c>
      <c r="P435" s="309"/>
    </row>
    <row r="436" spans="1:16" s="108" customFormat="1" ht="15" customHeight="1" x14ac:dyDescent="0.25">
      <c r="A436" s="461" t="s">
        <v>1443</v>
      </c>
      <c r="B436" s="569" t="s">
        <v>1444</v>
      </c>
      <c r="C436" s="439" t="s">
        <v>77</v>
      </c>
      <c r="D436" s="440">
        <v>41828</v>
      </c>
      <c r="E436" s="441">
        <v>2242</v>
      </c>
      <c r="F436" s="780">
        <v>70.37</v>
      </c>
      <c r="G436" s="612">
        <f t="shared" ref="G436:G450" si="123">SUM(E436*F436)</f>
        <v>157769.54</v>
      </c>
      <c r="H436" s="444"/>
      <c r="I436" s="510">
        <v>41836</v>
      </c>
      <c r="J436" s="786">
        <v>73.55</v>
      </c>
      <c r="K436" s="613">
        <f t="shared" ref="K436:K450" si="124">SUM(E436*J436)</f>
        <v>164899.1</v>
      </c>
      <c r="L436" s="614">
        <f>SUM(G436-K436)</f>
        <v>-7129.5599999999977</v>
      </c>
      <c r="M436" s="615">
        <v>1</v>
      </c>
      <c r="N436" s="446">
        <f t="shared" ref="N436:N450" si="125">SUM(L436*M436)</f>
        <v>-7129.5599999999977</v>
      </c>
      <c r="O436" s="616"/>
      <c r="P436" s="110"/>
    </row>
    <row r="437" spans="1:16" s="108" customFormat="1" ht="15" customHeight="1" x14ac:dyDescent="0.25">
      <c r="A437" s="604" t="s">
        <v>1728</v>
      </c>
      <c r="B437" s="529" t="s">
        <v>1729</v>
      </c>
      <c r="C437" s="375" t="s">
        <v>52</v>
      </c>
      <c r="D437" s="543">
        <v>41792</v>
      </c>
      <c r="E437" s="544">
        <v>2361</v>
      </c>
      <c r="F437" s="623">
        <v>71.33</v>
      </c>
      <c r="G437" s="606">
        <f t="shared" si="123"/>
        <v>168410.13</v>
      </c>
      <c r="H437" s="547"/>
      <c r="I437" s="572">
        <v>41841</v>
      </c>
      <c r="J437" s="785">
        <v>71.2</v>
      </c>
      <c r="K437" s="607">
        <f t="shared" si="124"/>
        <v>168103.2</v>
      </c>
      <c r="L437" s="608">
        <f t="shared" ref="L437:L450" si="126">SUM(K437-G437)</f>
        <v>-306.92999999999302</v>
      </c>
      <c r="M437" s="609">
        <v>1</v>
      </c>
      <c r="N437" s="549">
        <f t="shared" si="125"/>
        <v>-306.92999999999302</v>
      </c>
      <c r="O437" s="610" t="s">
        <v>3</v>
      </c>
      <c r="P437" s="309"/>
    </row>
    <row r="438" spans="1:16" s="108" customFormat="1" ht="15" customHeight="1" x14ac:dyDescent="0.25">
      <c r="A438" s="604" t="s">
        <v>1749</v>
      </c>
      <c r="B438" s="529" t="s">
        <v>652</v>
      </c>
      <c r="C438" s="375" t="s">
        <v>52</v>
      </c>
      <c r="D438" s="543">
        <v>41809</v>
      </c>
      <c r="E438" s="544">
        <v>2706</v>
      </c>
      <c r="F438" s="623">
        <v>105.28</v>
      </c>
      <c r="G438" s="606">
        <f t="shared" si="123"/>
        <v>284887.67999999999</v>
      </c>
      <c r="H438" s="547"/>
      <c r="I438" s="572">
        <v>41842</v>
      </c>
      <c r="J438" s="785">
        <v>102.86</v>
      </c>
      <c r="K438" s="607">
        <f t="shared" si="124"/>
        <v>278339.15999999997</v>
      </c>
      <c r="L438" s="608">
        <f t="shared" si="126"/>
        <v>-6548.5200000000186</v>
      </c>
      <c r="M438" s="609">
        <v>1</v>
      </c>
      <c r="N438" s="549">
        <f t="shared" si="125"/>
        <v>-6548.5200000000186</v>
      </c>
      <c r="O438" s="610" t="s">
        <v>3</v>
      </c>
      <c r="P438" s="309"/>
    </row>
    <row r="439" spans="1:16" s="108" customFormat="1" ht="15" customHeight="1" x14ac:dyDescent="0.25">
      <c r="A439" s="604" t="s">
        <v>1752</v>
      </c>
      <c r="B439" s="529" t="s">
        <v>1753</v>
      </c>
      <c r="C439" s="375" t="s">
        <v>52</v>
      </c>
      <c r="D439" s="543">
        <v>41810</v>
      </c>
      <c r="E439" s="544">
        <v>2059</v>
      </c>
      <c r="F439" s="623">
        <v>113.27</v>
      </c>
      <c r="G439" s="606">
        <f t="shared" si="123"/>
        <v>233222.93</v>
      </c>
      <c r="H439" s="547"/>
      <c r="I439" s="572">
        <v>41843</v>
      </c>
      <c r="J439" s="785">
        <v>110.09</v>
      </c>
      <c r="K439" s="607">
        <f t="shared" si="124"/>
        <v>226675.31</v>
      </c>
      <c r="L439" s="608">
        <f t="shared" si="126"/>
        <v>-6547.6199999999953</v>
      </c>
      <c r="M439" s="609">
        <v>1</v>
      </c>
      <c r="N439" s="549">
        <f t="shared" si="125"/>
        <v>-6547.6199999999953</v>
      </c>
      <c r="O439" s="610" t="s">
        <v>3</v>
      </c>
      <c r="P439" s="309"/>
    </row>
    <row r="440" spans="1:16" s="108" customFormat="1" ht="15" customHeight="1" x14ac:dyDescent="0.25">
      <c r="A440" s="604" t="s">
        <v>1713</v>
      </c>
      <c r="B440" s="529" t="s">
        <v>1008</v>
      </c>
      <c r="C440" s="375" t="s">
        <v>52</v>
      </c>
      <c r="D440" s="543">
        <v>41786</v>
      </c>
      <c r="E440" s="544">
        <v>1925</v>
      </c>
      <c r="F440" s="623">
        <v>89.03</v>
      </c>
      <c r="G440" s="606">
        <f t="shared" si="123"/>
        <v>171382.75</v>
      </c>
      <c r="H440" s="547"/>
      <c r="I440" s="572">
        <v>41845</v>
      </c>
      <c r="J440" s="785">
        <v>85.87</v>
      </c>
      <c r="K440" s="607">
        <f t="shared" si="124"/>
        <v>165299.75</v>
      </c>
      <c r="L440" s="608">
        <f t="shared" si="126"/>
        <v>-6083</v>
      </c>
      <c r="M440" s="609">
        <v>1</v>
      </c>
      <c r="N440" s="549">
        <f t="shared" si="125"/>
        <v>-6083</v>
      </c>
      <c r="O440" s="610" t="s">
        <v>3</v>
      </c>
      <c r="P440" s="309"/>
    </row>
    <row r="441" spans="1:16" s="108" customFormat="1" ht="15" customHeight="1" x14ac:dyDescent="0.25">
      <c r="A441" s="604" t="s">
        <v>1009</v>
      </c>
      <c r="B441" s="529" t="s">
        <v>78</v>
      </c>
      <c r="C441" s="375" t="s">
        <v>52</v>
      </c>
      <c r="D441" s="543">
        <v>41789</v>
      </c>
      <c r="E441" s="544">
        <v>3353</v>
      </c>
      <c r="F441" s="623">
        <v>68.290000000000006</v>
      </c>
      <c r="G441" s="606">
        <f t="shared" si="123"/>
        <v>228976.37000000002</v>
      </c>
      <c r="H441" s="547"/>
      <c r="I441" s="572">
        <v>41849</v>
      </c>
      <c r="J441" s="785">
        <v>66.91</v>
      </c>
      <c r="K441" s="607">
        <f t="shared" si="124"/>
        <v>224349.22999999998</v>
      </c>
      <c r="L441" s="608">
        <f t="shared" si="126"/>
        <v>-4627.1400000000431</v>
      </c>
      <c r="M441" s="609">
        <v>1</v>
      </c>
      <c r="N441" s="549">
        <f t="shared" si="125"/>
        <v>-4627.1400000000431</v>
      </c>
      <c r="O441" s="610" t="s">
        <v>3</v>
      </c>
      <c r="P441" s="309"/>
    </row>
    <row r="442" spans="1:16" s="108" customFormat="1" ht="15" customHeight="1" x14ac:dyDescent="0.25">
      <c r="A442" s="604" t="s">
        <v>492</v>
      </c>
      <c r="B442" s="529" t="s">
        <v>493</v>
      </c>
      <c r="C442" s="375" t="s">
        <v>52</v>
      </c>
      <c r="D442" s="543">
        <v>41796</v>
      </c>
      <c r="E442" s="544">
        <v>873</v>
      </c>
      <c r="F442" s="623">
        <v>205.16</v>
      </c>
      <c r="G442" s="606">
        <f t="shared" si="123"/>
        <v>179104.68</v>
      </c>
      <c r="H442" s="547"/>
      <c r="I442" s="572">
        <v>41849</v>
      </c>
      <c r="J442" s="785">
        <v>206</v>
      </c>
      <c r="K442" s="607">
        <f t="shared" si="124"/>
        <v>179838</v>
      </c>
      <c r="L442" s="608">
        <f t="shared" si="126"/>
        <v>733.32000000000698</v>
      </c>
      <c r="M442" s="609">
        <v>1</v>
      </c>
      <c r="N442" s="549">
        <f t="shared" si="125"/>
        <v>733.32000000000698</v>
      </c>
      <c r="O442" s="610" t="s">
        <v>3</v>
      </c>
      <c r="P442" s="309"/>
    </row>
    <row r="443" spans="1:16" s="108" customFormat="1" ht="15" customHeight="1" x14ac:dyDescent="0.25">
      <c r="A443" s="604" t="s">
        <v>1206</v>
      </c>
      <c r="B443" s="529" t="s">
        <v>1207</v>
      </c>
      <c r="C443" s="375" t="s">
        <v>52</v>
      </c>
      <c r="D443" s="543">
        <v>41795</v>
      </c>
      <c r="E443" s="544">
        <v>6606</v>
      </c>
      <c r="F443" s="623">
        <v>29.92</v>
      </c>
      <c r="G443" s="606">
        <f t="shared" si="123"/>
        <v>197651.52000000002</v>
      </c>
      <c r="H443" s="547"/>
      <c r="I443" s="572">
        <v>41850</v>
      </c>
      <c r="J443" s="785">
        <v>30.42</v>
      </c>
      <c r="K443" s="607">
        <f t="shared" si="124"/>
        <v>200954.52000000002</v>
      </c>
      <c r="L443" s="608">
        <f t="shared" si="126"/>
        <v>3303</v>
      </c>
      <c r="M443" s="609">
        <v>1</v>
      </c>
      <c r="N443" s="549">
        <f t="shared" si="125"/>
        <v>3303</v>
      </c>
      <c r="O443" s="610" t="s">
        <v>3</v>
      </c>
      <c r="P443" s="309"/>
    </row>
    <row r="444" spans="1:16" s="108" customFormat="1" ht="15" customHeight="1" x14ac:dyDescent="0.25">
      <c r="A444" s="604" t="s">
        <v>1782</v>
      </c>
      <c r="B444" s="529" t="s">
        <v>1428</v>
      </c>
      <c r="C444" s="375" t="s">
        <v>52</v>
      </c>
      <c r="D444" s="543">
        <v>41838</v>
      </c>
      <c r="E444" s="544">
        <v>2173</v>
      </c>
      <c r="F444" s="623">
        <v>106.13</v>
      </c>
      <c r="G444" s="606">
        <f t="shared" si="123"/>
        <v>230620.49</v>
      </c>
      <c r="H444" s="547"/>
      <c r="I444" s="572">
        <v>41851</v>
      </c>
      <c r="J444" s="785">
        <v>102.85</v>
      </c>
      <c r="K444" s="607">
        <f t="shared" si="124"/>
        <v>223493.05</v>
      </c>
      <c r="L444" s="608">
        <f t="shared" si="126"/>
        <v>-7127.4400000000023</v>
      </c>
      <c r="M444" s="609">
        <v>1</v>
      </c>
      <c r="N444" s="549">
        <f t="shared" si="125"/>
        <v>-7127.4400000000023</v>
      </c>
      <c r="O444" s="610" t="s">
        <v>3</v>
      </c>
      <c r="P444" s="309"/>
    </row>
    <row r="445" spans="1:16" s="110" customFormat="1" ht="15" customHeight="1" x14ac:dyDescent="0.25">
      <c r="A445" s="604" t="s">
        <v>1767</v>
      </c>
      <c r="B445" s="529" t="s">
        <v>1209</v>
      </c>
      <c r="C445" s="375" t="s">
        <v>52</v>
      </c>
      <c r="D445" s="543">
        <v>41823</v>
      </c>
      <c r="E445" s="544">
        <v>2674</v>
      </c>
      <c r="F445" s="623">
        <v>72.91</v>
      </c>
      <c r="G445" s="606">
        <f t="shared" si="123"/>
        <v>194961.34</v>
      </c>
      <c r="H445" s="547"/>
      <c r="I445" s="572">
        <v>41851</v>
      </c>
      <c r="J445" s="785">
        <v>70.38</v>
      </c>
      <c r="K445" s="607">
        <f t="shared" si="124"/>
        <v>188196.12</v>
      </c>
      <c r="L445" s="608">
        <f t="shared" si="126"/>
        <v>-6765.2200000000012</v>
      </c>
      <c r="M445" s="609">
        <v>1</v>
      </c>
      <c r="N445" s="549">
        <f t="shared" si="125"/>
        <v>-6765.2200000000012</v>
      </c>
      <c r="O445" s="610" t="s">
        <v>3</v>
      </c>
      <c r="P445" s="309"/>
    </row>
    <row r="446" spans="1:16" s="108" customFormat="1" ht="15" customHeight="1" x14ac:dyDescent="0.25">
      <c r="A446" s="604" t="s">
        <v>1722</v>
      </c>
      <c r="B446" s="529" t="s">
        <v>1723</v>
      </c>
      <c r="C446" s="375" t="s">
        <v>52</v>
      </c>
      <c r="D446" s="543">
        <v>41789</v>
      </c>
      <c r="E446" s="544">
        <v>2816</v>
      </c>
      <c r="F446" s="623">
        <v>88.12</v>
      </c>
      <c r="G446" s="606">
        <f t="shared" si="123"/>
        <v>248145.92000000001</v>
      </c>
      <c r="H446" s="547"/>
      <c r="I446" s="572">
        <v>41851</v>
      </c>
      <c r="J446" s="785">
        <v>88.19</v>
      </c>
      <c r="K446" s="607">
        <f t="shared" si="124"/>
        <v>248343.03999999998</v>
      </c>
      <c r="L446" s="608">
        <f t="shared" si="126"/>
        <v>197.11999999996624</v>
      </c>
      <c r="M446" s="609">
        <v>1</v>
      </c>
      <c r="N446" s="549">
        <f t="shared" si="125"/>
        <v>197.11999999996624</v>
      </c>
      <c r="O446" s="610" t="s">
        <v>3</v>
      </c>
      <c r="P446" s="309"/>
    </row>
    <row r="447" spans="1:16" s="108" customFormat="1" ht="15" customHeight="1" x14ac:dyDescent="0.25">
      <c r="A447" s="604" t="s">
        <v>1774</v>
      </c>
      <c r="B447" s="529" t="s">
        <v>1773</v>
      </c>
      <c r="C447" s="375" t="s">
        <v>52</v>
      </c>
      <c r="D447" s="543">
        <v>41831</v>
      </c>
      <c r="E447" s="544">
        <v>8102</v>
      </c>
      <c r="F447" s="623">
        <v>33.58</v>
      </c>
      <c r="G447" s="606">
        <f t="shared" si="123"/>
        <v>272065.15999999997</v>
      </c>
      <c r="H447" s="547"/>
      <c r="I447" s="572">
        <v>41851</v>
      </c>
      <c r="J447" s="785">
        <v>32.700000000000003</v>
      </c>
      <c r="K447" s="607">
        <f t="shared" si="124"/>
        <v>264935.40000000002</v>
      </c>
      <c r="L447" s="608">
        <f t="shared" si="126"/>
        <v>-7129.7599999999511</v>
      </c>
      <c r="M447" s="609">
        <v>1</v>
      </c>
      <c r="N447" s="549">
        <f t="shared" si="125"/>
        <v>-7129.7599999999511</v>
      </c>
      <c r="O447" s="610" t="s">
        <v>3</v>
      </c>
      <c r="P447" s="309"/>
    </row>
    <row r="448" spans="1:16" s="108" customFormat="1" ht="15" customHeight="1" x14ac:dyDescent="0.25">
      <c r="A448" s="604" t="s">
        <v>1726</v>
      </c>
      <c r="B448" s="529" t="s">
        <v>1727</v>
      </c>
      <c r="C448" s="375" t="s">
        <v>52</v>
      </c>
      <c r="D448" s="543">
        <v>41789</v>
      </c>
      <c r="E448" s="544">
        <v>4815</v>
      </c>
      <c r="F448" s="623">
        <v>44.73</v>
      </c>
      <c r="G448" s="606">
        <f t="shared" si="123"/>
        <v>215374.94999999998</v>
      </c>
      <c r="H448" s="547"/>
      <c r="I448" s="572">
        <v>41852</v>
      </c>
      <c r="J448" s="785">
        <v>43.49</v>
      </c>
      <c r="K448" s="607">
        <f t="shared" si="124"/>
        <v>209404.35</v>
      </c>
      <c r="L448" s="608">
        <f t="shared" si="126"/>
        <v>-5970.5999999999767</v>
      </c>
      <c r="M448" s="609">
        <v>1</v>
      </c>
      <c r="N448" s="549">
        <f t="shared" si="125"/>
        <v>-5970.5999999999767</v>
      </c>
      <c r="O448" s="610" t="s">
        <v>3</v>
      </c>
      <c r="P448" s="309"/>
    </row>
    <row r="449" spans="1:16" s="108" customFormat="1" ht="15" customHeight="1" x14ac:dyDescent="0.25">
      <c r="A449" s="604" t="s">
        <v>1726</v>
      </c>
      <c r="B449" s="529" t="s">
        <v>1727</v>
      </c>
      <c r="C449" s="375" t="s">
        <v>52</v>
      </c>
      <c r="D449" s="543">
        <v>41849</v>
      </c>
      <c r="E449" s="544">
        <v>3750</v>
      </c>
      <c r="F449" s="623">
        <v>45.39</v>
      </c>
      <c r="G449" s="606">
        <f t="shared" si="123"/>
        <v>170212.5</v>
      </c>
      <c r="H449" s="547"/>
      <c r="I449" s="572">
        <v>41852</v>
      </c>
      <c r="J449" s="785">
        <v>43.49</v>
      </c>
      <c r="K449" s="607">
        <f t="shared" si="124"/>
        <v>163087.5</v>
      </c>
      <c r="L449" s="608">
        <f t="shared" si="126"/>
        <v>-7125</v>
      </c>
      <c r="M449" s="609">
        <v>1</v>
      </c>
      <c r="N449" s="549">
        <f t="shared" si="125"/>
        <v>-7125</v>
      </c>
      <c r="O449" s="610" t="s">
        <v>3</v>
      </c>
      <c r="P449" s="309"/>
    </row>
    <row r="450" spans="1:16" s="110" customFormat="1" ht="15" customHeight="1" x14ac:dyDescent="0.25">
      <c r="A450" s="604" t="s">
        <v>1119</v>
      </c>
      <c r="B450" s="529" t="s">
        <v>837</v>
      </c>
      <c r="C450" s="375" t="s">
        <v>52</v>
      </c>
      <c r="D450" s="543">
        <v>41827</v>
      </c>
      <c r="E450" s="544">
        <v>4289</v>
      </c>
      <c r="F450" s="623">
        <v>46.22</v>
      </c>
      <c r="G450" s="606">
        <f t="shared" si="123"/>
        <v>198237.58</v>
      </c>
      <c r="H450" s="547"/>
      <c r="I450" s="572">
        <v>41852</v>
      </c>
      <c r="J450" s="785">
        <v>46.17</v>
      </c>
      <c r="K450" s="607">
        <f t="shared" si="124"/>
        <v>198023.13</v>
      </c>
      <c r="L450" s="608">
        <f t="shared" si="126"/>
        <v>-214.44999999998254</v>
      </c>
      <c r="M450" s="609">
        <v>1</v>
      </c>
      <c r="N450" s="549">
        <f t="shared" si="125"/>
        <v>-214.44999999998254</v>
      </c>
      <c r="O450" s="610" t="s">
        <v>3</v>
      </c>
      <c r="P450" s="309"/>
    </row>
    <row r="451" spans="1:16" s="108" customFormat="1" ht="15" customHeight="1" x14ac:dyDescent="0.25">
      <c r="A451" s="604" t="s">
        <v>1289</v>
      </c>
      <c r="B451" s="529" t="s">
        <v>491</v>
      </c>
      <c r="C451" s="375" t="s">
        <v>52</v>
      </c>
      <c r="D451" s="543">
        <v>41711</v>
      </c>
      <c r="E451" s="544">
        <v>1758</v>
      </c>
      <c r="F451" s="623">
        <v>95.95</v>
      </c>
      <c r="G451" s="606">
        <f t="shared" ref="G451:G457" si="127">SUM(E451*F451)</f>
        <v>168680.1</v>
      </c>
      <c r="H451" s="547"/>
      <c r="I451" s="572">
        <v>41855</v>
      </c>
      <c r="J451" s="785">
        <v>99.6</v>
      </c>
      <c r="K451" s="607">
        <f t="shared" ref="K451:K457" si="128">SUM(E451*J451)</f>
        <v>175096.8</v>
      </c>
      <c r="L451" s="608">
        <f t="shared" ref="L451:L457" si="129">SUM(K451-G451)</f>
        <v>6416.6999999999825</v>
      </c>
      <c r="M451" s="609">
        <v>1</v>
      </c>
      <c r="N451" s="549">
        <f t="shared" ref="N451:N457" si="130">SUM(L451*M451)</f>
        <v>6416.6999999999825</v>
      </c>
      <c r="O451" s="610" t="s">
        <v>3</v>
      </c>
      <c r="P451" s="309"/>
    </row>
    <row r="452" spans="1:16" s="108" customFormat="1" ht="15" customHeight="1" x14ac:dyDescent="0.25">
      <c r="A452" s="604" t="s">
        <v>606</v>
      </c>
      <c r="B452" s="529" t="s">
        <v>607</v>
      </c>
      <c r="C452" s="375" t="s">
        <v>52</v>
      </c>
      <c r="D452" s="543">
        <v>41810</v>
      </c>
      <c r="E452" s="544">
        <v>5038</v>
      </c>
      <c r="F452" s="623">
        <v>41.14</v>
      </c>
      <c r="G452" s="606">
        <f t="shared" si="127"/>
        <v>207263.32</v>
      </c>
      <c r="H452" s="547"/>
      <c r="I452" s="572">
        <v>41859</v>
      </c>
      <c r="J452" s="785">
        <v>41.43</v>
      </c>
      <c r="K452" s="607">
        <f t="shared" si="128"/>
        <v>208724.34</v>
      </c>
      <c r="L452" s="608">
        <f t="shared" si="129"/>
        <v>1461.0199999999895</v>
      </c>
      <c r="M452" s="609">
        <v>1</v>
      </c>
      <c r="N452" s="549">
        <f t="shared" si="130"/>
        <v>1461.0199999999895</v>
      </c>
      <c r="O452" s="610" t="s">
        <v>3</v>
      </c>
      <c r="P452" s="309"/>
    </row>
    <row r="453" spans="1:16" s="108" customFormat="1" ht="15" customHeight="1" x14ac:dyDescent="0.25">
      <c r="A453" s="604" t="s">
        <v>997</v>
      </c>
      <c r="B453" s="529" t="s">
        <v>996</v>
      </c>
      <c r="C453" s="375" t="s">
        <v>52</v>
      </c>
      <c r="D453" s="543">
        <v>41844</v>
      </c>
      <c r="E453" s="544">
        <v>10558</v>
      </c>
      <c r="F453" s="623">
        <v>20.02</v>
      </c>
      <c r="G453" s="606">
        <f t="shared" si="127"/>
        <v>211371.16</v>
      </c>
      <c r="H453" s="547"/>
      <c r="I453" s="572">
        <v>41859</v>
      </c>
      <c r="J453" s="785">
        <v>19.34</v>
      </c>
      <c r="K453" s="607">
        <f t="shared" si="128"/>
        <v>204191.72</v>
      </c>
      <c r="L453" s="608">
        <f t="shared" si="129"/>
        <v>-7179.4400000000023</v>
      </c>
      <c r="M453" s="609">
        <v>1</v>
      </c>
      <c r="N453" s="549">
        <f t="shared" si="130"/>
        <v>-7179.4400000000023</v>
      </c>
      <c r="O453" s="610" t="s">
        <v>3</v>
      </c>
      <c r="P453" s="309"/>
    </row>
    <row r="454" spans="1:16" s="108" customFormat="1" ht="15" customHeight="1" x14ac:dyDescent="0.25">
      <c r="A454" s="604" t="s">
        <v>1724</v>
      </c>
      <c r="B454" s="529" t="s">
        <v>1716</v>
      </c>
      <c r="C454" s="375" t="s">
        <v>52</v>
      </c>
      <c r="D454" s="543" t="s">
        <v>1725</v>
      </c>
      <c r="E454" s="544">
        <v>2163</v>
      </c>
      <c r="F454" s="623">
        <v>98.25</v>
      </c>
      <c r="G454" s="606">
        <f t="shared" si="127"/>
        <v>212514.75</v>
      </c>
      <c r="H454" s="547"/>
      <c r="I454" s="572">
        <v>41864</v>
      </c>
      <c r="J454" s="785">
        <v>99.97</v>
      </c>
      <c r="K454" s="607">
        <f t="shared" si="128"/>
        <v>216235.11</v>
      </c>
      <c r="L454" s="608">
        <f t="shared" si="129"/>
        <v>3720.359999999986</v>
      </c>
      <c r="M454" s="609">
        <v>1</v>
      </c>
      <c r="N454" s="549">
        <f t="shared" si="130"/>
        <v>3720.359999999986</v>
      </c>
      <c r="O454" s="610" t="s">
        <v>3</v>
      </c>
      <c r="P454" s="309"/>
    </row>
    <row r="455" spans="1:16" s="110" customFormat="1" ht="15" customHeight="1" x14ac:dyDescent="0.25">
      <c r="A455" s="604" t="s">
        <v>1676</v>
      </c>
      <c r="B455" s="529" t="s">
        <v>1677</v>
      </c>
      <c r="C455" s="375" t="s">
        <v>52</v>
      </c>
      <c r="D455" s="543">
        <v>41757</v>
      </c>
      <c r="E455" s="544">
        <v>2159</v>
      </c>
      <c r="F455" s="623">
        <v>101.62</v>
      </c>
      <c r="G455" s="606">
        <f t="shared" si="127"/>
        <v>219397.58000000002</v>
      </c>
      <c r="H455" s="547"/>
      <c r="I455" s="572">
        <v>41894</v>
      </c>
      <c r="J455" s="785">
        <v>103.6</v>
      </c>
      <c r="K455" s="607">
        <f t="shared" si="128"/>
        <v>223672.4</v>
      </c>
      <c r="L455" s="608">
        <f t="shared" si="129"/>
        <v>4274.8199999999779</v>
      </c>
      <c r="M455" s="609">
        <v>1</v>
      </c>
      <c r="N455" s="549">
        <f t="shared" si="130"/>
        <v>4274.8199999999779</v>
      </c>
      <c r="O455" s="610" t="s">
        <v>3</v>
      </c>
      <c r="P455" s="309"/>
    </row>
    <row r="456" spans="1:16" s="108" customFormat="1" ht="15" customHeight="1" x14ac:dyDescent="0.25">
      <c r="A456" s="604" t="s">
        <v>1770</v>
      </c>
      <c r="B456" s="529" t="s">
        <v>568</v>
      </c>
      <c r="C456" s="375" t="s">
        <v>52</v>
      </c>
      <c r="D456" s="543">
        <v>41830</v>
      </c>
      <c r="E456" s="544">
        <v>2922</v>
      </c>
      <c r="F456" s="623">
        <v>91.22</v>
      </c>
      <c r="G456" s="606">
        <f t="shared" si="127"/>
        <v>266544.84000000003</v>
      </c>
      <c r="H456" s="547"/>
      <c r="I456" s="572">
        <v>41897</v>
      </c>
      <c r="J456" s="785">
        <v>95.24</v>
      </c>
      <c r="K456" s="607">
        <f t="shared" si="128"/>
        <v>278291.27999999997</v>
      </c>
      <c r="L456" s="608">
        <f t="shared" si="129"/>
        <v>11746.439999999944</v>
      </c>
      <c r="M456" s="609">
        <v>1</v>
      </c>
      <c r="N456" s="549">
        <f t="shared" si="130"/>
        <v>11746.439999999944</v>
      </c>
      <c r="O456" s="610" t="s">
        <v>3</v>
      </c>
      <c r="P456" s="309"/>
    </row>
    <row r="457" spans="1:16" s="108" customFormat="1" ht="15" customHeight="1" x14ac:dyDescent="0.25">
      <c r="A457" s="604" t="s">
        <v>1468</v>
      </c>
      <c r="B457" s="529" t="s">
        <v>1469</v>
      </c>
      <c r="C457" s="375" t="s">
        <v>52</v>
      </c>
      <c r="D457" s="543">
        <v>41843</v>
      </c>
      <c r="E457" s="544">
        <v>3293</v>
      </c>
      <c r="F457" s="623">
        <v>74.27</v>
      </c>
      <c r="G457" s="606">
        <f t="shared" si="127"/>
        <v>244571.11</v>
      </c>
      <c r="H457" s="547"/>
      <c r="I457" s="572">
        <v>41901</v>
      </c>
      <c r="J457" s="785">
        <v>76.87</v>
      </c>
      <c r="K457" s="607">
        <f t="shared" si="128"/>
        <v>253132.91</v>
      </c>
      <c r="L457" s="608">
        <f t="shared" si="129"/>
        <v>8561.8000000000175</v>
      </c>
      <c r="M457" s="609">
        <v>1</v>
      </c>
      <c r="N457" s="549">
        <f t="shared" si="130"/>
        <v>8561.8000000000175</v>
      </c>
      <c r="O457" s="610" t="s">
        <v>3</v>
      </c>
      <c r="P457" s="309"/>
    </row>
    <row r="458" spans="1:16" s="108" customFormat="1" ht="15" customHeight="1" x14ac:dyDescent="0.25">
      <c r="A458" s="604" t="s">
        <v>1822</v>
      </c>
      <c r="B458" s="529" t="s">
        <v>607</v>
      </c>
      <c r="C458" s="375" t="s">
        <v>52</v>
      </c>
      <c r="D458" s="543">
        <v>41900</v>
      </c>
      <c r="E458" s="544">
        <v>5826</v>
      </c>
      <c r="F458" s="623">
        <v>43.87</v>
      </c>
      <c r="G458" s="606">
        <f t="shared" ref="G458:G465" si="131">SUM(E458*F458)</f>
        <v>255586.62</v>
      </c>
      <c r="H458" s="547"/>
      <c r="I458" s="572">
        <v>41906</v>
      </c>
      <c r="J458" s="785">
        <v>42.67</v>
      </c>
      <c r="K458" s="607">
        <f t="shared" ref="K458:K465" si="132">SUM(E458*J458)</f>
        <v>248595.42</v>
      </c>
      <c r="L458" s="608">
        <f t="shared" ref="L458:L465" si="133">SUM(K458-G458)</f>
        <v>-6991.1999999999825</v>
      </c>
      <c r="M458" s="609">
        <v>1</v>
      </c>
      <c r="N458" s="549">
        <f t="shared" ref="N458:N465" si="134">SUM(L458*M458)</f>
        <v>-6991.1999999999825</v>
      </c>
      <c r="O458" s="610" t="s">
        <v>3</v>
      </c>
      <c r="P458" s="309"/>
    </row>
    <row r="459" spans="1:16" s="108" customFormat="1" ht="15" customHeight="1" x14ac:dyDescent="0.25">
      <c r="A459" s="604" t="s">
        <v>1780</v>
      </c>
      <c r="B459" s="529" t="s">
        <v>1781</v>
      </c>
      <c r="C459" s="375" t="s">
        <v>52</v>
      </c>
      <c r="D459" s="543">
        <v>41841</v>
      </c>
      <c r="E459" s="544">
        <v>3701</v>
      </c>
      <c r="F459" s="623">
        <v>65.36</v>
      </c>
      <c r="G459" s="606">
        <f t="shared" si="131"/>
        <v>241897.36</v>
      </c>
      <c r="H459" s="547"/>
      <c r="I459" s="572">
        <v>41907</v>
      </c>
      <c r="J459" s="785">
        <v>65.84</v>
      </c>
      <c r="K459" s="607">
        <f t="shared" si="132"/>
        <v>243673.84000000003</v>
      </c>
      <c r="L459" s="608">
        <f t="shared" si="133"/>
        <v>1776.4800000000396</v>
      </c>
      <c r="M459" s="609">
        <v>1</v>
      </c>
      <c r="N459" s="549">
        <f t="shared" si="134"/>
        <v>1776.4800000000396</v>
      </c>
      <c r="O459" s="610" t="s">
        <v>3</v>
      </c>
      <c r="P459" s="309"/>
    </row>
    <row r="460" spans="1:16" s="108" customFormat="1" ht="15" customHeight="1" x14ac:dyDescent="0.25">
      <c r="A460" s="604" t="s">
        <v>1627</v>
      </c>
      <c r="B460" s="529" t="s">
        <v>1314</v>
      </c>
      <c r="C460" s="375" t="s">
        <v>52</v>
      </c>
      <c r="D460" s="543">
        <v>41732</v>
      </c>
      <c r="E460" s="544">
        <v>3172</v>
      </c>
      <c r="F460" s="623">
        <v>84.67</v>
      </c>
      <c r="G460" s="606">
        <f t="shared" si="131"/>
        <v>268573.24</v>
      </c>
      <c r="H460" s="547"/>
      <c r="I460" s="572">
        <v>41906</v>
      </c>
      <c r="J460" s="785">
        <v>95.56</v>
      </c>
      <c r="K460" s="607">
        <f t="shared" si="132"/>
        <v>303116.32</v>
      </c>
      <c r="L460" s="608">
        <f t="shared" si="133"/>
        <v>34543.080000000016</v>
      </c>
      <c r="M460" s="609">
        <v>1</v>
      </c>
      <c r="N460" s="549">
        <f t="shared" si="134"/>
        <v>34543.080000000016</v>
      </c>
      <c r="O460" s="610" t="s">
        <v>3</v>
      </c>
      <c r="P460" s="309"/>
    </row>
    <row r="461" spans="1:16" s="108" customFormat="1" ht="15" customHeight="1" x14ac:dyDescent="0.25">
      <c r="A461" s="604" t="s">
        <v>1608</v>
      </c>
      <c r="B461" s="529" t="s">
        <v>1607</v>
      </c>
      <c r="C461" s="375" t="s">
        <v>52</v>
      </c>
      <c r="D461" s="543">
        <v>41717</v>
      </c>
      <c r="E461" s="544">
        <v>4813</v>
      </c>
      <c r="F461" s="623">
        <v>30.88</v>
      </c>
      <c r="G461" s="606">
        <f t="shared" si="131"/>
        <v>148625.44</v>
      </c>
      <c r="H461" s="547"/>
      <c r="I461" s="572">
        <v>41906</v>
      </c>
      <c r="J461" s="785">
        <v>35.770000000000003</v>
      </c>
      <c r="K461" s="607">
        <f t="shared" si="132"/>
        <v>172161.01</v>
      </c>
      <c r="L461" s="608">
        <f t="shared" si="133"/>
        <v>23535.570000000007</v>
      </c>
      <c r="M461" s="609">
        <v>1</v>
      </c>
      <c r="N461" s="549">
        <f t="shared" si="134"/>
        <v>23535.570000000007</v>
      </c>
      <c r="O461" s="610" t="s">
        <v>3</v>
      </c>
      <c r="P461" s="309"/>
    </row>
    <row r="462" spans="1:16" s="108" customFormat="1" ht="15" customHeight="1" x14ac:dyDescent="0.25">
      <c r="A462" s="604" t="s">
        <v>1823</v>
      </c>
      <c r="B462" s="529" t="s">
        <v>283</v>
      </c>
      <c r="C462" s="375" t="s">
        <v>52</v>
      </c>
      <c r="D462" s="543">
        <v>41901</v>
      </c>
      <c r="E462" s="544">
        <v>2032</v>
      </c>
      <c r="F462" s="623">
        <v>93.6</v>
      </c>
      <c r="G462" s="606">
        <f t="shared" si="131"/>
        <v>190195.19999999998</v>
      </c>
      <c r="H462" s="547"/>
      <c r="I462" s="572">
        <v>41907</v>
      </c>
      <c r="J462" s="785">
        <v>90.16</v>
      </c>
      <c r="K462" s="607">
        <f t="shared" si="132"/>
        <v>183205.12</v>
      </c>
      <c r="L462" s="608">
        <f t="shared" si="133"/>
        <v>-6990.0799999999872</v>
      </c>
      <c r="M462" s="609">
        <v>1</v>
      </c>
      <c r="N462" s="549">
        <f t="shared" si="134"/>
        <v>-6990.0799999999872</v>
      </c>
      <c r="O462" s="610" t="s">
        <v>3</v>
      </c>
      <c r="P462" s="309"/>
    </row>
    <row r="463" spans="1:16" s="110" customFormat="1" ht="15" customHeight="1" x14ac:dyDescent="0.25">
      <c r="A463" s="604" t="s">
        <v>1798</v>
      </c>
      <c r="B463" s="529" t="s">
        <v>308</v>
      </c>
      <c r="C463" s="375" t="s">
        <v>52</v>
      </c>
      <c r="D463" s="543">
        <v>41877</v>
      </c>
      <c r="E463" s="544">
        <v>2875</v>
      </c>
      <c r="F463" s="623">
        <v>54.97</v>
      </c>
      <c r="G463" s="606">
        <f t="shared" si="131"/>
        <v>158038.75</v>
      </c>
      <c r="H463" s="547"/>
      <c r="I463" s="572">
        <v>41912</v>
      </c>
      <c r="J463" s="785">
        <v>52.82</v>
      </c>
      <c r="K463" s="607">
        <f t="shared" si="132"/>
        <v>151857.5</v>
      </c>
      <c r="L463" s="608">
        <f t="shared" si="133"/>
        <v>-6181.25</v>
      </c>
      <c r="M463" s="609">
        <v>1</v>
      </c>
      <c r="N463" s="549">
        <f t="shared" si="134"/>
        <v>-6181.25</v>
      </c>
      <c r="O463" s="610" t="s">
        <v>3</v>
      </c>
      <c r="P463" s="309"/>
    </row>
    <row r="464" spans="1:16" s="108" customFormat="1" ht="15" customHeight="1" x14ac:dyDescent="0.25">
      <c r="A464" s="604" t="s">
        <v>995</v>
      </c>
      <c r="B464" s="529" t="s">
        <v>1028</v>
      </c>
      <c r="C464" s="375" t="s">
        <v>52</v>
      </c>
      <c r="D464" s="543">
        <v>41869</v>
      </c>
      <c r="E464" s="544">
        <v>2183</v>
      </c>
      <c r="F464" s="623">
        <v>113.3</v>
      </c>
      <c r="G464" s="606">
        <f t="shared" si="131"/>
        <v>247333.9</v>
      </c>
      <c r="H464" s="547"/>
      <c r="I464" s="572">
        <v>41913</v>
      </c>
      <c r="J464" s="785">
        <v>112.94</v>
      </c>
      <c r="K464" s="607">
        <f t="shared" si="132"/>
        <v>246548.02</v>
      </c>
      <c r="L464" s="608">
        <f t="shared" si="133"/>
        <v>-785.88000000000466</v>
      </c>
      <c r="M464" s="609">
        <v>1</v>
      </c>
      <c r="N464" s="549">
        <f t="shared" si="134"/>
        <v>-785.88000000000466</v>
      </c>
      <c r="O464" s="610" t="s">
        <v>3</v>
      </c>
      <c r="P464" s="309"/>
    </row>
    <row r="465" spans="1:16" s="110" customFormat="1" ht="15" customHeight="1" x14ac:dyDescent="0.25">
      <c r="A465" s="604" t="s">
        <v>1647</v>
      </c>
      <c r="B465" s="529" t="s">
        <v>1648</v>
      </c>
      <c r="C465" s="375" t="s">
        <v>52</v>
      </c>
      <c r="D465" s="543">
        <v>41739</v>
      </c>
      <c r="E465" s="544">
        <v>6726</v>
      </c>
      <c r="F465" s="623">
        <v>35.01</v>
      </c>
      <c r="G465" s="606">
        <f t="shared" si="131"/>
        <v>235477.25999999998</v>
      </c>
      <c r="H465" s="547"/>
      <c r="I465" s="572">
        <v>41913</v>
      </c>
      <c r="J465" s="785">
        <v>38.46</v>
      </c>
      <c r="K465" s="607">
        <f t="shared" si="132"/>
        <v>258681.96</v>
      </c>
      <c r="L465" s="608">
        <f t="shared" si="133"/>
        <v>23204.700000000012</v>
      </c>
      <c r="M465" s="609">
        <v>1</v>
      </c>
      <c r="N465" s="549">
        <f t="shared" si="134"/>
        <v>23204.700000000012</v>
      </c>
      <c r="O465" s="610" t="s">
        <v>3</v>
      </c>
      <c r="P465" s="309"/>
    </row>
    <row r="466" spans="1:16" s="108" customFormat="1" ht="15" customHeight="1" x14ac:dyDescent="0.25">
      <c r="A466" s="604" t="s">
        <v>1814</v>
      </c>
      <c r="B466" s="529" t="s">
        <v>1815</v>
      </c>
      <c r="C466" s="375" t="s">
        <v>52</v>
      </c>
      <c r="D466" s="543">
        <v>41897</v>
      </c>
      <c r="E466" s="544">
        <v>1813</v>
      </c>
      <c r="F466" s="623">
        <v>130.38999999999999</v>
      </c>
      <c r="G466" s="606">
        <f t="shared" ref="G466:G475" si="135">SUM(E466*F466)</f>
        <v>236397.06999999998</v>
      </c>
      <c r="H466" s="547"/>
      <c r="I466" s="572">
        <v>41920</v>
      </c>
      <c r="J466" s="785">
        <v>126.53</v>
      </c>
      <c r="K466" s="607">
        <f t="shared" ref="K466:K475" si="136">SUM(E466*J466)</f>
        <v>229398.89</v>
      </c>
      <c r="L466" s="608">
        <f>SUM(K466-G466)</f>
        <v>-6998.1799999999639</v>
      </c>
      <c r="M466" s="609">
        <v>1</v>
      </c>
      <c r="N466" s="549">
        <f t="shared" ref="N466:N475" si="137">SUM(L466*M466)</f>
        <v>-6998.1799999999639</v>
      </c>
      <c r="O466" s="610" t="s">
        <v>3</v>
      </c>
      <c r="P466" s="309"/>
    </row>
    <row r="467" spans="1:16" s="108" customFormat="1" ht="15" customHeight="1" x14ac:dyDescent="0.25">
      <c r="A467" s="604" t="s">
        <v>1803</v>
      </c>
      <c r="B467" s="529" t="s">
        <v>1079</v>
      </c>
      <c r="C467" s="375" t="s">
        <v>52</v>
      </c>
      <c r="D467" s="543">
        <v>41885</v>
      </c>
      <c r="E467" s="544">
        <v>2946</v>
      </c>
      <c r="F467" s="623">
        <v>58.27</v>
      </c>
      <c r="G467" s="606">
        <f t="shared" si="135"/>
        <v>171663.42</v>
      </c>
      <c r="H467" s="547"/>
      <c r="I467" s="572">
        <v>41922</v>
      </c>
      <c r="J467" s="785">
        <v>57.45</v>
      </c>
      <c r="K467" s="607">
        <f t="shared" si="136"/>
        <v>169247.7</v>
      </c>
      <c r="L467" s="608">
        <f>SUM(K467-G467)</f>
        <v>-2415.7200000000012</v>
      </c>
      <c r="M467" s="609">
        <v>1</v>
      </c>
      <c r="N467" s="549">
        <f t="shared" si="137"/>
        <v>-2415.7200000000012</v>
      </c>
      <c r="O467" s="610" t="s">
        <v>3</v>
      </c>
      <c r="P467" s="309"/>
    </row>
    <row r="468" spans="1:16" s="108" customFormat="1" ht="15" customHeight="1" x14ac:dyDescent="0.25">
      <c r="A468" s="604" t="s">
        <v>1771</v>
      </c>
      <c r="B468" s="529" t="s">
        <v>1772</v>
      </c>
      <c r="C468" s="375" t="s">
        <v>52</v>
      </c>
      <c r="D468" s="543">
        <v>41829</v>
      </c>
      <c r="E468" s="544">
        <v>1479</v>
      </c>
      <c r="F468" s="623">
        <v>111.28</v>
      </c>
      <c r="G468" s="606">
        <f t="shared" si="135"/>
        <v>164583.12</v>
      </c>
      <c r="H468" s="547"/>
      <c r="I468" s="572">
        <v>41922</v>
      </c>
      <c r="J468" s="785">
        <v>114.99</v>
      </c>
      <c r="K468" s="607">
        <f t="shared" si="136"/>
        <v>170070.21</v>
      </c>
      <c r="L468" s="608">
        <f>SUM(K468-G468)</f>
        <v>5487.0899999999965</v>
      </c>
      <c r="M468" s="609">
        <v>1</v>
      </c>
      <c r="N468" s="549">
        <f t="shared" si="137"/>
        <v>5487.0899999999965</v>
      </c>
      <c r="O468" s="610" t="s">
        <v>3</v>
      </c>
      <c r="P468" s="309"/>
    </row>
    <row r="469" spans="1:16" s="108" customFormat="1" ht="15" customHeight="1" x14ac:dyDescent="0.25">
      <c r="A469" s="604" t="s">
        <v>1193</v>
      </c>
      <c r="B469" s="529" t="s">
        <v>1194</v>
      </c>
      <c r="C469" s="375" t="s">
        <v>52</v>
      </c>
      <c r="D469" s="543">
        <v>41869</v>
      </c>
      <c r="E469" s="544">
        <v>3527</v>
      </c>
      <c r="F469" s="623">
        <v>63.18</v>
      </c>
      <c r="G469" s="606">
        <f t="shared" si="135"/>
        <v>222835.86</v>
      </c>
      <c r="H469" s="547"/>
      <c r="I469" s="572">
        <v>41925</v>
      </c>
      <c r="J469" s="785">
        <v>62.8</v>
      </c>
      <c r="K469" s="607">
        <f t="shared" si="136"/>
        <v>221495.59999999998</v>
      </c>
      <c r="L469" s="608">
        <f>SUM(K469-G469)</f>
        <v>-1340.2600000000093</v>
      </c>
      <c r="M469" s="609">
        <v>1</v>
      </c>
      <c r="N469" s="549">
        <f t="shared" si="137"/>
        <v>-1340.2600000000093</v>
      </c>
      <c r="O469" s="610" t="s">
        <v>3</v>
      </c>
      <c r="P469" s="309"/>
    </row>
    <row r="470" spans="1:16" s="108" customFormat="1" ht="15" customHeight="1" x14ac:dyDescent="0.25">
      <c r="A470" s="461" t="s">
        <v>1816</v>
      </c>
      <c r="B470" s="569" t="s">
        <v>1817</v>
      </c>
      <c r="C470" s="439" t="s">
        <v>77</v>
      </c>
      <c r="D470" s="440">
        <v>41894</v>
      </c>
      <c r="E470" s="441">
        <v>5384</v>
      </c>
      <c r="F470" s="780">
        <v>39.590000000000003</v>
      </c>
      <c r="G470" s="612">
        <f t="shared" si="135"/>
        <v>213152.56000000003</v>
      </c>
      <c r="H470" s="444"/>
      <c r="I470" s="510">
        <v>41926</v>
      </c>
      <c r="J470" s="786">
        <v>40.119999999999997</v>
      </c>
      <c r="K470" s="613">
        <f t="shared" si="136"/>
        <v>216006.08</v>
      </c>
      <c r="L470" s="614">
        <f>SUM(G470-K470)</f>
        <v>-2853.5199999999604</v>
      </c>
      <c r="M470" s="615">
        <v>1</v>
      </c>
      <c r="N470" s="446">
        <f t="shared" si="137"/>
        <v>-2853.5199999999604</v>
      </c>
      <c r="O470" s="616"/>
      <c r="P470" s="110"/>
    </row>
    <row r="471" spans="1:16" s="108" customFormat="1" ht="15" customHeight="1" x14ac:dyDescent="0.25">
      <c r="A471" s="604" t="s">
        <v>1840</v>
      </c>
      <c r="B471" s="529" t="s">
        <v>1841</v>
      </c>
      <c r="C471" s="375" t="s">
        <v>52</v>
      </c>
      <c r="D471" s="543">
        <v>41921</v>
      </c>
      <c r="E471" s="544">
        <v>2683</v>
      </c>
      <c r="F471" s="623">
        <v>129.21</v>
      </c>
      <c r="G471" s="606">
        <f t="shared" si="135"/>
        <v>346670.43</v>
      </c>
      <c r="H471" s="547"/>
      <c r="I471" s="572">
        <v>41926</v>
      </c>
      <c r="J471" s="785">
        <v>126.25</v>
      </c>
      <c r="K471" s="607">
        <f t="shared" si="136"/>
        <v>338728.75</v>
      </c>
      <c r="L471" s="608">
        <f>SUM(K471-G471)</f>
        <v>-7941.679999999993</v>
      </c>
      <c r="M471" s="609">
        <v>1</v>
      </c>
      <c r="N471" s="549">
        <f t="shared" si="137"/>
        <v>-7941.679999999993</v>
      </c>
      <c r="O471" s="610" t="s">
        <v>3</v>
      </c>
      <c r="P471" s="309"/>
    </row>
    <row r="472" spans="1:16" s="108" customFormat="1" ht="15" customHeight="1" x14ac:dyDescent="0.25">
      <c r="A472" s="604" t="s">
        <v>1783</v>
      </c>
      <c r="B472" s="529" t="s">
        <v>1436</v>
      </c>
      <c r="C472" s="375" t="s">
        <v>52</v>
      </c>
      <c r="D472" s="543">
        <v>41844</v>
      </c>
      <c r="E472" s="544">
        <v>3626</v>
      </c>
      <c r="F472" s="623">
        <v>77.05</v>
      </c>
      <c r="G472" s="606">
        <f t="shared" si="135"/>
        <v>279383.3</v>
      </c>
      <c r="H472" s="547"/>
      <c r="I472" s="572">
        <v>41928</v>
      </c>
      <c r="J472" s="785">
        <v>75.42</v>
      </c>
      <c r="K472" s="607">
        <f t="shared" si="136"/>
        <v>273472.92</v>
      </c>
      <c r="L472" s="608">
        <f>SUM(K472-G472)</f>
        <v>-5910.3800000000047</v>
      </c>
      <c r="M472" s="609">
        <v>1</v>
      </c>
      <c r="N472" s="549">
        <f t="shared" si="137"/>
        <v>-5910.3800000000047</v>
      </c>
      <c r="O472" s="610" t="s">
        <v>3</v>
      </c>
      <c r="P472" s="309"/>
    </row>
    <row r="473" spans="1:16" s="108" customFormat="1" ht="15" customHeight="1" x14ac:dyDescent="0.25">
      <c r="A473" s="604" t="s">
        <v>643</v>
      </c>
      <c r="B473" s="529" t="s">
        <v>644</v>
      </c>
      <c r="C473" s="375" t="s">
        <v>52</v>
      </c>
      <c r="D473" s="543">
        <v>41921</v>
      </c>
      <c r="E473" s="544">
        <v>3657</v>
      </c>
      <c r="F473" s="623">
        <v>94.17</v>
      </c>
      <c r="G473" s="606">
        <f t="shared" si="135"/>
        <v>344379.69</v>
      </c>
      <c r="H473" s="547"/>
      <c r="I473" s="572">
        <v>41928</v>
      </c>
      <c r="J473" s="785">
        <v>92.07</v>
      </c>
      <c r="K473" s="607">
        <f t="shared" si="136"/>
        <v>336699.99</v>
      </c>
      <c r="L473" s="608">
        <f>SUM(K473-G473)</f>
        <v>-7679.7000000000116</v>
      </c>
      <c r="M473" s="609">
        <v>1</v>
      </c>
      <c r="N473" s="549">
        <f t="shared" si="137"/>
        <v>-7679.7000000000116</v>
      </c>
      <c r="O473" s="610" t="s">
        <v>3</v>
      </c>
      <c r="P473" s="309"/>
    </row>
    <row r="474" spans="1:16" s="108" customFormat="1" ht="15" customHeight="1" x14ac:dyDescent="0.25">
      <c r="A474" s="604" t="s">
        <v>1805</v>
      </c>
      <c r="B474" s="529" t="s">
        <v>1804</v>
      </c>
      <c r="C474" s="375" t="s">
        <v>52</v>
      </c>
      <c r="D474" s="543">
        <v>41885</v>
      </c>
      <c r="E474" s="544">
        <v>3151</v>
      </c>
      <c r="F474" s="623">
        <v>80.58</v>
      </c>
      <c r="G474" s="606">
        <f t="shared" si="135"/>
        <v>253907.58</v>
      </c>
      <c r="H474" s="547"/>
      <c r="I474" s="572">
        <v>41928</v>
      </c>
      <c r="J474" s="785">
        <v>78.44</v>
      </c>
      <c r="K474" s="607">
        <f t="shared" si="136"/>
        <v>247164.44</v>
      </c>
      <c r="L474" s="608">
        <f>SUM(K474-G474)</f>
        <v>-6743.1399999999849</v>
      </c>
      <c r="M474" s="609">
        <v>1</v>
      </c>
      <c r="N474" s="549">
        <f t="shared" si="137"/>
        <v>-6743.1399999999849</v>
      </c>
      <c r="O474" s="610" t="s">
        <v>3</v>
      </c>
      <c r="P474" s="309"/>
    </row>
    <row r="475" spans="1:16" s="110" customFormat="1" ht="15" customHeight="1" x14ac:dyDescent="0.25">
      <c r="A475" s="604" t="s">
        <v>1786</v>
      </c>
      <c r="B475" s="529" t="s">
        <v>1787</v>
      </c>
      <c r="C475" s="375" t="s">
        <v>52</v>
      </c>
      <c r="D475" s="543">
        <v>41858</v>
      </c>
      <c r="E475" s="544">
        <v>1436</v>
      </c>
      <c r="F475" s="623">
        <v>114.86</v>
      </c>
      <c r="G475" s="606">
        <f t="shared" si="135"/>
        <v>164938.96</v>
      </c>
      <c r="H475" s="547"/>
      <c r="I475" s="572">
        <v>41928</v>
      </c>
      <c r="J475" s="785">
        <v>112.57</v>
      </c>
      <c r="K475" s="607">
        <f t="shared" si="136"/>
        <v>161650.51999999999</v>
      </c>
      <c r="L475" s="608">
        <f>SUM(K475-G475)</f>
        <v>-3288.4400000000023</v>
      </c>
      <c r="M475" s="609">
        <v>1</v>
      </c>
      <c r="N475" s="549">
        <f t="shared" si="137"/>
        <v>-3288.4400000000023</v>
      </c>
      <c r="O475" s="610" t="s">
        <v>3</v>
      </c>
      <c r="P475" s="309"/>
    </row>
    <row r="476" spans="1:16" s="110" customFormat="1" ht="15" customHeight="1" x14ac:dyDescent="0.25">
      <c r="A476" s="461" t="s">
        <v>1829</v>
      </c>
      <c r="B476" s="569" t="s">
        <v>1215</v>
      </c>
      <c r="C476" s="439" t="s">
        <v>77</v>
      </c>
      <c r="D476" s="440">
        <v>41913</v>
      </c>
      <c r="E476" s="441">
        <v>7160</v>
      </c>
      <c r="F476" s="780">
        <v>27.34</v>
      </c>
      <c r="G476" s="612">
        <f>SUM(E476*F476)</f>
        <v>195754.4</v>
      </c>
      <c r="H476" s="444"/>
      <c r="I476" s="510">
        <v>41933</v>
      </c>
      <c r="J476" s="786">
        <v>27.3</v>
      </c>
      <c r="K476" s="613">
        <f>SUM(E476*J476)</f>
        <v>195468</v>
      </c>
      <c r="L476" s="614">
        <f>SUM(G476-K476)</f>
        <v>286.39999999999418</v>
      </c>
      <c r="M476" s="615">
        <v>1</v>
      </c>
      <c r="N476" s="446">
        <f>SUM(L476*M476)</f>
        <v>286.39999999999418</v>
      </c>
      <c r="O476" s="616"/>
    </row>
    <row r="477" spans="1:16" s="108" customFormat="1" ht="15" customHeight="1" x14ac:dyDescent="0.25">
      <c r="A477" s="461" t="s">
        <v>459</v>
      </c>
      <c r="B477" s="569" t="s">
        <v>460</v>
      </c>
      <c r="C477" s="439" t="s">
        <v>77</v>
      </c>
      <c r="D477" s="440">
        <v>41893</v>
      </c>
      <c r="E477" s="441">
        <v>2909</v>
      </c>
      <c r="F477" s="780">
        <v>96.94</v>
      </c>
      <c r="G477" s="612">
        <f>SUM(E477*F477)</f>
        <v>281998.46000000002</v>
      </c>
      <c r="H477" s="444"/>
      <c r="I477" s="510">
        <v>41936</v>
      </c>
      <c r="J477" s="786">
        <v>94.41</v>
      </c>
      <c r="K477" s="613">
        <f>SUM(E477*J477)</f>
        <v>274638.69</v>
      </c>
      <c r="L477" s="614">
        <f>SUM(G477-K477)</f>
        <v>7359.7700000000186</v>
      </c>
      <c r="M477" s="615">
        <v>1</v>
      </c>
      <c r="N477" s="446">
        <f>SUM(L477*M477)</f>
        <v>7359.7700000000186</v>
      </c>
      <c r="O477" s="616"/>
      <c r="P477" s="110"/>
    </row>
    <row r="478" spans="1:16" s="108" customFormat="1" ht="15" customHeight="1" x14ac:dyDescent="0.25">
      <c r="A478" s="461" t="s">
        <v>1664</v>
      </c>
      <c r="B478" s="569" t="s">
        <v>1665</v>
      </c>
      <c r="C478" s="439" t="s">
        <v>77</v>
      </c>
      <c r="D478" s="440">
        <v>41891</v>
      </c>
      <c r="E478" s="441">
        <v>3560</v>
      </c>
      <c r="F478" s="780">
        <v>38.549999999999997</v>
      </c>
      <c r="G478" s="612">
        <f>SUM(E478*F478)</f>
        <v>137238</v>
      </c>
      <c r="H478" s="444"/>
      <c r="I478" s="510">
        <v>41940</v>
      </c>
      <c r="J478" s="786">
        <v>36.54</v>
      </c>
      <c r="K478" s="613">
        <f>SUM(E478*J478)</f>
        <v>130082.4</v>
      </c>
      <c r="L478" s="614">
        <f>SUM(G478-K478)</f>
        <v>7155.6000000000058</v>
      </c>
      <c r="M478" s="615">
        <v>1</v>
      </c>
      <c r="N478" s="446">
        <f>SUM(L478*M478)</f>
        <v>7155.6000000000058</v>
      </c>
      <c r="O478" s="616"/>
      <c r="P478" s="110"/>
    </row>
    <row r="479" spans="1:16" s="108" customFormat="1" ht="15" customHeight="1" x14ac:dyDescent="0.25">
      <c r="A479" s="604" t="s">
        <v>1852</v>
      </c>
      <c r="B479" s="529" t="s">
        <v>1853</v>
      </c>
      <c r="C479" s="375" t="s">
        <v>52</v>
      </c>
      <c r="D479" s="543">
        <v>41933</v>
      </c>
      <c r="E479" s="544">
        <v>2994</v>
      </c>
      <c r="F479" s="623">
        <v>82.19</v>
      </c>
      <c r="G479" s="606">
        <f t="shared" ref="G479:G486" si="138">SUM(E479*F479)</f>
        <v>246076.86</v>
      </c>
      <c r="H479" s="547"/>
      <c r="I479" s="572">
        <v>41943</v>
      </c>
      <c r="J479" s="785">
        <v>79.81</v>
      </c>
      <c r="K479" s="607">
        <f t="shared" ref="K479:K486" si="139">SUM(E479*J479)</f>
        <v>238951.14</v>
      </c>
      <c r="L479" s="608">
        <f>SUM(K479-G479)</f>
        <v>-7125.7199999999721</v>
      </c>
      <c r="M479" s="609">
        <v>1</v>
      </c>
      <c r="N479" s="549">
        <f t="shared" ref="N479:N486" si="140">SUM(L479*M479)</f>
        <v>-7125.7199999999721</v>
      </c>
      <c r="O479" s="610" t="s">
        <v>3</v>
      </c>
      <c r="P479" s="309"/>
    </row>
    <row r="480" spans="1:16" s="108" customFormat="1" ht="15" customHeight="1" x14ac:dyDescent="0.25">
      <c r="A480" s="604" t="s">
        <v>1854</v>
      </c>
      <c r="B480" s="529" t="s">
        <v>1729</v>
      </c>
      <c r="C480" s="375" t="s">
        <v>52</v>
      </c>
      <c r="D480" s="543">
        <v>41936</v>
      </c>
      <c r="E480" s="544">
        <v>3598</v>
      </c>
      <c r="F480" s="623">
        <v>76.260000000000005</v>
      </c>
      <c r="G480" s="606">
        <f t="shared" si="138"/>
        <v>274383.48000000004</v>
      </c>
      <c r="H480" s="547"/>
      <c r="I480" s="572">
        <v>41950</v>
      </c>
      <c r="J480" s="785">
        <v>74.28</v>
      </c>
      <c r="K480" s="607">
        <f t="shared" si="139"/>
        <v>267259.44</v>
      </c>
      <c r="L480" s="608">
        <f>SUM(K480-G480)</f>
        <v>-7124.0400000000373</v>
      </c>
      <c r="M480" s="609">
        <v>1</v>
      </c>
      <c r="N480" s="549">
        <f t="shared" si="140"/>
        <v>-7124.0400000000373</v>
      </c>
      <c r="O480" s="610" t="s">
        <v>3</v>
      </c>
      <c r="P480" s="309"/>
    </row>
    <row r="481" spans="1:16" s="108" customFormat="1" ht="15" customHeight="1" x14ac:dyDescent="0.25">
      <c r="A481" s="461" t="s">
        <v>1808</v>
      </c>
      <c r="B481" s="569" t="s">
        <v>1809</v>
      </c>
      <c r="C481" s="439" t="s">
        <v>77</v>
      </c>
      <c r="D481" s="440">
        <v>41891</v>
      </c>
      <c r="E481" s="441">
        <v>2645</v>
      </c>
      <c r="F481" s="780">
        <v>79.66</v>
      </c>
      <c r="G481" s="612">
        <f t="shared" si="138"/>
        <v>210700.69999999998</v>
      </c>
      <c r="H481" s="444"/>
      <c r="I481" s="510">
        <v>41960</v>
      </c>
      <c r="J481" s="786">
        <v>74.48</v>
      </c>
      <c r="K481" s="613">
        <f t="shared" si="139"/>
        <v>196999.6</v>
      </c>
      <c r="L481" s="614">
        <f>SUM(G481-K481)</f>
        <v>13701.099999999977</v>
      </c>
      <c r="M481" s="615">
        <v>1</v>
      </c>
      <c r="N481" s="446">
        <f t="shared" si="140"/>
        <v>13701.099999999977</v>
      </c>
      <c r="O481" s="616"/>
      <c r="P481" s="110"/>
    </row>
    <row r="482" spans="1:16" s="108" customFormat="1" ht="15" customHeight="1" x14ac:dyDescent="0.25">
      <c r="A482" s="604" t="s">
        <v>1877</v>
      </c>
      <c r="B482" s="529" t="s">
        <v>1121</v>
      </c>
      <c r="C482" s="375" t="s">
        <v>52</v>
      </c>
      <c r="D482" s="543">
        <v>41976</v>
      </c>
      <c r="E482" s="544">
        <v>601</v>
      </c>
      <c r="F482" s="623">
        <v>203.28</v>
      </c>
      <c r="G482" s="606">
        <f t="shared" si="138"/>
        <v>122171.28</v>
      </c>
      <c r="H482" s="547"/>
      <c r="I482" s="572">
        <v>41985</v>
      </c>
      <c r="J482" s="785">
        <v>192.05</v>
      </c>
      <c r="K482" s="607">
        <f t="shared" si="139"/>
        <v>115422.05</v>
      </c>
      <c r="L482" s="608">
        <f>SUM(K482-G482)</f>
        <v>-6749.2299999999959</v>
      </c>
      <c r="M482" s="609">
        <v>1</v>
      </c>
      <c r="N482" s="549">
        <f t="shared" si="140"/>
        <v>-6749.2299999999959</v>
      </c>
      <c r="O482" s="610" t="s">
        <v>3</v>
      </c>
      <c r="P482" s="309"/>
    </row>
    <row r="483" spans="1:16" s="108" customFormat="1" ht="15" customHeight="1" x14ac:dyDescent="0.25">
      <c r="A483" s="604" t="s">
        <v>1478</v>
      </c>
      <c r="B483" s="529" t="s">
        <v>1475</v>
      </c>
      <c r="C483" s="375" t="s">
        <v>52</v>
      </c>
      <c r="D483" s="543">
        <v>41981</v>
      </c>
      <c r="E483" s="544">
        <v>9100</v>
      </c>
      <c r="F483" s="623">
        <v>10.5</v>
      </c>
      <c r="G483" s="606">
        <f t="shared" si="138"/>
        <v>95550</v>
      </c>
      <c r="H483" s="547"/>
      <c r="I483" s="572">
        <v>41985</v>
      </c>
      <c r="J483" s="785">
        <v>10.1</v>
      </c>
      <c r="K483" s="607">
        <f t="shared" si="139"/>
        <v>91910</v>
      </c>
      <c r="L483" s="608">
        <f>SUM(K483-G483)</f>
        <v>-3640</v>
      </c>
      <c r="M483" s="609">
        <v>1</v>
      </c>
      <c r="N483" s="549">
        <f t="shared" si="140"/>
        <v>-3640</v>
      </c>
      <c r="O483" s="610" t="s">
        <v>3</v>
      </c>
      <c r="P483" s="309"/>
    </row>
    <row r="484" spans="1:16" s="108" customFormat="1" ht="15" customHeight="1" x14ac:dyDescent="0.25">
      <c r="A484" s="604" t="s">
        <v>526</v>
      </c>
      <c r="B484" s="529" t="s">
        <v>527</v>
      </c>
      <c r="C484" s="375" t="s">
        <v>52</v>
      </c>
      <c r="D484" s="543">
        <v>38319</v>
      </c>
      <c r="E484" s="544">
        <v>1998</v>
      </c>
      <c r="F484" s="623">
        <v>85.84</v>
      </c>
      <c r="G484" s="606">
        <f t="shared" si="138"/>
        <v>171508.32</v>
      </c>
      <c r="H484" s="547"/>
      <c r="I484" s="572">
        <v>41985</v>
      </c>
      <c r="J484" s="785">
        <v>82.28</v>
      </c>
      <c r="K484" s="607">
        <f t="shared" si="139"/>
        <v>164395.44</v>
      </c>
      <c r="L484" s="608">
        <f>SUM(K484-G484)</f>
        <v>-7112.8800000000047</v>
      </c>
      <c r="M484" s="609">
        <v>1</v>
      </c>
      <c r="N484" s="549">
        <f t="shared" si="140"/>
        <v>-7112.8800000000047</v>
      </c>
      <c r="O484" s="610" t="s">
        <v>3</v>
      </c>
      <c r="P484" s="309"/>
    </row>
    <row r="485" spans="1:16" s="108" customFormat="1" ht="15" customHeight="1" x14ac:dyDescent="0.25">
      <c r="A485" s="604" t="s">
        <v>1869</v>
      </c>
      <c r="B485" s="529" t="s">
        <v>1870</v>
      </c>
      <c r="C485" s="375" t="s">
        <v>52</v>
      </c>
      <c r="D485" s="543">
        <v>41967</v>
      </c>
      <c r="E485" s="544">
        <v>2510</v>
      </c>
      <c r="F485" s="623">
        <v>85.47</v>
      </c>
      <c r="G485" s="606">
        <f t="shared" si="138"/>
        <v>214529.7</v>
      </c>
      <c r="H485" s="547"/>
      <c r="I485" s="572">
        <v>41985</v>
      </c>
      <c r="J485" s="785">
        <v>82.64</v>
      </c>
      <c r="K485" s="607">
        <f t="shared" si="139"/>
        <v>207426.4</v>
      </c>
      <c r="L485" s="608">
        <f>SUM(K485-G485)</f>
        <v>-7103.3000000000175</v>
      </c>
      <c r="M485" s="609">
        <v>1</v>
      </c>
      <c r="N485" s="549">
        <f t="shared" si="140"/>
        <v>-7103.3000000000175</v>
      </c>
      <c r="O485" s="610" t="s">
        <v>3</v>
      </c>
      <c r="P485" s="309"/>
    </row>
    <row r="486" spans="1:16" s="108" customFormat="1" ht="15" customHeight="1" x14ac:dyDescent="0.25">
      <c r="A486" s="604" t="s">
        <v>1879</v>
      </c>
      <c r="B486" s="529" t="s">
        <v>1466</v>
      </c>
      <c r="C486" s="375" t="s">
        <v>52</v>
      </c>
      <c r="D486" s="543">
        <v>41976</v>
      </c>
      <c r="E486" s="544">
        <v>2207</v>
      </c>
      <c r="F486" s="623">
        <v>99.68</v>
      </c>
      <c r="G486" s="606">
        <f t="shared" si="138"/>
        <v>219993.76</v>
      </c>
      <c r="H486" s="547"/>
      <c r="I486" s="572">
        <v>41985</v>
      </c>
      <c r="J486" s="785">
        <v>96.5</v>
      </c>
      <c r="K486" s="607">
        <f t="shared" si="139"/>
        <v>212975.5</v>
      </c>
      <c r="L486" s="608">
        <f>SUM(K486-G486)</f>
        <v>-7018.2600000000093</v>
      </c>
      <c r="M486" s="609">
        <v>1</v>
      </c>
      <c r="N486" s="549">
        <f t="shared" si="140"/>
        <v>-7018.2600000000093</v>
      </c>
      <c r="O486" s="610" t="s">
        <v>3</v>
      </c>
      <c r="P486" s="309"/>
    </row>
    <row r="487" spans="1:16" s="108" customFormat="1" ht="15" customHeight="1" x14ac:dyDescent="0.25">
      <c r="A487" s="604" t="s">
        <v>1822</v>
      </c>
      <c r="B487" s="529" t="s">
        <v>607</v>
      </c>
      <c r="C487" s="375" t="s">
        <v>52</v>
      </c>
      <c r="D487" s="543">
        <v>41975</v>
      </c>
      <c r="E487" s="544">
        <v>4943</v>
      </c>
      <c r="F487" s="623">
        <v>44.91</v>
      </c>
      <c r="G487" s="606">
        <f t="shared" ref="G487:G494" si="141">SUM(E487*F487)</f>
        <v>221990.12999999998</v>
      </c>
      <c r="H487" s="547"/>
      <c r="I487" s="572">
        <v>41988</v>
      </c>
      <c r="J487" s="785">
        <v>43.49</v>
      </c>
      <c r="K487" s="607">
        <f t="shared" ref="K487:K494" si="142">SUM(E487*J487)</f>
        <v>214971.07</v>
      </c>
      <c r="L487" s="608">
        <f t="shared" ref="L487:L494" si="143">SUM(K487-G487)</f>
        <v>-7019.0599999999686</v>
      </c>
      <c r="M487" s="609">
        <v>1</v>
      </c>
      <c r="N487" s="549">
        <f t="shared" ref="N487:N494" si="144">SUM(L487*M487)</f>
        <v>-7019.0599999999686</v>
      </c>
      <c r="O487" s="610" t="s">
        <v>3</v>
      </c>
      <c r="P487" s="309"/>
    </row>
    <row r="488" spans="1:16" s="108" customFormat="1" ht="15" customHeight="1" x14ac:dyDescent="0.25">
      <c r="A488" s="604" t="s">
        <v>546</v>
      </c>
      <c r="B488" s="529" t="s">
        <v>547</v>
      </c>
      <c r="C488" s="375" t="s">
        <v>52</v>
      </c>
      <c r="D488" s="543">
        <v>41984</v>
      </c>
      <c r="E488" s="544">
        <v>1628</v>
      </c>
      <c r="F488" s="623">
        <v>94.12</v>
      </c>
      <c r="G488" s="606">
        <f t="shared" si="141"/>
        <v>153227.36000000002</v>
      </c>
      <c r="H488" s="547"/>
      <c r="I488" s="572">
        <v>41988</v>
      </c>
      <c r="J488" s="785">
        <v>89.65</v>
      </c>
      <c r="K488" s="607">
        <f t="shared" si="142"/>
        <v>145950.20000000001</v>
      </c>
      <c r="L488" s="608">
        <f t="shared" si="143"/>
        <v>-7277.1600000000035</v>
      </c>
      <c r="M488" s="609">
        <v>1</v>
      </c>
      <c r="N488" s="549">
        <f t="shared" si="144"/>
        <v>-7277.1600000000035</v>
      </c>
      <c r="O488" s="610" t="s">
        <v>3</v>
      </c>
      <c r="P488" s="309"/>
    </row>
    <row r="489" spans="1:16" s="108" customFormat="1" ht="15" customHeight="1" x14ac:dyDescent="0.25">
      <c r="A489" s="604" t="s">
        <v>970</v>
      </c>
      <c r="B489" s="529" t="s">
        <v>971</v>
      </c>
      <c r="C489" s="375" t="s">
        <v>52</v>
      </c>
      <c r="D489" s="543">
        <v>41976</v>
      </c>
      <c r="E489" s="544">
        <v>3618</v>
      </c>
      <c r="F489" s="623">
        <v>55.1</v>
      </c>
      <c r="G489" s="606">
        <f t="shared" si="141"/>
        <v>199351.80000000002</v>
      </c>
      <c r="H489" s="547"/>
      <c r="I489" s="572">
        <v>41988</v>
      </c>
      <c r="J489" s="785">
        <v>53.16</v>
      </c>
      <c r="K489" s="607">
        <f t="shared" si="142"/>
        <v>192332.87999999998</v>
      </c>
      <c r="L489" s="608">
        <f t="shared" si="143"/>
        <v>-7018.9200000000419</v>
      </c>
      <c r="M489" s="609">
        <v>1</v>
      </c>
      <c r="N489" s="549">
        <f t="shared" si="144"/>
        <v>-7018.9200000000419</v>
      </c>
      <c r="O489" s="610" t="s">
        <v>3</v>
      </c>
      <c r="P489" s="309"/>
    </row>
    <row r="490" spans="1:16" s="108" customFormat="1" ht="15" customHeight="1" x14ac:dyDescent="0.25">
      <c r="A490" s="604" t="s">
        <v>587</v>
      </c>
      <c r="B490" s="529" t="s">
        <v>588</v>
      </c>
      <c r="C490" s="375" t="s">
        <v>52</v>
      </c>
      <c r="D490" s="543">
        <v>41982</v>
      </c>
      <c r="E490" s="544">
        <v>7000</v>
      </c>
      <c r="F490" s="623">
        <v>33.979999999999997</v>
      </c>
      <c r="G490" s="606">
        <f t="shared" si="141"/>
        <v>237859.99999999997</v>
      </c>
      <c r="H490" s="547"/>
      <c r="I490" s="572">
        <v>41988</v>
      </c>
      <c r="J490" s="785">
        <v>32.94</v>
      </c>
      <c r="K490" s="607">
        <f t="shared" si="142"/>
        <v>230579.99999999997</v>
      </c>
      <c r="L490" s="608">
        <f t="shared" si="143"/>
        <v>-7280</v>
      </c>
      <c r="M490" s="609">
        <v>1</v>
      </c>
      <c r="N490" s="549">
        <f t="shared" si="144"/>
        <v>-7280</v>
      </c>
      <c r="O490" s="610" t="s">
        <v>3</v>
      </c>
      <c r="P490" s="309"/>
    </row>
    <row r="491" spans="1:16" s="108" customFormat="1" ht="15" customHeight="1" x14ac:dyDescent="0.25">
      <c r="A491" s="604" t="s">
        <v>1874</v>
      </c>
      <c r="B491" s="529" t="s">
        <v>1873</v>
      </c>
      <c r="C491" s="375" t="s">
        <v>52</v>
      </c>
      <c r="D491" s="543">
        <v>41971</v>
      </c>
      <c r="E491" s="544">
        <v>2107</v>
      </c>
      <c r="F491" s="623">
        <v>86.43</v>
      </c>
      <c r="G491" s="606">
        <f t="shared" si="141"/>
        <v>182108.01</v>
      </c>
      <c r="H491" s="547"/>
      <c r="I491" s="572">
        <v>41988</v>
      </c>
      <c r="J491" s="785">
        <v>84.23</v>
      </c>
      <c r="K491" s="607">
        <f t="shared" si="142"/>
        <v>177472.61000000002</v>
      </c>
      <c r="L491" s="608">
        <f t="shared" si="143"/>
        <v>-4635.3999999999942</v>
      </c>
      <c r="M491" s="609">
        <v>1</v>
      </c>
      <c r="N491" s="549">
        <f t="shared" si="144"/>
        <v>-4635.3999999999942</v>
      </c>
      <c r="O491" s="610" t="s">
        <v>3</v>
      </c>
      <c r="P491" s="309"/>
    </row>
    <row r="492" spans="1:16" s="108" customFormat="1" ht="15" customHeight="1" x14ac:dyDescent="0.25">
      <c r="A492" s="604" t="s">
        <v>506</v>
      </c>
      <c r="B492" s="529" t="s">
        <v>507</v>
      </c>
      <c r="C492" s="375" t="s">
        <v>52</v>
      </c>
      <c r="D492" s="543">
        <v>41970</v>
      </c>
      <c r="E492" s="544">
        <v>1923</v>
      </c>
      <c r="F492" s="623">
        <v>107.43</v>
      </c>
      <c r="G492" s="606">
        <f t="shared" si="141"/>
        <v>206587.89</v>
      </c>
      <c r="H492" s="547"/>
      <c r="I492" s="572">
        <v>41988</v>
      </c>
      <c r="J492" s="785">
        <v>104.07</v>
      </c>
      <c r="K492" s="607">
        <f t="shared" si="142"/>
        <v>200126.61</v>
      </c>
      <c r="L492" s="608">
        <f t="shared" si="143"/>
        <v>-6461.2800000000279</v>
      </c>
      <c r="M492" s="609">
        <v>1</v>
      </c>
      <c r="N492" s="549">
        <f t="shared" si="144"/>
        <v>-6461.2800000000279</v>
      </c>
      <c r="O492" s="610" t="s">
        <v>3</v>
      </c>
      <c r="P492" s="309"/>
    </row>
    <row r="493" spans="1:16" s="108" customFormat="1" ht="15" customHeight="1" x14ac:dyDescent="0.25">
      <c r="A493" s="604" t="s">
        <v>1894</v>
      </c>
      <c r="B493" s="529" t="s">
        <v>1895</v>
      </c>
      <c r="C493" s="822" t="s">
        <v>52</v>
      </c>
      <c r="D493" s="543">
        <v>41981</v>
      </c>
      <c r="E493" s="544">
        <v>1529</v>
      </c>
      <c r="F493" s="623">
        <v>79.92</v>
      </c>
      <c r="G493" s="606">
        <f t="shared" si="141"/>
        <v>122197.68000000001</v>
      </c>
      <c r="H493" s="547"/>
      <c r="I493" s="572">
        <v>41988</v>
      </c>
      <c r="J493" s="785">
        <v>75.16</v>
      </c>
      <c r="K493" s="607">
        <f t="shared" si="142"/>
        <v>114919.64</v>
      </c>
      <c r="L493" s="608">
        <f t="shared" si="143"/>
        <v>-7278.0400000000081</v>
      </c>
      <c r="M493" s="609">
        <v>1</v>
      </c>
      <c r="N493" s="549">
        <f t="shared" si="144"/>
        <v>-7278.0400000000081</v>
      </c>
      <c r="O493" s="610" t="s">
        <v>3</v>
      </c>
      <c r="P493" s="309"/>
    </row>
    <row r="494" spans="1:16" s="108" customFormat="1" ht="15" customHeight="1" x14ac:dyDescent="0.25">
      <c r="A494" s="604" t="s">
        <v>1881</v>
      </c>
      <c r="B494" s="529" t="s">
        <v>1882</v>
      </c>
      <c r="C494" s="375" t="s">
        <v>52</v>
      </c>
      <c r="D494" s="543">
        <v>41975</v>
      </c>
      <c r="E494" s="544">
        <v>1610</v>
      </c>
      <c r="F494" s="623">
        <v>113.63</v>
      </c>
      <c r="G494" s="606">
        <f t="shared" si="141"/>
        <v>182944.3</v>
      </c>
      <c r="H494" s="547"/>
      <c r="I494" s="572">
        <v>41989</v>
      </c>
      <c r="J494" s="785">
        <v>109.37</v>
      </c>
      <c r="K494" s="607">
        <f t="shared" si="142"/>
        <v>176085.7</v>
      </c>
      <c r="L494" s="608">
        <f t="shared" si="143"/>
        <v>-6858.5999999999767</v>
      </c>
      <c r="M494" s="609">
        <v>1</v>
      </c>
      <c r="N494" s="549">
        <f t="shared" si="144"/>
        <v>-6858.5999999999767</v>
      </c>
      <c r="O494" s="610" t="s">
        <v>3</v>
      </c>
      <c r="P494" s="309"/>
    </row>
    <row r="495" spans="1:16" s="108" customFormat="1" ht="15" customHeight="1" x14ac:dyDescent="0.25">
      <c r="A495" s="604" t="s">
        <v>1814</v>
      </c>
      <c r="B495" s="529" t="s">
        <v>1815</v>
      </c>
      <c r="C495" s="375" t="s">
        <v>52</v>
      </c>
      <c r="D495" s="543">
        <v>41971</v>
      </c>
      <c r="E495" s="544">
        <v>1416</v>
      </c>
      <c r="F495" s="623">
        <v>141.97</v>
      </c>
      <c r="G495" s="606">
        <f t="shared" ref="G495:G504" si="145">SUM(E495*F495)</f>
        <v>201029.52</v>
      </c>
      <c r="H495" s="547"/>
      <c r="I495" s="572">
        <v>42002</v>
      </c>
      <c r="J495" s="785">
        <v>144.69999999999999</v>
      </c>
      <c r="K495" s="607">
        <f t="shared" ref="K495:K504" si="146">SUM(E495*J495)</f>
        <v>204895.19999999998</v>
      </c>
      <c r="L495" s="608">
        <f t="shared" ref="L495:L504" si="147">SUM(K495-G495)</f>
        <v>3865.679999999993</v>
      </c>
      <c r="M495" s="609">
        <v>1</v>
      </c>
      <c r="N495" s="549">
        <f t="shared" ref="N495:N504" si="148">SUM(L495*M495)</f>
        <v>3865.679999999993</v>
      </c>
      <c r="O495" s="610" t="s">
        <v>3</v>
      </c>
      <c r="P495" s="309"/>
    </row>
    <row r="496" spans="1:16" s="108" customFormat="1" ht="15" customHeight="1" x14ac:dyDescent="0.25">
      <c r="A496" s="604" t="s">
        <v>849</v>
      </c>
      <c r="B496" s="529" t="s">
        <v>850</v>
      </c>
      <c r="C496" s="375" t="s">
        <v>52</v>
      </c>
      <c r="D496" s="543">
        <v>41999</v>
      </c>
      <c r="E496" s="544">
        <v>1169</v>
      </c>
      <c r="F496" s="623">
        <v>140.13</v>
      </c>
      <c r="G496" s="606">
        <f t="shared" si="145"/>
        <v>163811.97</v>
      </c>
      <c r="H496" s="547"/>
      <c r="I496" s="572">
        <v>42004</v>
      </c>
      <c r="J496" s="785">
        <v>135.53</v>
      </c>
      <c r="K496" s="607">
        <f t="shared" si="146"/>
        <v>158434.57</v>
      </c>
      <c r="L496" s="608">
        <f t="shared" si="147"/>
        <v>-5377.3999999999942</v>
      </c>
      <c r="M496" s="609">
        <v>1</v>
      </c>
      <c r="N496" s="549">
        <f t="shared" si="148"/>
        <v>-5377.3999999999942</v>
      </c>
      <c r="O496" s="610" t="s">
        <v>3</v>
      </c>
      <c r="P496" s="309"/>
    </row>
    <row r="497" spans="1:16" s="108" customFormat="1" ht="15" customHeight="1" x14ac:dyDescent="0.25">
      <c r="A497" s="604" t="s">
        <v>1905</v>
      </c>
      <c r="B497" s="529" t="s">
        <v>1523</v>
      </c>
      <c r="C497" s="375" t="s">
        <v>52</v>
      </c>
      <c r="D497" s="543">
        <v>41996</v>
      </c>
      <c r="E497" s="544">
        <v>1129</v>
      </c>
      <c r="F497" s="623">
        <v>34.76</v>
      </c>
      <c r="G497" s="606">
        <f t="shared" si="145"/>
        <v>39244.04</v>
      </c>
      <c r="H497" s="547"/>
      <c r="I497" s="572">
        <v>42009</v>
      </c>
      <c r="J497" s="785">
        <v>32.21</v>
      </c>
      <c r="K497" s="607">
        <f t="shared" si="146"/>
        <v>36365.090000000004</v>
      </c>
      <c r="L497" s="608">
        <f t="shared" si="147"/>
        <v>-2878.9499999999971</v>
      </c>
      <c r="M497" s="609">
        <v>1</v>
      </c>
      <c r="N497" s="549">
        <f t="shared" si="148"/>
        <v>-2878.9499999999971</v>
      </c>
      <c r="O497" s="610" t="s">
        <v>3</v>
      </c>
      <c r="P497" s="309"/>
    </row>
    <row r="498" spans="1:16" s="108" customFormat="1" ht="15" customHeight="1" x14ac:dyDescent="0.25">
      <c r="A498" s="604" t="s">
        <v>1906</v>
      </c>
      <c r="B498" s="529" t="s">
        <v>866</v>
      </c>
      <c r="C498" s="375" t="s">
        <v>52</v>
      </c>
      <c r="D498" s="543">
        <v>41996</v>
      </c>
      <c r="E498" s="544">
        <v>3822</v>
      </c>
      <c r="F498" s="623">
        <v>52.58</v>
      </c>
      <c r="G498" s="606">
        <f t="shared" si="145"/>
        <v>200960.75999999998</v>
      </c>
      <c r="H498" s="547"/>
      <c r="I498" s="572">
        <v>42009</v>
      </c>
      <c r="J498" s="785">
        <v>51.19</v>
      </c>
      <c r="K498" s="607">
        <f t="shared" si="146"/>
        <v>195648.18</v>
      </c>
      <c r="L498" s="608">
        <f t="shared" si="147"/>
        <v>-5312.5799999999872</v>
      </c>
      <c r="M498" s="609">
        <v>1</v>
      </c>
      <c r="N498" s="549">
        <f t="shared" si="148"/>
        <v>-5312.5799999999872</v>
      </c>
      <c r="O498" s="610" t="s">
        <v>3</v>
      </c>
      <c r="P498" s="309"/>
    </row>
    <row r="499" spans="1:16" s="108" customFormat="1" ht="15" customHeight="1" x14ac:dyDescent="0.25">
      <c r="A499" s="604" t="s">
        <v>1872</v>
      </c>
      <c r="B499" s="529" t="s">
        <v>1871</v>
      </c>
      <c r="C499" s="375" t="s">
        <v>52</v>
      </c>
      <c r="D499" s="543">
        <v>41971</v>
      </c>
      <c r="E499" s="544">
        <v>1983</v>
      </c>
      <c r="F499" s="623">
        <v>34.86</v>
      </c>
      <c r="G499" s="606">
        <f t="shared" si="145"/>
        <v>69127.38</v>
      </c>
      <c r="H499" s="547"/>
      <c r="I499" s="572">
        <v>42010</v>
      </c>
      <c r="J499" s="785">
        <v>32.89</v>
      </c>
      <c r="K499" s="607">
        <f t="shared" si="146"/>
        <v>65220.87</v>
      </c>
      <c r="L499" s="608">
        <f t="shared" si="147"/>
        <v>-3906.510000000002</v>
      </c>
      <c r="M499" s="609">
        <v>1</v>
      </c>
      <c r="N499" s="549">
        <f t="shared" si="148"/>
        <v>-3906.510000000002</v>
      </c>
      <c r="O499" s="610" t="s">
        <v>3</v>
      </c>
      <c r="P499" s="309"/>
    </row>
    <row r="500" spans="1:16" s="108" customFormat="1" ht="15" customHeight="1" x14ac:dyDescent="0.25">
      <c r="A500" s="604" t="s">
        <v>1342</v>
      </c>
      <c r="B500" s="529" t="s">
        <v>1349</v>
      </c>
      <c r="C500" s="375" t="s">
        <v>52</v>
      </c>
      <c r="D500" s="543">
        <v>42002</v>
      </c>
      <c r="E500" s="544">
        <v>1252</v>
      </c>
      <c r="F500" s="623">
        <v>61.46</v>
      </c>
      <c r="G500" s="606">
        <f t="shared" si="145"/>
        <v>76947.92</v>
      </c>
      <c r="H500" s="547"/>
      <c r="I500" s="572">
        <v>42010</v>
      </c>
      <c r="J500" s="785">
        <v>87.7</v>
      </c>
      <c r="K500" s="607">
        <f t="shared" si="146"/>
        <v>109800.40000000001</v>
      </c>
      <c r="L500" s="608">
        <f t="shared" si="147"/>
        <v>32852.48000000001</v>
      </c>
      <c r="M500" s="609">
        <v>1</v>
      </c>
      <c r="N500" s="549">
        <f t="shared" si="148"/>
        <v>32852.48000000001</v>
      </c>
      <c r="O500" s="610" t="s">
        <v>3</v>
      </c>
      <c r="P500" s="309"/>
    </row>
    <row r="501" spans="1:16" s="108" customFormat="1" ht="15" customHeight="1" x14ac:dyDescent="0.25">
      <c r="A501" s="604" t="s">
        <v>1857</v>
      </c>
      <c r="B501" s="529" t="s">
        <v>1858</v>
      </c>
      <c r="C501" s="375" t="s">
        <v>52</v>
      </c>
      <c r="D501" s="543">
        <v>41939</v>
      </c>
      <c r="E501" s="544">
        <v>3959</v>
      </c>
      <c r="F501" s="623">
        <v>55.68</v>
      </c>
      <c r="G501" s="606">
        <f t="shared" si="145"/>
        <v>220437.12</v>
      </c>
      <c r="H501" s="547"/>
      <c r="I501" s="572">
        <v>42010</v>
      </c>
      <c r="J501" s="785">
        <v>65.39</v>
      </c>
      <c r="K501" s="607">
        <f t="shared" si="146"/>
        <v>258879.01</v>
      </c>
      <c r="L501" s="608">
        <f t="shared" si="147"/>
        <v>38441.890000000014</v>
      </c>
      <c r="M501" s="609">
        <v>1</v>
      </c>
      <c r="N501" s="549">
        <f t="shared" si="148"/>
        <v>38441.890000000014</v>
      </c>
      <c r="O501" s="610" t="s">
        <v>3</v>
      </c>
      <c r="P501" s="309"/>
    </row>
    <row r="502" spans="1:16" s="108" customFormat="1" ht="15" customHeight="1" x14ac:dyDescent="0.25">
      <c r="A502" s="604" t="s">
        <v>528</v>
      </c>
      <c r="B502" s="529" t="s">
        <v>529</v>
      </c>
      <c r="C502" s="375" t="s">
        <v>52</v>
      </c>
      <c r="D502" s="543">
        <v>41996</v>
      </c>
      <c r="E502" s="544">
        <v>53</v>
      </c>
      <c r="F502" s="623">
        <v>1144.67</v>
      </c>
      <c r="G502" s="606">
        <f t="shared" si="145"/>
        <v>60667.51</v>
      </c>
      <c r="H502" s="547"/>
      <c r="I502" s="572">
        <v>42010</v>
      </c>
      <c r="J502" s="785">
        <v>1085</v>
      </c>
      <c r="K502" s="607">
        <f t="shared" si="146"/>
        <v>57505</v>
      </c>
      <c r="L502" s="608">
        <f t="shared" si="147"/>
        <v>-3162.510000000002</v>
      </c>
      <c r="M502" s="609">
        <v>1</v>
      </c>
      <c r="N502" s="549">
        <f t="shared" si="148"/>
        <v>-3162.510000000002</v>
      </c>
      <c r="O502" s="610" t="s">
        <v>3</v>
      </c>
      <c r="P502" s="309"/>
    </row>
    <row r="503" spans="1:16" s="108" customFormat="1" ht="15" customHeight="1" x14ac:dyDescent="0.25">
      <c r="A503" s="604" t="s">
        <v>1883</v>
      </c>
      <c r="B503" s="529" t="s">
        <v>1884</v>
      </c>
      <c r="C503" s="375" t="s">
        <v>52</v>
      </c>
      <c r="D503" s="543">
        <v>41978</v>
      </c>
      <c r="E503" s="544">
        <v>5050</v>
      </c>
      <c r="F503" s="623">
        <v>40.64</v>
      </c>
      <c r="G503" s="606">
        <f t="shared" si="145"/>
        <v>205232</v>
      </c>
      <c r="H503" s="547"/>
      <c r="I503" s="572">
        <v>42010</v>
      </c>
      <c r="J503" s="785">
        <v>39.74</v>
      </c>
      <c r="K503" s="607">
        <f t="shared" si="146"/>
        <v>200687</v>
      </c>
      <c r="L503" s="608">
        <f t="shared" si="147"/>
        <v>-4545</v>
      </c>
      <c r="M503" s="609">
        <v>1</v>
      </c>
      <c r="N503" s="549">
        <f t="shared" si="148"/>
        <v>-4545</v>
      </c>
      <c r="O503" s="610" t="s">
        <v>3</v>
      </c>
      <c r="P503" s="309"/>
    </row>
    <row r="504" spans="1:16" s="108" customFormat="1" ht="15" customHeight="1" x14ac:dyDescent="0.25">
      <c r="A504" s="604" t="s">
        <v>1897</v>
      </c>
      <c r="B504" s="529" t="s">
        <v>1896</v>
      </c>
      <c r="C504" s="375" t="s">
        <v>52</v>
      </c>
      <c r="D504" s="543">
        <v>41981</v>
      </c>
      <c r="E504" s="544">
        <v>1693</v>
      </c>
      <c r="F504" s="623">
        <v>105.66</v>
      </c>
      <c r="G504" s="606">
        <f t="shared" si="145"/>
        <v>178882.38</v>
      </c>
      <c r="H504" s="547"/>
      <c r="I504" s="572">
        <v>42010</v>
      </c>
      <c r="J504" s="785">
        <v>107.19</v>
      </c>
      <c r="K504" s="607">
        <f t="shared" si="146"/>
        <v>181472.66999999998</v>
      </c>
      <c r="L504" s="608">
        <f t="shared" si="147"/>
        <v>2590.289999999979</v>
      </c>
      <c r="M504" s="609">
        <v>1</v>
      </c>
      <c r="N504" s="549">
        <f t="shared" si="148"/>
        <v>2590.289999999979</v>
      </c>
      <c r="O504" s="610" t="s">
        <v>3</v>
      </c>
      <c r="P504" s="309"/>
    </row>
    <row r="505" spans="1:16" s="108" customFormat="1" ht="15" customHeight="1" x14ac:dyDescent="0.25">
      <c r="A505" s="604" t="s">
        <v>1918</v>
      </c>
      <c r="B505" s="529" t="s">
        <v>1919</v>
      </c>
      <c r="C505" s="375" t="s">
        <v>52</v>
      </c>
      <c r="D505" s="543">
        <v>42002</v>
      </c>
      <c r="E505" s="544">
        <v>2204</v>
      </c>
      <c r="F505" s="623">
        <v>28.67</v>
      </c>
      <c r="G505" s="606">
        <f t="shared" ref="G505:G515" si="149">SUM(E505*F505)</f>
        <v>63188.68</v>
      </c>
      <c r="H505" s="547"/>
      <c r="I505" s="572">
        <v>42017</v>
      </c>
      <c r="J505" s="785">
        <v>26.15</v>
      </c>
      <c r="K505" s="607">
        <f t="shared" ref="K505:K515" si="150">SUM(E505*J505)</f>
        <v>57634.6</v>
      </c>
      <c r="L505" s="608">
        <f t="shared" ref="L505:L510" si="151">SUM(K505-G505)</f>
        <v>-5554.0800000000017</v>
      </c>
      <c r="M505" s="609">
        <v>1</v>
      </c>
      <c r="N505" s="549">
        <f t="shared" ref="N505:N515" si="152">SUM(L505*M505)</f>
        <v>-5554.0800000000017</v>
      </c>
      <c r="O505" s="610" t="s">
        <v>3</v>
      </c>
      <c r="P505" s="309"/>
    </row>
    <row r="506" spans="1:16" s="108" customFormat="1" ht="15" customHeight="1" x14ac:dyDescent="0.25">
      <c r="A506" s="604" t="s">
        <v>1933</v>
      </c>
      <c r="B506" s="529" t="s">
        <v>1934</v>
      </c>
      <c r="C506" s="375" t="s">
        <v>52</v>
      </c>
      <c r="D506" s="543">
        <v>42016</v>
      </c>
      <c r="E506" s="544">
        <v>505</v>
      </c>
      <c r="F506" s="623">
        <v>293.8</v>
      </c>
      <c r="G506" s="606">
        <f t="shared" si="149"/>
        <v>148369</v>
      </c>
      <c r="H506" s="547"/>
      <c r="I506" s="572">
        <v>42017</v>
      </c>
      <c r="J506" s="785">
        <v>279.8</v>
      </c>
      <c r="K506" s="607">
        <f t="shared" si="150"/>
        <v>141299</v>
      </c>
      <c r="L506" s="608">
        <f t="shared" si="151"/>
        <v>-7070</v>
      </c>
      <c r="M506" s="609">
        <v>1</v>
      </c>
      <c r="N506" s="549">
        <f t="shared" si="152"/>
        <v>-7070</v>
      </c>
      <c r="O506" s="610" t="s">
        <v>3</v>
      </c>
      <c r="P506" s="309"/>
    </row>
    <row r="507" spans="1:16" s="108" customFormat="1" ht="15" customHeight="1" x14ac:dyDescent="0.25">
      <c r="A507" s="604" t="s">
        <v>1907</v>
      </c>
      <c r="B507" s="529" t="s">
        <v>1908</v>
      </c>
      <c r="C507" s="375" t="s">
        <v>52</v>
      </c>
      <c r="D507" s="543">
        <v>41996</v>
      </c>
      <c r="E507" s="544">
        <v>1094</v>
      </c>
      <c r="F507" s="623">
        <v>44.67</v>
      </c>
      <c r="G507" s="606">
        <f t="shared" si="149"/>
        <v>48868.98</v>
      </c>
      <c r="H507" s="547"/>
      <c r="I507" s="572">
        <v>42018</v>
      </c>
      <c r="J507" s="785">
        <v>39.86</v>
      </c>
      <c r="K507" s="607">
        <f t="shared" si="150"/>
        <v>43606.84</v>
      </c>
      <c r="L507" s="608">
        <f t="shared" si="151"/>
        <v>-5262.1400000000067</v>
      </c>
      <c r="M507" s="609">
        <v>1</v>
      </c>
      <c r="N507" s="549">
        <f t="shared" si="152"/>
        <v>-5262.1400000000067</v>
      </c>
      <c r="O507" s="610" t="s">
        <v>3</v>
      </c>
      <c r="P507" s="309"/>
    </row>
    <row r="508" spans="1:16" s="108" customFormat="1" ht="15" customHeight="1" x14ac:dyDescent="0.25">
      <c r="A508" s="604" t="s">
        <v>506</v>
      </c>
      <c r="B508" s="529" t="s">
        <v>507</v>
      </c>
      <c r="C508" s="375" t="s">
        <v>52</v>
      </c>
      <c r="D508" s="543">
        <v>41996</v>
      </c>
      <c r="E508" s="544">
        <v>675</v>
      </c>
      <c r="F508" s="623">
        <v>109.15</v>
      </c>
      <c r="G508" s="606">
        <f t="shared" si="149"/>
        <v>73676.25</v>
      </c>
      <c r="H508" s="547"/>
      <c r="I508" s="572">
        <v>42031</v>
      </c>
      <c r="J508" s="785">
        <v>103.4</v>
      </c>
      <c r="K508" s="607">
        <f t="shared" si="150"/>
        <v>69795</v>
      </c>
      <c r="L508" s="608">
        <f t="shared" si="151"/>
        <v>-3881.25</v>
      </c>
      <c r="M508" s="609">
        <v>1</v>
      </c>
      <c r="N508" s="549">
        <f t="shared" si="152"/>
        <v>-3881.25</v>
      </c>
      <c r="O508" s="610" t="s">
        <v>3</v>
      </c>
      <c r="P508" s="309"/>
    </row>
    <row r="509" spans="1:16" s="108" customFormat="1" ht="15" customHeight="1" x14ac:dyDescent="0.25">
      <c r="A509" s="604" t="s">
        <v>1682</v>
      </c>
      <c r="B509" s="529" t="s">
        <v>1683</v>
      </c>
      <c r="C509" s="375" t="s">
        <v>52</v>
      </c>
      <c r="D509" s="543">
        <v>41970</v>
      </c>
      <c r="E509" s="544">
        <v>5283</v>
      </c>
      <c r="F509" s="623">
        <v>44.53</v>
      </c>
      <c r="G509" s="606">
        <f t="shared" si="149"/>
        <v>235251.99000000002</v>
      </c>
      <c r="H509" s="547"/>
      <c r="I509" s="572">
        <v>42039</v>
      </c>
      <c r="J509" s="785">
        <v>45.57</v>
      </c>
      <c r="K509" s="607">
        <f t="shared" si="150"/>
        <v>240746.31</v>
      </c>
      <c r="L509" s="608">
        <f t="shared" si="151"/>
        <v>5494.3199999999779</v>
      </c>
      <c r="M509" s="609">
        <v>1</v>
      </c>
      <c r="N509" s="549">
        <f t="shared" si="152"/>
        <v>5494.3199999999779</v>
      </c>
      <c r="O509" s="610" t="s">
        <v>3</v>
      </c>
      <c r="P509" s="309"/>
    </row>
    <row r="510" spans="1:16" s="108" customFormat="1" ht="15" customHeight="1" x14ac:dyDescent="0.25">
      <c r="A510" s="604" t="s">
        <v>1892</v>
      </c>
      <c r="B510" s="529" t="s">
        <v>1893</v>
      </c>
      <c r="C510" s="375" t="s">
        <v>52</v>
      </c>
      <c r="D510" s="543">
        <v>41984</v>
      </c>
      <c r="E510" s="544">
        <v>5432</v>
      </c>
      <c r="F510" s="623">
        <v>48.64</v>
      </c>
      <c r="G510" s="606">
        <f t="shared" si="149"/>
        <v>264212.47999999998</v>
      </c>
      <c r="H510" s="547"/>
      <c r="I510" s="572">
        <v>42039</v>
      </c>
      <c r="J510" s="785">
        <v>50.57</v>
      </c>
      <c r="K510" s="607">
        <f t="shared" si="150"/>
        <v>274696.24</v>
      </c>
      <c r="L510" s="608">
        <f t="shared" si="151"/>
        <v>10483.760000000009</v>
      </c>
      <c r="M510" s="609">
        <v>1</v>
      </c>
      <c r="N510" s="549">
        <f t="shared" si="152"/>
        <v>10483.760000000009</v>
      </c>
      <c r="O510" s="610" t="s">
        <v>3</v>
      </c>
      <c r="P510" s="309"/>
    </row>
    <row r="511" spans="1:16" s="110" customFormat="1" ht="15" customHeight="1" x14ac:dyDescent="0.25">
      <c r="A511" s="461" t="s">
        <v>1957</v>
      </c>
      <c r="B511" s="569" t="s">
        <v>1382</v>
      </c>
      <c r="C511" s="439" t="s">
        <v>77</v>
      </c>
      <c r="D511" s="440">
        <v>42038</v>
      </c>
      <c r="E511" s="441">
        <v>606</v>
      </c>
      <c r="F511" s="780">
        <v>124.15</v>
      </c>
      <c r="G511" s="612">
        <f t="shared" si="149"/>
        <v>75234.900000000009</v>
      </c>
      <c r="H511" s="444"/>
      <c r="I511" s="510">
        <v>42039</v>
      </c>
      <c r="J511" s="786">
        <v>137.19</v>
      </c>
      <c r="K511" s="613">
        <f t="shared" si="150"/>
        <v>83137.14</v>
      </c>
      <c r="L511" s="614">
        <f>SUM(G511-K511)</f>
        <v>-7902.2399999999907</v>
      </c>
      <c r="M511" s="615">
        <v>1</v>
      </c>
      <c r="N511" s="446">
        <f t="shared" si="152"/>
        <v>-7902.2399999999907</v>
      </c>
      <c r="O511" s="616"/>
    </row>
    <row r="512" spans="1:16" s="108" customFormat="1" ht="15" customHeight="1" x14ac:dyDescent="0.25">
      <c r="A512" s="604" t="s">
        <v>1878</v>
      </c>
      <c r="B512" s="529" t="s">
        <v>604</v>
      </c>
      <c r="C512" s="375" t="s">
        <v>52</v>
      </c>
      <c r="D512" s="543">
        <v>41974</v>
      </c>
      <c r="E512" s="544">
        <v>3407</v>
      </c>
      <c r="F512" s="623">
        <v>64.08</v>
      </c>
      <c r="G512" s="606">
        <f t="shared" si="149"/>
        <v>218320.56</v>
      </c>
      <c r="H512" s="547"/>
      <c r="I512" s="572">
        <v>42041</v>
      </c>
      <c r="J512" s="785">
        <v>64.099999999999994</v>
      </c>
      <c r="K512" s="607">
        <f t="shared" si="150"/>
        <v>218388.69999999998</v>
      </c>
      <c r="L512" s="608">
        <f t="shared" ref="L512:L517" si="153">SUM(K512-G512)</f>
        <v>68.139999999984866</v>
      </c>
      <c r="M512" s="609">
        <v>1</v>
      </c>
      <c r="N512" s="549">
        <f t="shared" si="152"/>
        <v>68.139999999984866</v>
      </c>
      <c r="O512" s="610" t="s">
        <v>3</v>
      </c>
      <c r="P512" s="309"/>
    </row>
    <row r="513" spans="1:16" s="108" customFormat="1" ht="15" customHeight="1" x14ac:dyDescent="0.25">
      <c r="A513" s="604" t="s">
        <v>1891</v>
      </c>
      <c r="B513" s="529" t="s">
        <v>562</v>
      </c>
      <c r="C513" s="375" t="s">
        <v>52</v>
      </c>
      <c r="D513" s="543">
        <v>41983</v>
      </c>
      <c r="E513" s="544">
        <v>4918</v>
      </c>
      <c r="F513" s="623">
        <v>37.950000000000003</v>
      </c>
      <c r="G513" s="606">
        <f t="shared" si="149"/>
        <v>186638.1</v>
      </c>
      <c r="H513" s="547"/>
      <c r="I513" s="572">
        <v>42041</v>
      </c>
      <c r="J513" s="785">
        <v>39.270000000000003</v>
      </c>
      <c r="K513" s="607">
        <f t="shared" si="150"/>
        <v>193129.86000000002</v>
      </c>
      <c r="L513" s="608">
        <f t="shared" si="153"/>
        <v>6491.7600000000093</v>
      </c>
      <c r="M513" s="609">
        <v>1</v>
      </c>
      <c r="N513" s="549">
        <f t="shared" si="152"/>
        <v>6491.7600000000093</v>
      </c>
      <c r="O513" s="610" t="s">
        <v>3</v>
      </c>
      <c r="P513" s="309"/>
    </row>
    <row r="514" spans="1:16" s="108" customFormat="1" ht="15" customHeight="1" x14ac:dyDescent="0.25">
      <c r="A514" s="604" t="s">
        <v>1880</v>
      </c>
      <c r="B514" s="529" t="s">
        <v>505</v>
      </c>
      <c r="C514" s="375" t="s">
        <v>52</v>
      </c>
      <c r="D514" s="543">
        <v>41975</v>
      </c>
      <c r="E514" s="544">
        <v>4203</v>
      </c>
      <c r="F514" s="623">
        <v>34.619999999999997</v>
      </c>
      <c r="G514" s="606">
        <f t="shared" si="149"/>
        <v>145507.85999999999</v>
      </c>
      <c r="H514" s="547"/>
      <c r="I514" s="572">
        <v>42041</v>
      </c>
      <c r="J514" s="785">
        <v>37</v>
      </c>
      <c r="K514" s="607">
        <f t="shared" si="150"/>
        <v>155511</v>
      </c>
      <c r="L514" s="608">
        <f t="shared" si="153"/>
        <v>10003.140000000014</v>
      </c>
      <c r="M514" s="609">
        <v>1</v>
      </c>
      <c r="N514" s="549">
        <f t="shared" si="152"/>
        <v>10003.140000000014</v>
      </c>
      <c r="O514" s="610" t="s">
        <v>3</v>
      </c>
      <c r="P514" s="309"/>
    </row>
    <row r="515" spans="1:16" s="108" customFormat="1" ht="15" customHeight="1" x14ac:dyDescent="0.25">
      <c r="A515" s="604" t="s">
        <v>1688</v>
      </c>
      <c r="B515" s="529" t="s">
        <v>1689</v>
      </c>
      <c r="C515" s="375" t="s">
        <v>52</v>
      </c>
      <c r="D515" s="543">
        <v>42024</v>
      </c>
      <c r="E515" s="544">
        <v>1588</v>
      </c>
      <c r="F515" s="623">
        <v>68.489999999999995</v>
      </c>
      <c r="G515" s="606">
        <f t="shared" si="149"/>
        <v>108762.12</v>
      </c>
      <c r="H515" s="547"/>
      <c r="I515" s="572">
        <v>42041</v>
      </c>
      <c r="J515" s="785">
        <v>65.17</v>
      </c>
      <c r="K515" s="607">
        <f t="shared" si="150"/>
        <v>103489.96</v>
      </c>
      <c r="L515" s="608">
        <f t="shared" si="153"/>
        <v>-5272.1599999999889</v>
      </c>
      <c r="M515" s="609">
        <v>1</v>
      </c>
      <c r="N515" s="549">
        <f t="shared" si="152"/>
        <v>-5272.1599999999889</v>
      </c>
      <c r="O515" s="610" t="s">
        <v>3</v>
      </c>
      <c r="P515" s="309"/>
    </row>
    <row r="516" spans="1:16" s="108" customFormat="1" ht="15" customHeight="1" x14ac:dyDescent="0.25">
      <c r="A516" s="604" t="s">
        <v>647</v>
      </c>
      <c r="B516" s="529" t="s">
        <v>648</v>
      </c>
      <c r="C516" s="375" t="s">
        <v>52</v>
      </c>
      <c r="D516" s="543">
        <v>42038</v>
      </c>
      <c r="E516" s="544">
        <v>1715</v>
      </c>
      <c r="F516" s="623">
        <v>21.02</v>
      </c>
      <c r="G516" s="606">
        <f t="shared" ref="G516:G522" si="154">SUM(E516*F516)</f>
        <v>36049.299999999996</v>
      </c>
      <c r="H516" s="547"/>
      <c r="I516" s="572">
        <v>42060</v>
      </c>
      <c r="J516" s="785">
        <v>18.47</v>
      </c>
      <c r="K516" s="607">
        <f t="shared" ref="K516:K522" si="155">SUM(E516*J516)</f>
        <v>31676.05</v>
      </c>
      <c r="L516" s="608">
        <f t="shared" si="153"/>
        <v>-4373.2499999999964</v>
      </c>
      <c r="M516" s="609">
        <v>1</v>
      </c>
      <c r="N516" s="549">
        <f t="shared" ref="N516:N522" si="156">SUM(L516*M516)</f>
        <v>-4373.2499999999964</v>
      </c>
      <c r="O516" s="610" t="s">
        <v>3</v>
      </c>
      <c r="P516" s="309"/>
    </row>
    <row r="517" spans="1:16" s="108" customFormat="1" ht="15" customHeight="1" x14ac:dyDescent="0.25">
      <c r="A517" s="604" t="s">
        <v>1963</v>
      </c>
      <c r="B517" s="529" t="s">
        <v>1964</v>
      </c>
      <c r="C517" s="375" t="s">
        <v>52</v>
      </c>
      <c r="D517" s="543">
        <v>42038</v>
      </c>
      <c r="E517" s="544">
        <v>2114</v>
      </c>
      <c r="F517" s="623">
        <v>26.38</v>
      </c>
      <c r="G517" s="606">
        <f t="shared" si="154"/>
        <v>55767.32</v>
      </c>
      <c r="H517" s="547"/>
      <c r="I517" s="572">
        <v>42062</v>
      </c>
      <c r="J517" s="785">
        <v>25.04</v>
      </c>
      <c r="K517" s="607">
        <f t="shared" si="155"/>
        <v>52934.559999999998</v>
      </c>
      <c r="L517" s="608">
        <f t="shared" si="153"/>
        <v>-2832.760000000002</v>
      </c>
      <c r="M517" s="609">
        <v>1</v>
      </c>
      <c r="N517" s="549">
        <f t="shared" si="156"/>
        <v>-2832.760000000002</v>
      </c>
      <c r="O517" s="610" t="s">
        <v>3</v>
      </c>
      <c r="P517" s="309"/>
    </row>
    <row r="518" spans="1:16" s="108" customFormat="1" ht="15" customHeight="1" x14ac:dyDescent="0.25">
      <c r="A518" s="604" t="s">
        <v>655</v>
      </c>
      <c r="B518" s="529" t="s">
        <v>656</v>
      </c>
      <c r="C518" s="375" t="s">
        <v>52</v>
      </c>
      <c r="D518" s="543">
        <v>42060</v>
      </c>
      <c r="E518" s="544">
        <v>3008</v>
      </c>
      <c r="F518" s="623">
        <v>43.97</v>
      </c>
      <c r="G518" s="606">
        <f t="shared" si="154"/>
        <v>132261.76000000001</v>
      </c>
      <c r="H518" s="547"/>
      <c r="I518" s="572">
        <v>42069</v>
      </c>
      <c r="J518" s="785">
        <v>41.14</v>
      </c>
      <c r="K518" s="607">
        <f t="shared" si="155"/>
        <v>123749.12</v>
      </c>
      <c r="L518" s="608">
        <f>SUM(K518-G518)</f>
        <v>-8512.640000000014</v>
      </c>
      <c r="M518" s="609">
        <v>1</v>
      </c>
      <c r="N518" s="549">
        <f t="shared" si="156"/>
        <v>-8512.640000000014</v>
      </c>
      <c r="O518" s="610" t="s">
        <v>3</v>
      </c>
      <c r="P518" s="309"/>
    </row>
    <row r="519" spans="1:16" s="108" customFormat="1" ht="15" customHeight="1" x14ac:dyDescent="0.25">
      <c r="A519" s="476" t="s">
        <v>867</v>
      </c>
      <c r="B519" s="529" t="s">
        <v>868</v>
      </c>
      <c r="C519" s="375" t="s">
        <v>52</v>
      </c>
      <c r="D519" s="543">
        <v>42055</v>
      </c>
      <c r="E519" s="544">
        <v>837</v>
      </c>
      <c r="F519" s="623">
        <v>132</v>
      </c>
      <c r="G519" s="606">
        <f t="shared" si="154"/>
        <v>110484</v>
      </c>
      <c r="H519" s="547"/>
      <c r="I519" s="572">
        <v>42069</v>
      </c>
      <c r="J519" s="785">
        <v>124.96</v>
      </c>
      <c r="K519" s="607">
        <f t="shared" si="155"/>
        <v>104591.51999999999</v>
      </c>
      <c r="L519" s="608">
        <f>SUM(K519-G519)</f>
        <v>-5892.4800000000105</v>
      </c>
      <c r="M519" s="609">
        <v>1</v>
      </c>
      <c r="N519" s="549">
        <f t="shared" si="156"/>
        <v>-5892.4800000000105</v>
      </c>
      <c r="O519" s="610" t="s">
        <v>3</v>
      </c>
      <c r="P519" s="309"/>
    </row>
    <row r="520" spans="1:16" s="108" customFormat="1" ht="15" customHeight="1" x14ac:dyDescent="0.25">
      <c r="A520" s="604" t="s">
        <v>1994</v>
      </c>
      <c r="B520" s="529" t="s">
        <v>1993</v>
      </c>
      <c r="C520" s="375" t="s">
        <v>52</v>
      </c>
      <c r="D520" s="543">
        <v>42055</v>
      </c>
      <c r="E520" s="544">
        <v>3152</v>
      </c>
      <c r="F520" s="623">
        <v>25.9</v>
      </c>
      <c r="G520" s="606">
        <f t="shared" si="154"/>
        <v>81636.799999999988</v>
      </c>
      <c r="H520" s="547"/>
      <c r="I520" s="572">
        <v>42069</v>
      </c>
      <c r="J520" s="785">
        <v>24.27</v>
      </c>
      <c r="K520" s="607">
        <f t="shared" si="155"/>
        <v>76499.039999999994</v>
      </c>
      <c r="L520" s="608">
        <f>SUM(K520-G520)</f>
        <v>-5137.7599999999948</v>
      </c>
      <c r="M520" s="609">
        <v>1</v>
      </c>
      <c r="N520" s="549">
        <f t="shared" si="156"/>
        <v>-5137.7599999999948</v>
      </c>
      <c r="O520" s="610" t="s">
        <v>3</v>
      </c>
      <c r="P520" s="309"/>
    </row>
    <row r="521" spans="1:16" s="108" customFormat="1" ht="15" customHeight="1" x14ac:dyDescent="0.25">
      <c r="A521" s="604" t="s">
        <v>1951</v>
      </c>
      <c r="B521" s="529" t="s">
        <v>1403</v>
      </c>
      <c r="C521" s="375" t="s">
        <v>52</v>
      </c>
      <c r="D521" s="543">
        <v>42032</v>
      </c>
      <c r="E521" s="544">
        <v>898</v>
      </c>
      <c r="F521" s="623">
        <v>84.48</v>
      </c>
      <c r="G521" s="606">
        <f t="shared" si="154"/>
        <v>75863.040000000008</v>
      </c>
      <c r="H521" s="547"/>
      <c r="I521" s="572">
        <v>42069</v>
      </c>
      <c r="J521" s="785">
        <v>83.05</v>
      </c>
      <c r="K521" s="607">
        <f t="shared" si="155"/>
        <v>74578.899999999994</v>
      </c>
      <c r="L521" s="608">
        <f>SUM(K521-G521)</f>
        <v>-1284.140000000014</v>
      </c>
      <c r="M521" s="609">
        <v>1</v>
      </c>
      <c r="N521" s="549">
        <f t="shared" si="156"/>
        <v>-1284.140000000014</v>
      </c>
      <c r="O521" s="610" t="s">
        <v>3</v>
      </c>
      <c r="P521" s="309"/>
    </row>
    <row r="522" spans="1:16" s="108" customFormat="1" ht="15" customHeight="1" x14ac:dyDescent="0.25">
      <c r="A522" s="604" t="s">
        <v>459</v>
      </c>
      <c r="B522" s="529" t="s">
        <v>460</v>
      </c>
      <c r="C522" s="375" t="s">
        <v>52</v>
      </c>
      <c r="D522" s="543">
        <v>42048</v>
      </c>
      <c r="E522" s="544">
        <v>1254</v>
      </c>
      <c r="F522" s="623">
        <v>93.42</v>
      </c>
      <c r="G522" s="606">
        <f t="shared" si="154"/>
        <v>117148.68000000001</v>
      </c>
      <c r="H522" s="547"/>
      <c r="I522" s="572">
        <v>42066</v>
      </c>
      <c r="J522" s="840">
        <v>87.26</v>
      </c>
      <c r="K522" s="607">
        <f t="shared" si="155"/>
        <v>109424.04000000001</v>
      </c>
      <c r="L522" s="608">
        <f>SUM(K522-G522)</f>
        <v>-7724.6399999999994</v>
      </c>
      <c r="M522" s="609">
        <v>1</v>
      </c>
      <c r="N522" s="549">
        <f t="shared" si="156"/>
        <v>-7724.6399999999994</v>
      </c>
      <c r="O522" s="610" t="s">
        <v>3</v>
      </c>
      <c r="P522" s="309"/>
    </row>
    <row r="523" spans="1:16" s="108" customFormat="1" ht="15" customHeight="1" x14ac:dyDescent="0.25">
      <c r="A523" s="604" t="s">
        <v>2003</v>
      </c>
      <c r="B523" s="529" t="s">
        <v>2004</v>
      </c>
      <c r="C523" s="375" t="s">
        <v>52</v>
      </c>
      <c r="D523" s="543">
        <v>42059</v>
      </c>
      <c r="E523" s="544">
        <v>2391</v>
      </c>
      <c r="F523" s="623">
        <v>98.18</v>
      </c>
      <c r="G523" s="606">
        <f t="shared" ref="G523:G540" si="157">SUM(E523*F523)</f>
        <v>234748.38</v>
      </c>
      <c r="H523" s="547"/>
      <c r="I523" s="572">
        <v>42069</v>
      </c>
      <c r="J523" s="842">
        <v>94.92</v>
      </c>
      <c r="K523" s="607">
        <f t="shared" ref="K523:K540" si="158">SUM(E523*J523)</f>
        <v>226953.72</v>
      </c>
      <c r="L523" s="608">
        <f t="shared" ref="L523:L540" si="159">SUM(K523-G523)</f>
        <v>-7794.6600000000035</v>
      </c>
      <c r="M523" s="609">
        <v>1</v>
      </c>
      <c r="N523" s="549">
        <f t="shared" ref="N523:N540" si="160">SUM(L523*M523)</f>
        <v>-7794.6600000000035</v>
      </c>
      <c r="O523" s="610" t="s">
        <v>3</v>
      </c>
      <c r="P523" s="309"/>
    </row>
    <row r="524" spans="1:16" s="108" customFormat="1" ht="15" customHeight="1" x14ac:dyDescent="0.25">
      <c r="A524" s="604" t="s">
        <v>1985</v>
      </c>
      <c r="B524" s="529" t="s">
        <v>1986</v>
      </c>
      <c r="C524" s="375" t="s">
        <v>52</v>
      </c>
      <c r="D524" s="543">
        <v>42052</v>
      </c>
      <c r="E524" s="544">
        <v>1856</v>
      </c>
      <c r="F524" s="623">
        <v>20.76</v>
      </c>
      <c r="G524" s="606">
        <f t="shared" si="157"/>
        <v>38530.560000000005</v>
      </c>
      <c r="H524" s="547"/>
      <c r="I524" s="572">
        <v>42072</v>
      </c>
      <c r="J524" s="842">
        <v>17.52</v>
      </c>
      <c r="K524" s="607">
        <f t="shared" si="158"/>
        <v>32517.119999999999</v>
      </c>
      <c r="L524" s="608">
        <f t="shared" si="159"/>
        <v>-6013.440000000006</v>
      </c>
      <c r="M524" s="609">
        <v>1</v>
      </c>
      <c r="N524" s="549">
        <f t="shared" si="160"/>
        <v>-6013.440000000006</v>
      </c>
      <c r="O524" s="610" t="s">
        <v>3</v>
      </c>
      <c r="P524" s="309"/>
    </row>
    <row r="525" spans="1:16" s="108" customFormat="1" ht="15" customHeight="1" x14ac:dyDescent="0.25">
      <c r="A525" s="604" t="s">
        <v>1959</v>
      </c>
      <c r="B525" s="529" t="s">
        <v>1960</v>
      </c>
      <c r="C525" s="375" t="s">
        <v>52</v>
      </c>
      <c r="D525" s="543">
        <v>42038</v>
      </c>
      <c r="E525" s="544">
        <v>1916</v>
      </c>
      <c r="F525" s="623">
        <v>21.98</v>
      </c>
      <c r="G525" s="606">
        <f t="shared" si="157"/>
        <v>42113.68</v>
      </c>
      <c r="H525" s="547"/>
      <c r="I525" s="572">
        <v>42072</v>
      </c>
      <c r="J525" s="842">
        <v>20.9</v>
      </c>
      <c r="K525" s="607">
        <f t="shared" si="158"/>
        <v>40044.399999999994</v>
      </c>
      <c r="L525" s="608">
        <f t="shared" si="159"/>
        <v>-2069.2800000000061</v>
      </c>
      <c r="M525" s="609">
        <v>1</v>
      </c>
      <c r="N525" s="549">
        <f t="shared" si="160"/>
        <v>-2069.2800000000061</v>
      </c>
      <c r="O525" s="610" t="s">
        <v>3</v>
      </c>
      <c r="P525" s="309"/>
    </row>
    <row r="526" spans="1:16" s="108" customFormat="1" ht="15" customHeight="1" x14ac:dyDescent="0.25">
      <c r="A526" s="604" t="s">
        <v>1961</v>
      </c>
      <c r="B526" s="529" t="s">
        <v>1962</v>
      </c>
      <c r="C526" s="375" t="s">
        <v>52</v>
      </c>
      <c r="D526" s="543">
        <v>42038</v>
      </c>
      <c r="E526" s="544">
        <v>2727</v>
      </c>
      <c r="F526" s="623">
        <v>17.399999999999999</v>
      </c>
      <c r="G526" s="606">
        <f t="shared" si="157"/>
        <v>47449.799999999996</v>
      </c>
      <c r="H526" s="547"/>
      <c r="I526" s="572">
        <v>42072</v>
      </c>
      <c r="J526" s="842">
        <v>15.35</v>
      </c>
      <c r="K526" s="607">
        <f t="shared" si="158"/>
        <v>41859.449999999997</v>
      </c>
      <c r="L526" s="608">
        <f t="shared" si="159"/>
        <v>-5590.3499999999985</v>
      </c>
      <c r="M526" s="609">
        <v>1</v>
      </c>
      <c r="N526" s="549">
        <f t="shared" si="160"/>
        <v>-5590.3499999999985</v>
      </c>
      <c r="O526" s="610" t="s">
        <v>3</v>
      </c>
      <c r="P526" s="309"/>
    </row>
    <row r="527" spans="1:16" s="108" customFormat="1" ht="15" customHeight="1" x14ac:dyDescent="0.25">
      <c r="A527" s="604" t="s">
        <v>506</v>
      </c>
      <c r="B527" s="529" t="s">
        <v>507</v>
      </c>
      <c r="C527" s="375" t="s">
        <v>52</v>
      </c>
      <c r="D527" s="543">
        <v>42058</v>
      </c>
      <c r="E527" s="544">
        <v>748</v>
      </c>
      <c r="F527" s="623">
        <v>109.15</v>
      </c>
      <c r="G527" s="606">
        <f t="shared" si="157"/>
        <v>81644.2</v>
      </c>
      <c r="H527" s="547"/>
      <c r="I527" s="572">
        <v>42072</v>
      </c>
      <c r="J527" s="842">
        <v>105.01</v>
      </c>
      <c r="K527" s="607">
        <f t="shared" si="158"/>
        <v>78547.48000000001</v>
      </c>
      <c r="L527" s="608">
        <f t="shared" si="159"/>
        <v>-3096.7199999999866</v>
      </c>
      <c r="M527" s="609">
        <v>1</v>
      </c>
      <c r="N527" s="549">
        <f t="shared" si="160"/>
        <v>-3096.7199999999866</v>
      </c>
      <c r="O527" s="610" t="s">
        <v>3</v>
      </c>
      <c r="P527" s="309"/>
    </row>
    <row r="528" spans="1:16" s="108" customFormat="1" ht="15" customHeight="1" x14ac:dyDescent="0.25">
      <c r="A528" s="604" t="s">
        <v>1990</v>
      </c>
      <c r="B528" s="529" t="s">
        <v>1896</v>
      </c>
      <c r="C528" s="375" t="s">
        <v>52</v>
      </c>
      <c r="D528" s="543">
        <v>42054</v>
      </c>
      <c r="E528" s="544">
        <v>594</v>
      </c>
      <c r="F528" s="623">
        <v>109.07</v>
      </c>
      <c r="G528" s="606">
        <f t="shared" si="157"/>
        <v>64787.579999999994</v>
      </c>
      <c r="H528" s="547"/>
      <c r="I528" s="572">
        <v>42072</v>
      </c>
      <c r="J528" s="842">
        <v>102.23</v>
      </c>
      <c r="K528" s="607">
        <f t="shared" si="158"/>
        <v>60724.62</v>
      </c>
      <c r="L528" s="608">
        <f t="shared" si="159"/>
        <v>-4062.9599999999919</v>
      </c>
      <c r="M528" s="609">
        <v>1</v>
      </c>
      <c r="N528" s="549">
        <f t="shared" si="160"/>
        <v>-4062.9599999999919</v>
      </c>
      <c r="O528" s="610" t="s">
        <v>3</v>
      </c>
      <c r="P528" s="309"/>
    </row>
    <row r="529" spans="1:16" s="108" customFormat="1" ht="15" customHeight="1" x14ac:dyDescent="0.25">
      <c r="A529" s="604" t="s">
        <v>1998</v>
      </c>
      <c r="B529" s="529" t="s">
        <v>959</v>
      </c>
      <c r="C529" s="375" t="s">
        <v>52</v>
      </c>
      <c r="D529" s="543">
        <v>42058</v>
      </c>
      <c r="E529" s="544">
        <v>1175</v>
      </c>
      <c r="F529" s="623">
        <v>88.95</v>
      </c>
      <c r="G529" s="606">
        <f t="shared" si="157"/>
        <v>104516.25</v>
      </c>
      <c r="H529" s="547"/>
      <c r="I529" s="572">
        <v>42073</v>
      </c>
      <c r="J529" s="842">
        <v>85.65</v>
      </c>
      <c r="K529" s="607">
        <f t="shared" si="158"/>
        <v>100638.75</v>
      </c>
      <c r="L529" s="608">
        <f t="shared" si="159"/>
        <v>-3877.5</v>
      </c>
      <c r="M529" s="609">
        <v>1</v>
      </c>
      <c r="N529" s="549">
        <f t="shared" si="160"/>
        <v>-3877.5</v>
      </c>
      <c r="O529" s="610" t="s">
        <v>3</v>
      </c>
      <c r="P529" s="309"/>
    </row>
    <row r="530" spans="1:16" s="108" customFormat="1" ht="15" customHeight="1" x14ac:dyDescent="0.25">
      <c r="A530" s="604" t="s">
        <v>373</v>
      </c>
      <c r="B530" s="529" t="s">
        <v>1917</v>
      </c>
      <c r="C530" s="375" t="s">
        <v>52</v>
      </c>
      <c r="D530" s="543">
        <v>42002</v>
      </c>
      <c r="E530" s="544">
        <v>4587</v>
      </c>
      <c r="F530" s="623">
        <v>15.53</v>
      </c>
      <c r="G530" s="606">
        <f t="shared" si="157"/>
        <v>71236.11</v>
      </c>
      <c r="H530" s="547"/>
      <c r="I530" s="572">
        <v>42073</v>
      </c>
      <c r="J530" s="842">
        <v>15.85</v>
      </c>
      <c r="K530" s="607">
        <f t="shared" si="158"/>
        <v>72703.95</v>
      </c>
      <c r="L530" s="608">
        <f t="shared" si="159"/>
        <v>1467.8399999999965</v>
      </c>
      <c r="M530" s="609">
        <v>1</v>
      </c>
      <c r="N530" s="549">
        <f t="shared" si="160"/>
        <v>1467.8399999999965</v>
      </c>
      <c r="O530" s="610" t="s">
        <v>3</v>
      </c>
      <c r="P530" s="309"/>
    </row>
    <row r="531" spans="1:16" s="108" customFormat="1" ht="15" customHeight="1" x14ac:dyDescent="0.25">
      <c r="A531" s="604" t="s">
        <v>1972</v>
      </c>
      <c r="B531" s="529" t="s">
        <v>1975</v>
      </c>
      <c r="C531" s="375" t="s">
        <v>52</v>
      </c>
      <c r="D531" s="543">
        <v>42046</v>
      </c>
      <c r="E531" s="544">
        <v>1227</v>
      </c>
      <c r="F531" s="623">
        <v>40.83</v>
      </c>
      <c r="G531" s="606">
        <f t="shared" si="157"/>
        <v>50098.409999999996</v>
      </c>
      <c r="H531" s="547"/>
      <c r="I531" s="572">
        <v>42073</v>
      </c>
      <c r="J531" s="842">
        <v>38.53</v>
      </c>
      <c r="K531" s="607">
        <f t="shared" si="158"/>
        <v>47276.310000000005</v>
      </c>
      <c r="L531" s="608">
        <f t="shared" si="159"/>
        <v>-2822.0999999999913</v>
      </c>
      <c r="M531" s="609">
        <v>1</v>
      </c>
      <c r="N531" s="549">
        <f t="shared" si="160"/>
        <v>-2822.0999999999913</v>
      </c>
      <c r="O531" s="610" t="s">
        <v>3</v>
      </c>
      <c r="P531" s="309"/>
    </row>
    <row r="532" spans="1:16" s="108" customFormat="1" ht="15" customHeight="1" x14ac:dyDescent="0.25">
      <c r="A532" s="604" t="s">
        <v>1999</v>
      </c>
      <c r="B532" s="529" t="s">
        <v>1536</v>
      </c>
      <c r="C532" s="375" t="s">
        <v>52</v>
      </c>
      <c r="D532" s="543">
        <v>42058</v>
      </c>
      <c r="E532" s="544">
        <v>997</v>
      </c>
      <c r="F532" s="623">
        <v>110.27</v>
      </c>
      <c r="G532" s="606">
        <f t="shared" si="157"/>
        <v>109939.19</v>
      </c>
      <c r="H532" s="547"/>
      <c r="I532" s="572">
        <v>42073</v>
      </c>
      <c r="J532" s="842">
        <v>101.74</v>
      </c>
      <c r="K532" s="607">
        <f t="shared" si="158"/>
        <v>101434.78</v>
      </c>
      <c r="L532" s="608">
        <f t="shared" si="159"/>
        <v>-8504.4100000000035</v>
      </c>
      <c r="M532" s="609">
        <v>1</v>
      </c>
      <c r="N532" s="549">
        <f t="shared" si="160"/>
        <v>-8504.4100000000035</v>
      </c>
      <c r="O532" s="610" t="s">
        <v>3</v>
      </c>
      <c r="P532" s="309"/>
    </row>
    <row r="533" spans="1:16" s="108" customFormat="1" ht="15" customHeight="1" x14ac:dyDescent="0.25">
      <c r="A533" s="604" t="s">
        <v>1989</v>
      </c>
      <c r="B533" s="529" t="s">
        <v>480</v>
      </c>
      <c r="C533" s="375" t="s">
        <v>52</v>
      </c>
      <c r="D533" s="543">
        <v>42054</v>
      </c>
      <c r="E533" s="544">
        <v>922</v>
      </c>
      <c r="F533" s="623">
        <v>122.77</v>
      </c>
      <c r="G533" s="606">
        <f t="shared" si="157"/>
        <v>113193.94</v>
      </c>
      <c r="H533" s="547"/>
      <c r="I533" s="572">
        <v>42073</v>
      </c>
      <c r="J533" s="842">
        <v>118.8</v>
      </c>
      <c r="K533" s="607">
        <f t="shared" si="158"/>
        <v>109533.59999999999</v>
      </c>
      <c r="L533" s="608">
        <f t="shared" si="159"/>
        <v>-3660.3400000000111</v>
      </c>
      <c r="M533" s="609">
        <v>1</v>
      </c>
      <c r="N533" s="549">
        <f t="shared" si="160"/>
        <v>-3660.3400000000111</v>
      </c>
      <c r="O533" s="610" t="s">
        <v>3</v>
      </c>
      <c r="P533" s="309"/>
    </row>
    <row r="534" spans="1:16" s="108" customFormat="1" ht="15" customHeight="1" x14ac:dyDescent="0.25">
      <c r="A534" s="604" t="s">
        <v>1968</v>
      </c>
      <c r="B534" s="529" t="s">
        <v>1463</v>
      </c>
      <c r="C534" s="375" t="s">
        <v>52</v>
      </c>
      <c r="D534" s="543">
        <v>42045</v>
      </c>
      <c r="E534" s="544">
        <v>1254</v>
      </c>
      <c r="F534" s="623">
        <v>85.67</v>
      </c>
      <c r="G534" s="606">
        <f t="shared" si="157"/>
        <v>107430.18000000001</v>
      </c>
      <c r="H534" s="547"/>
      <c r="I534" s="572">
        <v>42073</v>
      </c>
      <c r="J534" s="842">
        <v>87.61</v>
      </c>
      <c r="K534" s="607">
        <f t="shared" si="158"/>
        <v>109862.94</v>
      </c>
      <c r="L534" s="608">
        <f t="shared" si="159"/>
        <v>2432.7599999999948</v>
      </c>
      <c r="M534" s="609">
        <v>1</v>
      </c>
      <c r="N534" s="549">
        <f t="shared" si="160"/>
        <v>2432.7599999999948</v>
      </c>
      <c r="O534" s="610" t="s">
        <v>3</v>
      </c>
      <c r="P534" s="309"/>
    </row>
    <row r="535" spans="1:16" s="110" customFormat="1" ht="15" customHeight="1" x14ac:dyDescent="0.25">
      <c r="A535" s="604" t="s">
        <v>1950</v>
      </c>
      <c r="B535" s="529" t="s">
        <v>1952</v>
      </c>
      <c r="C535" s="375" t="s">
        <v>52</v>
      </c>
      <c r="D535" s="543">
        <v>42033</v>
      </c>
      <c r="E535" s="544">
        <v>627</v>
      </c>
      <c r="F535" s="623">
        <v>104.45</v>
      </c>
      <c r="G535" s="606">
        <f t="shared" si="157"/>
        <v>65490.15</v>
      </c>
      <c r="H535" s="547"/>
      <c r="I535" s="572">
        <v>42073</v>
      </c>
      <c r="J535" s="842">
        <v>107.17</v>
      </c>
      <c r="K535" s="607">
        <f t="shared" si="158"/>
        <v>67195.59</v>
      </c>
      <c r="L535" s="608">
        <f t="shared" si="159"/>
        <v>1705.4399999999951</v>
      </c>
      <c r="M535" s="609">
        <v>1</v>
      </c>
      <c r="N535" s="549">
        <f t="shared" si="160"/>
        <v>1705.4399999999951</v>
      </c>
      <c r="O535" s="610" t="s">
        <v>3</v>
      </c>
      <c r="P535" s="309"/>
    </row>
    <row r="536" spans="1:16" s="108" customFormat="1" ht="15" customHeight="1" x14ac:dyDescent="0.25">
      <c r="A536" s="604" t="s">
        <v>2012</v>
      </c>
      <c r="B536" s="529" t="s">
        <v>2011</v>
      </c>
      <c r="C536" s="375" t="s">
        <v>52</v>
      </c>
      <c r="D536" s="543">
        <v>42066</v>
      </c>
      <c r="E536" s="544">
        <v>3025</v>
      </c>
      <c r="F536" s="623">
        <v>36.32</v>
      </c>
      <c r="G536" s="606">
        <f t="shared" si="157"/>
        <v>109868</v>
      </c>
      <c r="H536" s="547"/>
      <c r="I536" s="572">
        <v>42073</v>
      </c>
      <c r="J536" s="842">
        <v>35</v>
      </c>
      <c r="K536" s="607">
        <f t="shared" si="158"/>
        <v>105875</v>
      </c>
      <c r="L536" s="608">
        <f t="shared" si="159"/>
        <v>-3993</v>
      </c>
      <c r="M536" s="609">
        <v>1</v>
      </c>
      <c r="N536" s="549">
        <f t="shared" si="160"/>
        <v>-3993</v>
      </c>
      <c r="O536" s="610" t="s">
        <v>3</v>
      </c>
      <c r="P536" s="309"/>
    </row>
    <row r="537" spans="1:16" s="108" customFormat="1" ht="15" customHeight="1" x14ac:dyDescent="0.25">
      <c r="A537" s="833" t="s">
        <v>526</v>
      </c>
      <c r="B537" s="529" t="s">
        <v>527</v>
      </c>
      <c r="C537" s="375" t="s">
        <v>52</v>
      </c>
      <c r="D537" s="543">
        <v>42055</v>
      </c>
      <c r="E537" s="544">
        <v>1172</v>
      </c>
      <c r="F537" s="623">
        <v>90.82</v>
      </c>
      <c r="G537" s="606">
        <f t="shared" si="157"/>
        <v>106441.04</v>
      </c>
      <c r="H537" s="547"/>
      <c r="I537" s="572">
        <v>42074</v>
      </c>
      <c r="J537" s="842">
        <v>87.41</v>
      </c>
      <c r="K537" s="607">
        <f t="shared" si="158"/>
        <v>102444.51999999999</v>
      </c>
      <c r="L537" s="608">
        <f t="shared" si="159"/>
        <v>-3996.5200000000041</v>
      </c>
      <c r="M537" s="609">
        <v>1</v>
      </c>
      <c r="N537" s="549">
        <f t="shared" si="160"/>
        <v>-3996.5200000000041</v>
      </c>
      <c r="O537" s="610" t="s">
        <v>3</v>
      </c>
      <c r="P537" s="309"/>
    </row>
    <row r="538" spans="1:16" s="108" customFormat="1" ht="15" customHeight="1" x14ac:dyDescent="0.25">
      <c r="A538" s="604" t="s">
        <v>2014</v>
      </c>
      <c r="B538" s="529" t="s">
        <v>1721</v>
      </c>
      <c r="C538" s="375" t="s">
        <v>52</v>
      </c>
      <c r="D538" s="543">
        <v>42067</v>
      </c>
      <c r="E538" s="544">
        <v>4521</v>
      </c>
      <c r="F538" s="623">
        <v>35.29</v>
      </c>
      <c r="G538" s="606">
        <f t="shared" si="157"/>
        <v>159546.09</v>
      </c>
      <c r="H538" s="547"/>
      <c r="I538" s="572">
        <v>42074</v>
      </c>
      <c r="J538" s="842">
        <v>33.450000000000003</v>
      </c>
      <c r="K538" s="607">
        <f t="shared" si="158"/>
        <v>151227.45000000001</v>
      </c>
      <c r="L538" s="608">
        <f t="shared" si="159"/>
        <v>-8318.6399999999849</v>
      </c>
      <c r="M538" s="609">
        <v>1</v>
      </c>
      <c r="N538" s="549">
        <f t="shared" si="160"/>
        <v>-8318.6399999999849</v>
      </c>
      <c r="O538" s="610" t="s">
        <v>3</v>
      </c>
      <c r="P538" s="309"/>
    </row>
    <row r="539" spans="1:16" s="108" customFormat="1" ht="15" customHeight="1" x14ac:dyDescent="0.25">
      <c r="A539" s="604" t="s">
        <v>1958</v>
      </c>
      <c r="B539" s="529" t="s">
        <v>564</v>
      </c>
      <c r="C539" s="375" t="s">
        <v>52</v>
      </c>
      <c r="D539" s="543">
        <v>42038</v>
      </c>
      <c r="E539" s="544">
        <v>1614</v>
      </c>
      <c r="F539" s="623">
        <v>42.11</v>
      </c>
      <c r="G539" s="606">
        <f t="shared" si="157"/>
        <v>67965.539999999994</v>
      </c>
      <c r="H539" s="547"/>
      <c r="I539" s="572">
        <v>42076</v>
      </c>
      <c r="J539" s="842">
        <v>39.950000000000003</v>
      </c>
      <c r="K539" s="607">
        <f t="shared" si="158"/>
        <v>64479.3</v>
      </c>
      <c r="L539" s="608">
        <f t="shared" si="159"/>
        <v>-3486.2399999999907</v>
      </c>
      <c r="M539" s="609">
        <v>1</v>
      </c>
      <c r="N539" s="549">
        <f t="shared" si="160"/>
        <v>-3486.2399999999907</v>
      </c>
      <c r="O539" s="610" t="s">
        <v>3</v>
      </c>
      <c r="P539" s="309"/>
    </row>
    <row r="540" spans="1:16" s="108" customFormat="1" ht="15" customHeight="1" x14ac:dyDescent="0.25">
      <c r="A540" s="604" t="s">
        <v>1808</v>
      </c>
      <c r="B540" s="529" t="s">
        <v>1809</v>
      </c>
      <c r="C540" s="375" t="s">
        <v>52</v>
      </c>
      <c r="D540" s="543">
        <v>42052</v>
      </c>
      <c r="E540" s="544">
        <v>1258</v>
      </c>
      <c r="F540" s="623">
        <v>69.5</v>
      </c>
      <c r="G540" s="606">
        <f t="shared" si="157"/>
        <v>87431</v>
      </c>
      <c r="H540" s="547"/>
      <c r="I540" s="572">
        <v>42076</v>
      </c>
      <c r="J540" s="842">
        <v>68.27</v>
      </c>
      <c r="K540" s="607">
        <f t="shared" si="158"/>
        <v>85883.659999999989</v>
      </c>
      <c r="L540" s="608">
        <f t="shared" si="159"/>
        <v>-1547.3400000000111</v>
      </c>
      <c r="M540" s="609">
        <v>1</v>
      </c>
      <c r="N540" s="549">
        <f t="shared" si="160"/>
        <v>-1547.3400000000111</v>
      </c>
      <c r="O540" s="610" t="s">
        <v>3</v>
      </c>
      <c r="P540" s="309"/>
    </row>
    <row r="541" spans="1:16" s="108" customFormat="1" ht="15" customHeight="1" x14ac:dyDescent="0.25">
      <c r="A541" s="461" t="s">
        <v>2001</v>
      </c>
      <c r="B541" s="569" t="s">
        <v>1666</v>
      </c>
      <c r="C541" s="439" t="s">
        <v>77</v>
      </c>
      <c r="D541" s="440">
        <v>42061</v>
      </c>
      <c r="E541" s="441">
        <v>893</v>
      </c>
      <c r="F541" s="780">
        <v>136.52000000000001</v>
      </c>
      <c r="G541" s="612">
        <f t="shared" ref="G541:G547" si="161">SUM(E541*F541)</f>
        <v>121912.36000000002</v>
      </c>
      <c r="H541" s="444"/>
      <c r="I541" s="510">
        <v>42083</v>
      </c>
      <c r="J541" s="834">
        <v>141.6</v>
      </c>
      <c r="K541" s="613">
        <f t="shared" ref="K541:K547" si="162">SUM(E541*J541)</f>
        <v>126448.79999999999</v>
      </c>
      <c r="L541" s="614">
        <f>SUM(G541-K541)</f>
        <v>-4536.4399999999732</v>
      </c>
      <c r="M541" s="615">
        <v>1</v>
      </c>
      <c r="N541" s="446">
        <f t="shared" ref="N541:N547" si="163">SUM(L541*M541)</f>
        <v>-4536.4399999999732</v>
      </c>
      <c r="O541" s="616"/>
      <c r="P541" s="110"/>
    </row>
    <row r="542" spans="1:16" s="110" customFormat="1" ht="15" customHeight="1" x14ac:dyDescent="0.25">
      <c r="A542" s="604" t="s">
        <v>2002</v>
      </c>
      <c r="B542" s="529" t="s">
        <v>1524</v>
      </c>
      <c r="C542" s="375" t="s">
        <v>52</v>
      </c>
      <c r="D542" s="543">
        <v>42059</v>
      </c>
      <c r="E542" s="544">
        <v>2518</v>
      </c>
      <c r="F542" s="623">
        <v>78.13</v>
      </c>
      <c r="G542" s="606">
        <f t="shared" si="161"/>
        <v>196731.34</v>
      </c>
      <c r="H542" s="547"/>
      <c r="I542" s="572">
        <v>42083</v>
      </c>
      <c r="J542" s="842">
        <v>75.14</v>
      </c>
      <c r="K542" s="607">
        <f t="shared" si="162"/>
        <v>189202.52</v>
      </c>
      <c r="L542" s="608">
        <f>SUM(K542-G542)</f>
        <v>-7528.820000000007</v>
      </c>
      <c r="M542" s="609">
        <v>1</v>
      </c>
      <c r="N542" s="549">
        <f t="shared" si="163"/>
        <v>-7528.820000000007</v>
      </c>
      <c r="O542" s="610" t="s">
        <v>3</v>
      </c>
      <c r="P542" s="309"/>
    </row>
    <row r="543" spans="1:16" s="108" customFormat="1" ht="15" customHeight="1" x14ac:dyDescent="0.25">
      <c r="A543" s="461" t="s">
        <v>1390</v>
      </c>
      <c r="B543" s="569" t="s">
        <v>1389</v>
      </c>
      <c r="C543" s="439" t="s">
        <v>77</v>
      </c>
      <c r="D543" s="440">
        <v>42073</v>
      </c>
      <c r="E543" s="441">
        <v>937</v>
      </c>
      <c r="F543" s="780">
        <v>44.53</v>
      </c>
      <c r="G543" s="612">
        <f t="shared" si="161"/>
        <v>41724.61</v>
      </c>
      <c r="H543" s="444"/>
      <c r="I543" s="510">
        <v>42083</v>
      </c>
      <c r="J543" s="834">
        <v>48.62</v>
      </c>
      <c r="K543" s="613">
        <f t="shared" si="162"/>
        <v>45556.939999999995</v>
      </c>
      <c r="L543" s="614">
        <f>SUM(G543-K543)</f>
        <v>-3832.3299999999945</v>
      </c>
      <c r="M543" s="615">
        <v>1</v>
      </c>
      <c r="N543" s="446">
        <f t="shared" si="163"/>
        <v>-3832.3299999999945</v>
      </c>
      <c r="O543" s="616"/>
      <c r="P543" s="110"/>
    </row>
    <row r="544" spans="1:16" s="110" customFormat="1" ht="15" customHeight="1" x14ac:dyDescent="0.25">
      <c r="A544" s="461" t="s">
        <v>1970</v>
      </c>
      <c r="B544" s="569" t="s">
        <v>1969</v>
      </c>
      <c r="C544" s="439" t="s">
        <v>77</v>
      </c>
      <c r="D544" s="440">
        <v>42045</v>
      </c>
      <c r="E544" s="441">
        <v>2366</v>
      </c>
      <c r="F544" s="780">
        <v>44.29</v>
      </c>
      <c r="G544" s="612">
        <f t="shared" si="161"/>
        <v>104790.14</v>
      </c>
      <c r="H544" s="444"/>
      <c r="I544" s="510">
        <v>42083</v>
      </c>
      <c r="J544" s="834">
        <v>44.18</v>
      </c>
      <c r="K544" s="613">
        <f t="shared" si="162"/>
        <v>104529.88</v>
      </c>
      <c r="L544" s="614">
        <f>SUM(G544-K544)</f>
        <v>260.25999999999476</v>
      </c>
      <c r="M544" s="615">
        <v>1</v>
      </c>
      <c r="N544" s="446">
        <f t="shared" si="163"/>
        <v>260.25999999999476</v>
      </c>
      <c r="O544" s="844"/>
    </row>
    <row r="545" spans="1:16" s="108" customFormat="1" ht="15" customHeight="1" x14ac:dyDescent="0.25">
      <c r="A545" s="604" t="s">
        <v>1920</v>
      </c>
      <c r="B545" s="529" t="s">
        <v>1921</v>
      </c>
      <c r="C545" s="375" t="s">
        <v>52</v>
      </c>
      <c r="D545" s="543">
        <v>42002</v>
      </c>
      <c r="E545" s="544">
        <v>2115</v>
      </c>
      <c r="F545" s="623">
        <v>50.62</v>
      </c>
      <c r="G545" s="606">
        <f t="shared" si="161"/>
        <v>107061.29999999999</v>
      </c>
      <c r="H545" s="547"/>
      <c r="I545" s="572">
        <v>42083</v>
      </c>
      <c r="J545" s="842">
        <v>53.65</v>
      </c>
      <c r="K545" s="607">
        <f t="shared" si="162"/>
        <v>113469.75</v>
      </c>
      <c r="L545" s="608">
        <f t="shared" ref="L545:L551" si="164">SUM(K545-G545)</f>
        <v>6408.4500000000116</v>
      </c>
      <c r="M545" s="609">
        <v>1</v>
      </c>
      <c r="N545" s="549">
        <f t="shared" si="163"/>
        <v>6408.4500000000116</v>
      </c>
      <c r="O545" s="845"/>
      <c r="P545" s="309"/>
    </row>
    <row r="546" spans="1:16" s="108" customFormat="1" ht="15" customHeight="1" x14ac:dyDescent="0.25">
      <c r="A546" s="604" t="s">
        <v>624</v>
      </c>
      <c r="B546" s="529" t="s">
        <v>625</v>
      </c>
      <c r="C546" s="375" t="s">
        <v>52</v>
      </c>
      <c r="D546" s="543">
        <v>42034</v>
      </c>
      <c r="E546" s="544">
        <v>2395</v>
      </c>
      <c r="F546" s="623">
        <v>23.29</v>
      </c>
      <c r="G546" s="606">
        <f t="shared" si="161"/>
        <v>55779.549999999996</v>
      </c>
      <c r="H546" s="547"/>
      <c r="I546" s="572">
        <v>42089</v>
      </c>
      <c r="J546" s="785">
        <v>22.38</v>
      </c>
      <c r="K546" s="607">
        <f t="shared" si="162"/>
        <v>53600.1</v>
      </c>
      <c r="L546" s="608">
        <f t="shared" si="164"/>
        <v>-2179.4499999999971</v>
      </c>
      <c r="M546" s="609">
        <v>1</v>
      </c>
      <c r="N546" s="549">
        <f t="shared" si="163"/>
        <v>-2179.4499999999971</v>
      </c>
      <c r="O546" s="610" t="s">
        <v>3</v>
      </c>
      <c r="P546" s="309"/>
    </row>
    <row r="547" spans="1:16" s="110" customFormat="1" ht="15" customHeight="1" x14ac:dyDescent="0.25">
      <c r="A547" s="604" t="s">
        <v>2028</v>
      </c>
      <c r="B547" s="529" t="s">
        <v>2029</v>
      </c>
      <c r="C547" s="375" t="s">
        <v>52</v>
      </c>
      <c r="D547" s="543">
        <v>42074</v>
      </c>
      <c r="E547" s="544">
        <v>762</v>
      </c>
      <c r="F547" s="623">
        <v>84.01</v>
      </c>
      <c r="G547" s="606">
        <f t="shared" si="161"/>
        <v>64015.62</v>
      </c>
      <c r="H547" s="547"/>
      <c r="I547" s="572">
        <v>42089</v>
      </c>
      <c r="J547" s="785">
        <v>69.489999999999995</v>
      </c>
      <c r="K547" s="607">
        <f t="shared" si="162"/>
        <v>52951.38</v>
      </c>
      <c r="L547" s="608">
        <f t="shared" si="164"/>
        <v>-11064.240000000005</v>
      </c>
      <c r="M547" s="609">
        <v>1</v>
      </c>
      <c r="N547" s="549">
        <f t="shared" si="163"/>
        <v>-11064.240000000005</v>
      </c>
      <c r="O547" s="610" t="s">
        <v>3</v>
      </c>
      <c r="P547" s="309"/>
    </row>
    <row r="548" spans="1:16" s="108" customFormat="1" ht="15" customHeight="1" x14ac:dyDescent="0.25">
      <c r="A548" s="604" t="s">
        <v>1939</v>
      </c>
      <c r="B548" s="529" t="s">
        <v>1940</v>
      </c>
      <c r="C548" s="375" t="s">
        <v>52</v>
      </c>
      <c r="D548" s="543">
        <v>42016</v>
      </c>
      <c r="E548" s="544">
        <v>362</v>
      </c>
      <c r="F548" s="623">
        <v>273.61</v>
      </c>
      <c r="G548" s="606">
        <f t="shared" ref="G548:G557" si="165">SUM(E548*F548)</f>
        <v>99046.82</v>
      </c>
      <c r="H548" s="547"/>
      <c r="I548" s="572">
        <v>42104</v>
      </c>
      <c r="J548" s="785">
        <v>290.29000000000002</v>
      </c>
      <c r="K548" s="607">
        <f t="shared" ref="K548:K557" si="166">SUM(E548*J548)</f>
        <v>105084.98000000001</v>
      </c>
      <c r="L548" s="608">
        <f t="shared" si="164"/>
        <v>6038.1600000000035</v>
      </c>
      <c r="M548" s="609">
        <v>1</v>
      </c>
      <c r="N548" s="549">
        <f t="shared" ref="N548:N557" si="167">SUM(L548*M548)</f>
        <v>6038.1600000000035</v>
      </c>
      <c r="O548" s="610" t="s">
        <v>3</v>
      </c>
      <c r="P548" s="309"/>
    </row>
    <row r="549" spans="1:16" s="108" customFormat="1" ht="15" customHeight="1" x14ac:dyDescent="0.25">
      <c r="A549" s="604" t="s">
        <v>512</v>
      </c>
      <c r="B549" s="529" t="s">
        <v>513</v>
      </c>
      <c r="C549" s="375" t="s">
        <v>52</v>
      </c>
      <c r="D549" s="543">
        <v>41942</v>
      </c>
      <c r="E549" s="544">
        <v>2716</v>
      </c>
      <c r="F549" s="623">
        <v>72.72</v>
      </c>
      <c r="G549" s="606">
        <f t="shared" si="165"/>
        <v>197507.52</v>
      </c>
      <c r="H549" s="547"/>
      <c r="I549" s="572">
        <v>42110</v>
      </c>
      <c r="J549" s="785">
        <v>77.98</v>
      </c>
      <c r="K549" s="607">
        <f t="shared" si="166"/>
        <v>211793.68000000002</v>
      </c>
      <c r="L549" s="608">
        <f t="shared" si="164"/>
        <v>14286.160000000033</v>
      </c>
      <c r="M549" s="609">
        <v>1</v>
      </c>
      <c r="N549" s="549">
        <f t="shared" si="167"/>
        <v>14286.160000000033</v>
      </c>
      <c r="O549" s="610" t="s">
        <v>3</v>
      </c>
      <c r="P549" s="309"/>
    </row>
    <row r="550" spans="1:16" s="110" customFormat="1" ht="15" customHeight="1" x14ac:dyDescent="0.25">
      <c r="A550" s="476" t="s">
        <v>605</v>
      </c>
      <c r="B550" s="529" t="s">
        <v>537</v>
      </c>
      <c r="C550" s="375" t="s">
        <v>52</v>
      </c>
      <c r="D550" s="543">
        <v>42055</v>
      </c>
      <c r="E550" s="544">
        <v>518</v>
      </c>
      <c r="F550" s="623">
        <v>202.1</v>
      </c>
      <c r="G550" s="606">
        <f t="shared" si="165"/>
        <v>104687.8</v>
      </c>
      <c r="H550" s="547"/>
      <c r="I550" s="572">
        <v>42121</v>
      </c>
      <c r="J550" s="785">
        <v>193.94</v>
      </c>
      <c r="K550" s="607">
        <f t="shared" si="166"/>
        <v>100460.92</v>
      </c>
      <c r="L550" s="608">
        <f t="shared" si="164"/>
        <v>-4226.8800000000047</v>
      </c>
      <c r="M550" s="609">
        <v>1</v>
      </c>
      <c r="N550" s="549">
        <f t="shared" si="167"/>
        <v>-4226.8800000000047</v>
      </c>
      <c r="O550" s="610" t="s">
        <v>3</v>
      </c>
      <c r="P550" s="309"/>
    </row>
    <row r="551" spans="1:16" s="108" customFormat="1" ht="15" customHeight="1" x14ac:dyDescent="0.25">
      <c r="A551" s="604" t="s">
        <v>1996</v>
      </c>
      <c r="B551" s="529" t="s">
        <v>1997</v>
      </c>
      <c r="C551" s="375" t="s">
        <v>52</v>
      </c>
      <c r="D551" s="543">
        <v>42045</v>
      </c>
      <c r="E551" s="544">
        <v>3030</v>
      </c>
      <c r="F551" s="623">
        <v>22.89</v>
      </c>
      <c r="G551" s="606">
        <f t="shared" si="165"/>
        <v>69356.7</v>
      </c>
      <c r="H551" s="547"/>
      <c r="I551" s="572">
        <v>42124</v>
      </c>
      <c r="J551" s="785">
        <v>22.43</v>
      </c>
      <c r="K551" s="607">
        <f t="shared" si="166"/>
        <v>67962.899999999994</v>
      </c>
      <c r="L551" s="608">
        <f t="shared" si="164"/>
        <v>-1393.8000000000029</v>
      </c>
      <c r="M551" s="609">
        <v>1</v>
      </c>
      <c r="N551" s="549">
        <f t="shared" si="167"/>
        <v>-1393.8000000000029</v>
      </c>
      <c r="O551" s="610" t="s">
        <v>3</v>
      </c>
      <c r="P551" s="309"/>
    </row>
    <row r="552" spans="1:16" s="108" customFormat="1" ht="15" customHeight="1" x14ac:dyDescent="0.25">
      <c r="A552" s="461" t="s">
        <v>861</v>
      </c>
      <c r="B552" s="569" t="s">
        <v>539</v>
      </c>
      <c r="C552" s="439" t="s">
        <v>77</v>
      </c>
      <c r="D552" s="440">
        <v>42072</v>
      </c>
      <c r="E552" s="441">
        <v>1066</v>
      </c>
      <c r="F552" s="780">
        <v>70.260000000000005</v>
      </c>
      <c r="G552" s="612">
        <f t="shared" si="165"/>
        <v>74897.16</v>
      </c>
      <c r="H552" s="444"/>
      <c r="I552" s="510">
        <v>42128</v>
      </c>
      <c r="J552" s="786">
        <v>75.040000000000006</v>
      </c>
      <c r="K552" s="613">
        <f t="shared" si="166"/>
        <v>79992.639999999999</v>
      </c>
      <c r="L552" s="614">
        <f>SUM(G552-K552)</f>
        <v>-5095.4799999999959</v>
      </c>
      <c r="M552" s="615">
        <v>1</v>
      </c>
      <c r="N552" s="446">
        <f t="shared" si="167"/>
        <v>-5095.4799999999959</v>
      </c>
      <c r="O552" s="616"/>
      <c r="P552" s="110"/>
    </row>
    <row r="553" spans="1:16" s="110" customFormat="1" ht="15" customHeight="1" x14ac:dyDescent="0.25">
      <c r="A553" s="604" t="s">
        <v>1958</v>
      </c>
      <c r="B553" s="529" t="s">
        <v>564</v>
      </c>
      <c r="C553" s="375" t="s">
        <v>52</v>
      </c>
      <c r="D553" s="543">
        <v>42100</v>
      </c>
      <c r="E553" s="544">
        <v>1222</v>
      </c>
      <c r="F553" s="623">
        <v>44.69</v>
      </c>
      <c r="G553" s="606">
        <f t="shared" si="165"/>
        <v>54611.18</v>
      </c>
      <c r="H553" s="547"/>
      <c r="I553" s="572">
        <v>42143</v>
      </c>
      <c r="J553" s="785">
        <v>45.39</v>
      </c>
      <c r="K553" s="607">
        <f t="shared" si="166"/>
        <v>55466.58</v>
      </c>
      <c r="L553" s="608">
        <f>SUM(K553-G553)</f>
        <v>855.40000000000146</v>
      </c>
      <c r="M553" s="609">
        <v>1</v>
      </c>
      <c r="N553" s="549">
        <f t="shared" si="167"/>
        <v>855.40000000000146</v>
      </c>
      <c r="O553" s="610" t="s">
        <v>3</v>
      </c>
      <c r="P553" s="309"/>
    </row>
    <row r="554" spans="1:16" s="108" customFormat="1" ht="15" customHeight="1" x14ac:dyDescent="0.25">
      <c r="A554" s="604" t="s">
        <v>2046</v>
      </c>
      <c r="B554" s="529" t="s">
        <v>616</v>
      </c>
      <c r="C554" s="375" t="s">
        <v>52</v>
      </c>
      <c r="D554" s="543">
        <v>42100</v>
      </c>
      <c r="E554" s="544">
        <v>1151</v>
      </c>
      <c r="F554" s="623">
        <v>51.94</v>
      </c>
      <c r="G554" s="606">
        <f t="shared" si="165"/>
        <v>59782.939999999995</v>
      </c>
      <c r="H554" s="547"/>
      <c r="I554" s="572">
        <v>42143</v>
      </c>
      <c r="J554" s="785">
        <v>50.01</v>
      </c>
      <c r="K554" s="607">
        <f t="shared" si="166"/>
        <v>57561.509999999995</v>
      </c>
      <c r="L554" s="608">
        <f>SUM(K554-G554)</f>
        <v>-2221.4300000000003</v>
      </c>
      <c r="M554" s="609">
        <v>1</v>
      </c>
      <c r="N554" s="549">
        <f t="shared" si="167"/>
        <v>-2221.4300000000003</v>
      </c>
      <c r="O554" s="610" t="s">
        <v>3</v>
      </c>
      <c r="P554" s="309"/>
    </row>
    <row r="555" spans="1:16" s="108" customFormat="1" ht="15" customHeight="1" x14ac:dyDescent="0.25">
      <c r="A555" s="461" t="s">
        <v>2065</v>
      </c>
      <c r="B555" s="569" t="s">
        <v>61</v>
      </c>
      <c r="C555" s="439" t="s">
        <v>77</v>
      </c>
      <c r="D555" s="440">
        <v>42123</v>
      </c>
      <c r="E555" s="441">
        <v>856</v>
      </c>
      <c r="F555" s="780">
        <v>122.41</v>
      </c>
      <c r="G555" s="612">
        <f t="shared" si="165"/>
        <v>104782.95999999999</v>
      </c>
      <c r="H555" s="444"/>
      <c r="I555" s="510">
        <v>42144</v>
      </c>
      <c r="J555" s="786">
        <v>120.2</v>
      </c>
      <c r="K555" s="613">
        <f t="shared" si="166"/>
        <v>102891.2</v>
      </c>
      <c r="L555" s="614">
        <f>SUM(G555-K555)</f>
        <v>1891.7599999999948</v>
      </c>
      <c r="M555" s="615">
        <v>1</v>
      </c>
      <c r="N555" s="446">
        <f t="shared" si="167"/>
        <v>1891.7599999999948</v>
      </c>
      <c r="O555" s="616"/>
      <c r="P555" s="110"/>
    </row>
    <row r="556" spans="1:16" s="108" customFormat="1" ht="15" customHeight="1" x14ac:dyDescent="0.25">
      <c r="A556" s="604" t="s">
        <v>2033</v>
      </c>
      <c r="B556" s="529" t="s">
        <v>2034</v>
      </c>
      <c r="C556" s="375" t="s">
        <v>52</v>
      </c>
      <c r="D556" s="543">
        <v>42089</v>
      </c>
      <c r="E556" s="544">
        <v>820</v>
      </c>
      <c r="F556" s="623">
        <v>52.1</v>
      </c>
      <c r="G556" s="606">
        <f t="shared" si="165"/>
        <v>42722</v>
      </c>
      <c r="H556" s="547"/>
      <c r="I556" s="572">
        <v>42144</v>
      </c>
      <c r="J556" s="785">
        <v>57.16</v>
      </c>
      <c r="K556" s="607">
        <f t="shared" si="166"/>
        <v>46871.199999999997</v>
      </c>
      <c r="L556" s="608">
        <f>SUM(K556-G556)</f>
        <v>4149.1999999999971</v>
      </c>
      <c r="M556" s="609">
        <v>1</v>
      </c>
      <c r="N556" s="549">
        <f t="shared" si="167"/>
        <v>4149.1999999999971</v>
      </c>
      <c r="O556" s="610" t="s">
        <v>3</v>
      </c>
      <c r="P556" s="309"/>
    </row>
    <row r="557" spans="1:16" s="108" customFormat="1" ht="15" customHeight="1" x14ac:dyDescent="0.25">
      <c r="A557" s="461" t="s">
        <v>2039</v>
      </c>
      <c r="B557" s="569" t="s">
        <v>2040</v>
      </c>
      <c r="C557" s="439" t="s">
        <v>77</v>
      </c>
      <c r="D557" s="440">
        <v>42096</v>
      </c>
      <c r="E557" s="441">
        <v>1351</v>
      </c>
      <c r="F557" s="780">
        <v>59.68</v>
      </c>
      <c r="G557" s="612">
        <f t="shared" si="165"/>
        <v>80627.679999999993</v>
      </c>
      <c r="H557" s="444"/>
      <c r="I557" s="510">
        <v>42146</v>
      </c>
      <c r="J557" s="786">
        <v>60.88</v>
      </c>
      <c r="K557" s="613">
        <f t="shared" si="166"/>
        <v>82248.88</v>
      </c>
      <c r="L557" s="614">
        <f>SUM(G557-K557)</f>
        <v>-1621.2000000000116</v>
      </c>
      <c r="M557" s="615">
        <v>1</v>
      </c>
      <c r="N557" s="446">
        <f t="shared" si="167"/>
        <v>-1621.2000000000116</v>
      </c>
      <c r="O557" s="616"/>
      <c r="P557" s="110"/>
    </row>
    <row r="558" spans="1:16" s="108" customFormat="1" ht="15" customHeight="1" x14ac:dyDescent="0.25">
      <c r="A558" s="461" t="s">
        <v>1219</v>
      </c>
      <c r="B558" s="569" t="s">
        <v>1220</v>
      </c>
      <c r="C558" s="439" t="s">
        <v>77</v>
      </c>
      <c r="D558" s="440">
        <v>42089</v>
      </c>
      <c r="E558" s="441">
        <v>947</v>
      </c>
      <c r="F558" s="780">
        <v>81.11</v>
      </c>
      <c r="G558" s="612">
        <f t="shared" ref="G558:G565" si="168">SUM(E558*F558)</f>
        <v>76811.17</v>
      </c>
      <c r="H558" s="444"/>
      <c r="I558" s="510">
        <v>42149</v>
      </c>
      <c r="J558" s="786">
        <v>86.29</v>
      </c>
      <c r="K558" s="613">
        <f t="shared" ref="K558:K565" si="169">SUM(E558*J558)</f>
        <v>81716.63</v>
      </c>
      <c r="L558" s="614">
        <f>SUM(G558-K558)</f>
        <v>-4905.4600000000064</v>
      </c>
      <c r="M558" s="615">
        <v>1</v>
      </c>
      <c r="N558" s="446">
        <f t="shared" ref="N558:N565" si="170">SUM(L558*M558)</f>
        <v>-4905.4600000000064</v>
      </c>
      <c r="O558" s="616"/>
      <c r="P558" s="110"/>
    </row>
    <row r="559" spans="1:16" s="108" customFormat="1" ht="15" customHeight="1" x14ac:dyDescent="0.25">
      <c r="A559" s="833" t="s">
        <v>2084</v>
      </c>
      <c r="B559" s="529" t="s">
        <v>2085</v>
      </c>
      <c r="C559" s="375" t="s">
        <v>52</v>
      </c>
      <c r="D559" s="543">
        <v>42137</v>
      </c>
      <c r="E559" s="544">
        <v>5355</v>
      </c>
      <c r="F559" s="623">
        <v>25.31</v>
      </c>
      <c r="G559" s="606">
        <f t="shared" si="168"/>
        <v>135535.04999999999</v>
      </c>
      <c r="H559" s="547"/>
      <c r="I559" s="572">
        <v>42153</v>
      </c>
      <c r="J559" s="785">
        <v>23.88</v>
      </c>
      <c r="K559" s="607">
        <f t="shared" si="169"/>
        <v>127877.4</v>
      </c>
      <c r="L559" s="608">
        <f>SUM(K559-G559)</f>
        <v>-7657.6499999999942</v>
      </c>
      <c r="M559" s="609">
        <v>1</v>
      </c>
      <c r="N559" s="549">
        <f t="shared" si="170"/>
        <v>-7657.6499999999942</v>
      </c>
      <c r="O559" s="610" t="s">
        <v>3</v>
      </c>
      <c r="P559" s="309"/>
    </row>
    <row r="560" spans="1:16" s="108" customFormat="1" ht="15" customHeight="1" x14ac:dyDescent="0.25">
      <c r="A560" s="833" t="s">
        <v>2086</v>
      </c>
      <c r="B560" s="529" t="s">
        <v>545</v>
      </c>
      <c r="C560" s="375" t="s">
        <v>52</v>
      </c>
      <c r="D560" s="543">
        <v>42137</v>
      </c>
      <c r="E560" s="544">
        <v>1737</v>
      </c>
      <c r="F560" s="623">
        <v>52.91</v>
      </c>
      <c r="G560" s="606">
        <f t="shared" si="168"/>
        <v>91904.67</v>
      </c>
      <c r="H560" s="547"/>
      <c r="I560" s="572">
        <v>42153</v>
      </c>
      <c r="J560" s="785">
        <v>50.88</v>
      </c>
      <c r="K560" s="607">
        <f t="shared" si="169"/>
        <v>88378.559999999998</v>
      </c>
      <c r="L560" s="608">
        <f>SUM(K560-G560)</f>
        <v>-3526.1100000000006</v>
      </c>
      <c r="M560" s="609">
        <v>1</v>
      </c>
      <c r="N560" s="549">
        <f t="shared" si="170"/>
        <v>-3526.1100000000006</v>
      </c>
      <c r="O560" s="610" t="s">
        <v>3</v>
      </c>
      <c r="P560" s="309"/>
    </row>
    <row r="561" spans="1:16" s="108" customFormat="1" ht="15" customHeight="1" x14ac:dyDescent="0.25">
      <c r="A561" s="476" t="s">
        <v>2087</v>
      </c>
      <c r="B561" s="529" t="s">
        <v>2088</v>
      </c>
      <c r="C561" s="375" t="s">
        <v>52</v>
      </c>
      <c r="D561" s="543">
        <v>42139</v>
      </c>
      <c r="E561" s="544">
        <v>1521</v>
      </c>
      <c r="F561" s="623">
        <v>96.27</v>
      </c>
      <c r="G561" s="606">
        <f t="shared" si="168"/>
        <v>146426.66999999998</v>
      </c>
      <c r="H561" s="547"/>
      <c r="I561" s="572">
        <v>42159</v>
      </c>
      <c r="J561" s="785">
        <v>91.34</v>
      </c>
      <c r="K561" s="607">
        <f t="shared" si="169"/>
        <v>138928.14000000001</v>
      </c>
      <c r="L561" s="608">
        <f>SUM(K561-G561)</f>
        <v>-7498.5299999999697</v>
      </c>
      <c r="M561" s="609">
        <v>1</v>
      </c>
      <c r="N561" s="549">
        <f t="shared" si="170"/>
        <v>-7498.5299999999697</v>
      </c>
      <c r="O561" s="610" t="s">
        <v>3</v>
      </c>
      <c r="P561" s="309"/>
    </row>
    <row r="562" spans="1:16" s="110" customFormat="1" ht="15" customHeight="1" x14ac:dyDescent="0.25">
      <c r="A562" s="461" t="s">
        <v>2124</v>
      </c>
      <c r="B562" s="569" t="s">
        <v>866</v>
      </c>
      <c r="C562" s="439" t="s">
        <v>77</v>
      </c>
      <c r="D562" s="440">
        <v>42163</v>
      </c>
      <c r="E562" s="441">
        <v>4453</v>
      </c>
      <c r="F562" s="780">
        <v>50.05</v>
      </c>
      <c r="G562" s="612">
        <f t="shared" si="168"/>
        <v>222872.65</v>
      </c>
      <c r="H562" s="444"/>
      <c r="I562" s="510">
        <v>42166</v>
      </c>
      <c r="J562" s="786">
        <v>51.66</v>
      </c>
      <c r="K562" s="613">
        <f t="shared" si="169"/>
        <v>230041.97999999998</v>
      </c>
      <c r="L562" s="614">
        <f>SUM(G562-K562)</f>
        <v>-7169.3299999999872</v>
      </c>
      <c r="M562" s="615">
        <v>1</v>
      </c>
      <c r="N562" s="446">
        <f t="shared" si="170"/>
        <v>-7169.3299999999872</v>
      </c>
      <c r="O562" s="616"/>
    </row>
    <row r="563" spans="1:16" s="108" customFormat="1" ht="15" customHeight="1" x14ac:dyDescent="0.25">
      <c r="A563" s="461" t="s">
        <v>862</v>
      </c>
      <c r="B563" s="569" t="s">
        <v>568</v>
      </c>
      <c r="C563" s="439" t="s">
        <v>77</v>
      </c>
      <c r="D563" s="440">
        <v>42082</v>
      </c>
      <c r="E563" s="441">
        <v>812</v>
      </c>
      <c r="F563" s="780">
        <v>93.86</v>
      </c>
      <c r="G563" s="612">
        <f t="shared" si="168"/>
        <v>76214.319999999992</v>
      </c>
      <c r="H563" s="444"/>
      <c r="I563" s="510">
        <v>42174</v>
      </c>
      <c r="J563" s="786">
        <v>96.75</v>
      </c>
      <c r="K563" s="613">
        <f t="shared" si="169"/>
        <v>78561</v>
      </c>
      <c r="L563" s="614">
        <f>SUM(G563-K563)</f>
        <v>-2346.6800000000076</v>
      </c>
      <c r="M563" s="615">
        <v>1</v>
      </c>
      <c r="N563" s="446">
        <f t="shared" si="170"/>
        <v>-2346.6800000000076</v>
      </c>
      <c r="O563" s="616"/>
      <c r="P563" s="110"/>
    </row>
    <row r="564" spans="1:16" s="110" customFormat="1" ht="15" customHeight="1" x14ac:dyDescent="0.25">
      <c r="A564" s="461" t="s">
        <v>1077</v>
      </c>
      <c r="B564" s="569" t="s">
        <v>644</v>
      </c>
      <c r="C564" s="439" t="s">
        <v>77</v>
      </c>
      <c r="D564" s="440">
        <v>42157</v>
      </c>
      <c r="E564" s="441">
        <v>1342</v>
      </c>
      <c r="F564" s="780">
        <v>96.95</v>
      </c>
      <c r="G564" s="612">
        <f t="shared" si="168"/>
        <v>130106.90000000001</v>
      </c>
      <c r="H564" s="444"/>
      <c r="I564" s="510">
        <v>42173</v>
      </c>
      <c r="J564" s="786">
        <v>99.6</v>
      </c>
      <c r="K564" s="613">
        <f t="shared" si="169"/>
        <v>133663.19999999998</v>
      </c>
      <c r="L564" s="614">
        <f>SUM(G564-K564)</f>
        <v>-3556.2999999999738</v>
      </c>
      <c r="M564" s="615">
        <v>1</v>
      </c>
      <c r="N564" s="446">
        <f t="shared" si="170"/>
        <v>-3556.2999999999738</v>
      </c>
      <c r="O564" s="616"/>
    </row>
    <row r="565" spans="1:16" s="110" customFormat="1" ht="15" customHeight="1" x14ac:dyDescent="0.25">
      <c r="A565" s="461" t="s">
        <v>1078</v>
      </c>
      <c r="B565" s="569" t="s">
        <v>1079</v>
      </c>
      <c r="C565" s="439" t="s">
        <v>77</v>
      </c>
      <c r="D565" s="440">
        <v>42163</v>
      </c>
      <c r="E565" s="441">
        <v>2422</v>
      </c>
      <c r="F565" s="780">
        <v>65.900000000000006</v>
      </c>
      <c r="G565" s="612">
        <f t="shared" si="168"/>
        <v>159609.80000000002</v>
      </c>
      <c r="H565" s="444"/>
      <c r="I565" s="510">
        <v>42173</v>
      </c>
      <c r="J565" s="786">
        <v>68.86</v>
      </c>
      <c r="K565" s="613">
        <f t="shared" si="169"/>
        <v>166778.92000000001</v>
      </c>
      <c r="L565" s="614">
        <f>SUM(G565-K565)</f>
        <v>-7169.1199999999953</v>
      </c>
      <c r="M565" s="615">
        <v>1</v>
      </c>
      <c r="N565" s="446">
        <f t="shared" si="170"/>
        <v>-7169.1199999999953</v>
      </c>
      <c r="O565" s="616"/>
    </row>
    <row r="566" spans="1:16" s="108" customFormat="1" ht="15" customHeight="1" x14ac:dyDescent="0.25">
      <c r="A566" s="604" t="s">
        <v>1933</v>
      </c>
      <c r="B566" s="529" t="s">
        <v>1934</v>
      </c>
      <c r="C566" s="375" t="s">
        <v>52</v>
      </c>
      <c r="D566" s="543">
        <v>42110</v>
      </c>
      <c r="E566" s="544">
        <v>450</v>
      </c>
      <c r="F566" s="623">
        <v>307.2</v>
      </c>
      <c r="G566" s="606">
        <f t="shared" ref="G566:G576" si="171">SUM(E566*F566)</f>
        <v>138240</v>
      </c>
      <c r="H566" s="547"/>
      <c r="I566" s="572">
        <v>42186</v>
      </c>
      <c r="J566" s="785">
        <v>290.55</v>
      </c>
      <c r="K566" s="607">
        <f t="shared" ref="K566:K576" si="172">SUM(E566*J566)</f>
        <v>130747.5</v>
      </c>
      <c r="L566" s="608">
        <f>SUM(K566-G566)</f>
        <v>-7492.5</v>
      </c>
      <c r="M566" s="609">
        <v>1</v>
      </c>
      <c r="N566" s="549">
        <f t="shared" ref="N566:N576" si="173">SUM(L566*M566)</f>
        <v>-7492.5</v>
      </c>
      <c r="O566" s="610" t="s">
        <v>3</v>
      </c>
      <c r="P566" s="309"/>
    </row>
    <row r="567" spans="1:16" s="108" customFormat="1" ht="15" customHeight="1" x14ac:dyDescent="0.25">
      <c r="A567" s="604" t="s">
        <v>970</v>
      </c>
      <c r="B567" s="529" t="s">
        <v>971</v>
      </c>
      <c r="C567" s="375" t="s">
        <v>52</v>
      </c>
      <c r="D567" s="543">
        <v>42146</v>
      </c>
      <c r="E567" s="544">
        <v>2279</v>
      </c>
      <c r="F567" s="623">
        <v>55.11</v>
      </c>
      <c r="G567" s="606">
        <f t="shared" si="171"/>
        <v>125595.69</v>
      </c>
      <c r="H567" s="547"/>
      <c r="I567" s="572">
        <v>42185</v>
      </c>
      <c r="J567" s="785">
        <v>54.86</v>
      </c>
      <c r="K567" s="607">
        <f t="shared" si="172"/>
        <v>125025.94</v>
      </c>
      <c r="L567" s="608">
        <f>SUM(K567-G567)</f>
        <v>-569.75</v>
      </c>
      <c r="M567" s="609">
        <v>1</v>
      </c>
      <c r="N567" s="549">
        <f t="shared" si="173"/>
        <v>-569.75</v>
      </c>
      <c r="O567" s="610" t="s">
        <v>3</v>
      </c>
      <c r="P567" s="309"/>
    </row>
    <row r="568" spans="1:16" s="110" customFormat="1" ht="15" customHeight="1" x14ac:dyDescent="0.25">
      <c r="A568" s="604" t="s">
        <v>1728</v>
      </c>
      <c r="B568" s="529" t="s">
        <v>1729</v>
      </c>
      <c r="C568" s="375" t="s">
        <v>52</v>
      </c>
      <c r="D568" s="543">
        <v>42121</v>
      </c>
      <c r="E568" s="544">
        <v>1693</v>
      </c>
      <c r="F568" s="623">
        <v>85.1</v>
      </c>
      <c r="G568" s="606">
        <f t="shared" si="171"/>
        <v>144074.29999999999</v>
      </c>
      <c r="H568" s="547"/>
      <c r="I568" s="572">
        <v>42179</v>
      </c>
      <c r="J568" s="785">
        <v>80.459999999999994</v>
      </c>
      <c r="K568" s="607">
        <f t="shared" si="172"/>
        <v>136218.78</v>
      </c>
      <c r="L568" s="608">
        <f>SUM(K568-G568)</f>
        <v>-7855.5199999999895</v>
      </c>
      <c r="M568" s="609">
        <v>1</v>
      </c>
      <c r="N568" s="549">
        <f t="shared" si="173"/>
        <v>-7855.5199999999895</v>
      </c>
      <c r="O568" s="610" t="s">
        <v>3</v>
      </c>
      <c r="P568" s="309"/>
    </row>
    <row r="569" spans="1:16" s="108" customFormat="1" ht="15" customHeight="1" x14ac:dyDescent="0.25">
      <c r="A569" s="604" t="s">
        <v>2013</v>
      </c>
      <c r="B569" s="529" t="s">
        <v>2026</v>
      </c>
      <c r="C569" s="375" t="s">
        <v>52</v>
      </c>
      <c r="D569" s="543">
        <v>42069</v>
      </c>
      <c r="E569" s="544">
        <v>4062</v>
      </c>
      <c r="F569" s="623">
        <v>27.28</v>
      </c>
      <c r="G569" s="606">
        <f t="shared" si="171"/>
        <v>110811.36</v>
      </c>
      <c r="H569" s="547"/>
      <c r="I569" s="572">
        <v>42185</v>
      </c>
      <c r="J569" s="785">
        <v>29.54</v>
      </c>
      <c r="K569" s="607">
        <f t="shared" si="172"/>
        <v>119991.48</v>
      </c>
      <c r="L569" s="608">
        <f>SUM(K569-G569)</f>
        <v>9180.1199999999953</v>
      </c>
      <c r="M569" s="609">
        <v>1</v>
      </c>
      <c r="N569" s="549">
        <f t="shared" si="173"/>
        <v>9180.1199999999953</v>
      </c>
      <c r="O569" s="610" t="s">
        <v>3</v>
      </c>
      <c r="P569" s="309"/>
    </row>
    <row r="570" spans="1:16" s="108" customFormat="1" ht="15" customHeight="1" x14ac:dyDescent="0.25">
      <c r="A570" s="604" t="s">
        <v>2063</v>
      </c>
      <c r="B570" s="529" t="s">
        <v>2064</v>
      </c>
      <c r="C570" s="375" t="s">
        <v>52</v>
      </c>
      <c r="D570" s="543">
        <v>42124</v>
      </c>
      <c r="E570" s="544">
        <v>4000</v>
      </c>
      <c r="F570" s="623">
        <v>28.47</v>
      </c>
      <c r="G570" s="606">
        <f t="shared" si="171"/>
        <v>113880</v>
      </c>
      <c r="H570" s="547"/>
      <c r="I570" s="572">
        <v>42185</v>
      </c>
      <c r="J570" s="785">
        <v>31.21</v>
      </c>
      <c r="K570" s="607">
        <f t="shared" si="172"/>
        <v>124840</v>
      </c>
      <c r="L570" s="608">
        <f>SUM(K570-G570)</f>
        <v>10960</v>
      </c>
      <c r="M570" s="609">
        <v>1</v>
      </c>
      <c r="N570" s="549">
        <f t="shared" si="173"/>
        <v>10960</v>
      </c>
      <c r="O570" s="610" t="s">
        <v>3</v>
      </c>
      <c r="P570" s="309"/>
    </row>
    <row r="571" spans="1:16" s="108" customFormat="1" ht="15" customHeight="1" x14ac:dyDescent="0.25">
      <c r="A571" s="461" t="s">
        <v>1644</v>
      </c>
      <c r="B571" s="569" t="s">
        <v>1645</v>
      </c>
      <c r="C571" s="439" t="s">
        <v>77</v>
      </c>
      <c r="D571" s="440">
        <v>42065</v>
      </c>
      <c r="E571" s="441">
        <v>2748</v>
      </c>
      <c r="F571" s="780">
        <v>56.37</v>
      </c>
      <c r="G571" s="612">
        <f t="shared" si="171"/>
        <v>154904.75999999998</v>
      </c>
      <c r="H571" s="444"/>
      <c r="I571" s="510">
        <v>42193</v>
      </c>
      <c r="J571" s="786">
        <v>56.15</v>
      </c>
      <c r="K571" s="613">
        <f t="shared" si="172"/>
        <v>154300.19999999998</v>
      </c>
      <c r="L571" s="614">
        <f>SUM(G571-K571)</f>
        <v>604.55999999999767</v>
      </c>
      <c r="M571" s="615">
        <v>1</v>
      </c>
      <c r="N571" s="446">
        <f t="shared" si="173"/>
        <v>604.55999999999767</v>
      </c>
      <c r="O571" s="616"/>
      <c r="P571" s="110"/>
    </row>
    <row r="572" spans="1:16" s="110" customFormat="1" ht="15" customHeight="1" x14ac:dyDescent="0.25">
      <c r="A572" s="604" t="s">
        <v>2061</v>
      </c>
      <c r="B572" s="529" t="s">
        <v>2062</v>
      </c>
      <c r="C572" s="375" t="s">
        <v>52</v>
      </c>
      <c r="D572" s="543">
        <v>42122</v>
      </c>
      <c r="E572" s="544">
        <v>549</v>
      </c>
      <c r="F572" s="623">
        <v>225.66</v>
      </c>
      <c r="G572" s="606">
        <f t="shared" si="171"/>
        <v>123887.34</v>
      </c>
      <c r="H572" s="547"/>
      <c r="I572" s="572">
        <v>42192</v>
      </c>
      <c r="J572" s="785">
        <v>212.6</v>
      </c>
      <c r="K572" s="607">
        <f t="shared" si="172"/>
        <v>116717.4</v>
      </c>
      <c r="L572" s="608">
        <f>SUM(K572-G572)</f>
        <v>-7169.9400000000023</v>
      </c>
      <c r="M572" s="609">
        <v>1</v>
      </c>
      <c r="N572" s="549">
        <f t="shared" si="173"/>
        <v>-7169.9400000000023</v>
      </c>
      <c r="O572" s="610" t="s">
        <v>3</v>
      </c>
      <c r="P572" s="309"/>
    </row>
    <row r="573" spans="1:16" s="110" customFormat="1" ht="15" customHeight="1" x14ac:dyDescent="0.25">
      <c r="A573" s="461" t="s">
        <v>639</v>
      </c>
      <c r="B573" s="569" t="s">
        <v>640</v>
      </c>
      <c r="C573" s="439" t="s">
        <v>77</v>
      </c>
      <c r="D573" s="440">
        <v>42170</v>
      </c>
      <c r="E573" s="441">
        <v>861</v>
      </c>
      <c r="F573" s="780">
        <v>104.35</v>
      </c>
      <c r="G573" s="612">
        <f t="shared" si="171"/>
        <v>89845.349999999991</v>
      </c>
      <c r="H573" s="444"/>
      <c r="I573" s="510">
        <v>42194</v>
      </c>
      <c r="J573" s="786">
        <v>109.4</v>
      </c>
      <c r="K573" s="613">
        <f t="shared" si="172"/>
        <v>94193.400000000009</v>
      </c>
      <c r="L573" s="614">
        <f>SUM(G573-K573)</f>
        <v>-4348.0500000000175</v>
      </c>
      <c r="M573" s="615">
        <v>1</v>
      </c>
      <c r="N573" s="446">
        <f t="shared" si="173"/>
        <v>-4348.0500000000175</v>
      </c>
      <c r="O573" s="616"/>
    </row>
    <row r="574" spans="1:16" s="108" customFormat="1" ht="15" customHeight="1" x14ac:dyDescent="0.25">
      <c r="A574" s="604" t="s">
        <v>2092</v>
      </c>
      <c r="B574" s="529" t="s">
        <v>2093</v>
      </c>
      <c r="C574" s="375" t="s">
        <v>52</v>
      </c>
      <c r="D574" s="543">
        <v>42142</v>
      </c>
      <c r="E574" s="544">
        <v>1435</v>
      </c>
      <c r="F574" s="623">
        <v>68.06</v>
      </c>
      <c r="G574" s="606">
        <f t="shared" si="171"/>
        <v>97666.1</v>
      </c>
      <c r="H574" s="547"/>
      <c r="I574" s="572">
        <v>42193</v>
      </c>
      <c r="J574" s="785">
        <v>66.489999999999995</v>
      </c>
      <c r="K574" s="607">
        <f t="shared" si="172"/>
        <v>95413.15</v>
      </c>
      <c r="L574" s="608">
        <f>SUM(K574-G574)</f>
        <v>-2252.9500000000116</v>
      </c>
      <c r="M574" s="609">
        <v>1</v>
      </c>
      <c r="N574" s="549">
        <f t="shared" si="173"/>
        <v>-2252.9500000000116</v>
      </c>
      <c r="O574" s="610" t="s">
        <v>3</v>
      </c>
      <c r="P574" s="309"/>
    </row>
    <row r="575" spans="1:16" s="108" customFormat="1" ht="15" customHeight="1" x14ac:dyDescent="0.25">
      <c r="A575" s="604" t="s">
        <v>1987</v>
      </c>
      <c r="B575" s="529" t="s">
        <v>1988</v>
      </c>
      <c r="C575" s="375" t="s">
        <v>52</v>
      </c>
      <c r="D575" s="543">
        <v>42052</v>
      </c>
      <c r="E575" s="544">
        <v>1475</v>
      </c>
      <c r="F575" s="623">
        <v>51.55</v>
      </c>
      <c r="G575" s="606">
        <f t="shared" si="171"/>
        <v>76036.25</v>
      </c>
      <c r="H575" s="547"/>
      <c r="I575" s="572">
        <v>42192</v>
      </c>
      <c r="J575" s="785">
        <v>55.14</v>
      </c>
      <c r="K575" s="607">
        <f t="shared" si="172"/>
        <v>81331.5</v>
      </c>
      <c r="L575" s="608">
        <f>SUM(K575-G575)</f>
        <v>5295.25</v>
      </c>
      <c r="M575" s="609">
        <v>1</v>
      </c>
      <c r="N575" s="549">
        <f t="shared" si="173"/>
        <v>5295.25</v>
      </c>
      <c r="O575" s="610" t="s">
        <v>3</v>
      </c>
      <c r="P575" s="309"/>
    </row>
    <row r="576" spans="1:16" s="110" customFormat="1" ht="15" customHeight="1" x14ac:dyDescent="0.25">
      <c r="A576" s="604" t="s">
        <v>2010</v>
      </c>
      <c r="B576" s="529" t="s">
        <v>928</v>
      </c>
      <c r="C576" s="375" t="s">
        <v>52</v>
      </c>
      <c r="D576" s="543">
        <v>42068</v>
      </c>
      <c r="E576" s="544">
        <v>4004</v>
      </c>
      <c r="F576" s="623">
        <v>27.41</v>
      </c>
      <c r="G576" s="606">
        <f t="shared" si="171"/>
        <v>109749.64</v>
      </c>
      <c r="H576" s="547"/>
      <c r="I576" s="572">
        <v>42192</v>
      </c>
      <c r="J576" s="785">
        <v>30.14</v>
      </c>
      <c r="K576" s="607">
        <f t="shared" si="172"/>
        <v>120680.56</v>
      </c>
      <c r="L576" s="608">
        <f>SUM(K576-G576)</f>
        <v>10930.919999999998</v>
      </c>
      <c r="M576" s="609">
        <v>1</v>
      </c>
      <c r="N576" s="549">
        <f t="shared" si="173"/>
        <v>10930.919999999998</v>
      </c>
      <c r="O576" s="610" t="s">
        <v>3</v>
      </c>
      <c r="P576" s="309"/>
    </row>
    <row r="577" spans="1:16" s="110" customFormat="1" ht="15" customHeight="1" x14ac:dyDescent="0.25">
      <c r="A577" s="604" t="s">
        <v>476</v>
      </c>
      <c r="B577" s="529" t="s">
        <v>477</v>
      </c>
      <c r="C577" s="375" t="s">
        <v>52</v>
      </c>
      <c r="D577" s="543">
        <v>42034</v>
      </c>
      <c r="E577" s="544">
        <v>2798</v>
      </c>
      <c r="F577" s="623">
        <v>66.11</v>
      </c>
      <c r="G577" s="606">
        <f t="shared" ref="G577:G585" si="174">SUM(E577*F577)</f>
        <v>184975.78</v>
      </c>
      <c r="H577" s="547"/>
      <c r="I577" s="572">
        <v>42188</v>
      </c>
      <c r="J577" s="785">
        <v>67.459999999999994</v>
      </c>
      <c r="K577" s="607">
        <f t="shared" ref="K577:K585" si="175">SUM(E577*J577)</f>
        <v>188753.08</v>
      </c>
      <c r="L577" s="608">
        <f>SUM(K577-G577)</f>
        <v>3777.2999999999884</v>
      </c>
      <c r="M577" s="609">
        <v>1</v>
      </c>
      <c r="N577" s="549">
        <f t="shared" ref="N577:N585" si="176">SUM(L577*M577)</f>
        <v>3777.2999999999884</v>
      </c>
      <c r="O577" s="610" t="s">
        <v>3</v>
      </c>
      <c r="P577" s="309"/>
    </row>
    <row r="578" spans="1:16" s="108" customFormat="1" ht="15" customHeight="1" x14ac:dyDescent="0.25">
      <c r="A578" s="461" t="s">
        <v>1780</v>
      </c>
      <c r="B578" s="569" t="s">
        <v>1781</v>
      </c>
      <c r="C578" s="439" t="s">
        <v>77</v>
      </c>
      <c r="D578" s="440">
        <v>42152</v>
      </c>
      <c r="E578" s="441">
        <v>2019</v>
      </c>
      <c r="F578" s="780">
        <v>62.32</v>
      </c>
      <c r="G578" s="612">
        <f t="shared" si="174"/>
        <v>125824.08</v>
      </c>
      <c r="H578" s="444"/>
      <c r="I578" s="510">
        <v>42198</v>
      </c>
      <c r="J578" s="786">
        <v>64.37</v>
      </c>
      <c r="K578" s="613">
        <f t="shared" si="175"/>
        <v>129963.03000000001</v>
      </c>
      <c r="L578" s="614">
        <f>SUM(G578-K578)</f>
        <v>-4138.9500000000116</v>
      </c>
      <c r="M578" s="615">
        <v>1</v>
      </c>
      <c r="N578" s="446">
        <f t="shared" si="176"/>
        <v>-4138.9500000000116</v>
      </c>
      <c r="O578" s="616"/>
      <c r="P578" s="110"/>
    </row>
    <row r="579" spans="1:16" s="110" customFormat="1" ht="15" customHeight="1" x14ac:dyDescent="0.25">
      <c r="A579" s="461" t="s">
        <v>2109</v>
      </c>
      <c r="B579" s="569" t="s">
        <v>2110</v>
      </c>
      <c r="C579" s="439" t="s">
        <v>77</v>
      </c>
      <c r="D579" s="440">
        <v>42159</v>
      </c>
      <c r="E579" s="441">
        <v>1445</v>
      </c>
      <c r="F579" s="780">
        <v>99.28</v>
      </c>
      <c r="G579" s="612">
        <f t="shared" si="174"/>
        <v>143459.6</v>
      </c>
      <c r="H579" s="444"/>
      <c r="I579" s="510">
        <v>42198</v>
      </c>
      <c r="J579" s="786">
        <v>101.85</v>
      </c>
      <c r="K579" s="613">
        <f t="shared" si="175"/>
        <v>147173.25</v>
      </c>
      <c r="L579" s="614">
        <f>SUM(G579-K579)</f>
        <v>-3713.6499999999942</v>
      </c>
      <c r="M579" s="615">
        <v>1</v>
      </c>
      <c r="N579" s="446">
        <f t="shared" si="176"/>
        <v>-3713.6499999999942</v>
      </c>
      <c r="O579" s="616"/>
    </row>
    <row r="580" spans="1:16" s="110" customFormat="1" ht="15" customHeight="1" x14ac:dyDescent="0.25">
      <c r="A580" s="476" t="s">
        <v>2089</v>
      </c>
      <c r="B580" s="529" t="s">
        <v>1454</v>
      </c>
      <c r="C580" s="375" t="s">
        <v>52</v>
      </c>
      <c r="D580" s="543">
        <v>42139</v>
      </c>
      <c r="E580" s="544">
        <v>2572</v>
      </c>
      <c r="F580" s="623">
        <v>46.37</v>
      </c>
      <c r="G580" s="606">
        <f t="shared" si="174"/>
        <v>119263.64</v>
      </c>
      <c r="H580" s="547"/>
      <c r="I580" s="572">
        <v>42206</v>
      </c>
      <c r="J580" s="785">
        <v>44.3</v>
      </c>
      <c r="K580" s="607">
        <f t="shared" si="175"/>
        <v>113939.59999999999</v>
      </c>
      <c r="L580" s="608">
        <f>SUM(K580-G580)</f>
        <v>-5324.0400000000081</v>
      </c>
      <c r="M580" s="609">
        <v>1</v>
      </c>
      <c r="N580" s="549">
        <f t="shared" si="176"/>
        <v>-5324.0400000000081</v>
      </c>
      <c r="O580" s="610" t="s">
        <v>3</v>
      </c>
      <c r="P580" s="309"/>
    </row>
    <row r="581" spans="1:16" s="110" customFormat="1" ht="15" customHeight="1" x14ac:dyDescent="0.25">
      <c r="A581" s="604" t="s">
        <v>2127</v>
      </c>
      <c r="B581" s="529" t="s">
        <v>2128</v>
      </c>
      <c r="C581" s="375" t="s">
        <v>52</v>
      </c>
      <c r="D581" s="543">
        <v>42172</v>
      </c>
      <c r="E581" s="544">
        <v>747</v>
      </c>
      <c r="F581" s="623">
        <v>84.93</v>
      </c>
      <c r="G581" s="606">
        <f t="shared" si="174"/>
        <v>63442.710000000006</v>
      </c>
      <c r="H581" s="547"/>
      <c r="I581" s="572">
        <v>42209</v>
      </c>
      <c r="J581" s="785">
        <v>82.56</v>
      </c>
      <c r="K581" s="607">
        <f t="shared" si="175"/>
        <v>61672.32</v>
      </c>
      <c r="L581" s="608">
        <f>SUM(K581-G581)</f>
        <v>-1770.3900000000067</v>
      </c>
      <c r="M581" s="609">
        <v>1</v>
      </c>
      <c r="N581" s="549">
        <f t="shared" si="176"/>
        <v>-1770.3900000000067</v>
      </c>
      <c r="O581" s="610" t="s">
        <v>3</v>
      </c>
      <c r="P581" s="309"/>
    </row>
    <row r="582" spans="1:16" s="110" customFormat="1" ht="15" customHeight="1" x14ac:dyDescent="0.25">
      <c r="A582" s="604" t="s">
        <v>2123</v>
      </c>
      <c r="B582" s="529" t="s">
        <v>2122</v>
      </c>
      <c r="C582" s="375" t="s">
        <v>52</v>
      </c>
      <c r="D582" s="543">
        <v>42163</v>
      </c>
      <c r="E582" s="544">
        <v>1456</v>
      </c>
      <c r="F582" s="623">
        <v>66.239999999999995</v>
      </c>
      <c r="G582" s="606">
        <f t="shared" si="174"/>
        <v>96445.439999999988</v>
      </c>
      <c r="H582" s="547"/>
      <c r="I582" s="572">
        <v>42212</v>
      </c>
      <c r="J582" s="785">
        <v>72.25</v>
      </c>
      <c r="K582" s="607">
        <f t="shared" si="175"/>
        <v>105196</v>
      </c>
      <c r="L582" s="608">
        <f>SUM(K582-G582)</f>
        <v>8750.5600000000122</v>
      </c>
      <c r="M582" s="609">
        <v>1</v>
      </c>
      <c r="N582" s="549">
        <f t="shared" si="176"/>
        <v>8750.5600000000122</v>
      </c>
      <c r="O582" s="610" t="s">
        <v>3</v>
      </c>
      <c r="P582" s="309"/>
    </row>
    <row r="583" spans="1:16" s="110" customFormat="1" ht="15" customHeight="1" x14ac:dyDescent="0.25">
      <c r="A583" s="461" t="s">
        <v>1682</v>
      </c>
      <c r="B583" s="569" t="s">
        <v>1683</v>
      </c>
      <c r="C583" s="439" t="s">
        <v>77</v>
      </c>
      <c r="D583" s="440">
        <v>42159</v>
      </c>
      <c r="E583" s="441">
        <v>2837</v>
      </c>
      <c r="F583" s="780">
        <v>37.75</v>
      </c>
      <c r="G583" s="612">
        <f t="shared" si="174"/>
        <v>107096.75</v>
      </c>
      <c r="H583" s="444"/>
      <c r="I583" s="510">
        <v>42213</v>
      </c>
      <c r="J583" s="786">
        <v>38.909999999999997</v>
      </c>
      <c r="K583" s="613">
        <f t="shared" si="175"/>
        <v>110387.66999999998</v>
      </c>
      <c r="L583" s="614">
        <f>SUM(G583-K583)</f>
        <v>-3290.9199999999837</v>
      </c>
      <c r="M583" s="615">
        <v>1</v>
      </c>
      <c r="N583" s="446">
        <f t="shared" si="176"/>
        <v>-3290.9199999999837</v>
      </c>
      <c r="O583" s="616"/>
    </row>
    <row r="584" spans="1:16" s="108" customFormat="1" ht="15" customHeight="1" x14ac:dyDescent="0.25">
      <c r="A584" s="461" t="s">
        <v>478</v>
      </c>
      <c r="B584" s="569" t="s">
        <v>479</v>
      </c>
      <c r="C584" s="439" t="s">
        <v>77</v>
      </c>
      <c r="D584" s="440">
        <v>42181</v>
      </c>
      <c r="E584" s="441">
        <v>1094</v>
      </c>
      <c r="F584" s="780">
        <v>80.2</v>
      </c>
      <c r="G584" s="612">
        <f t="shared" si="174"/>
        <v>87738.8</v>
      </c>
      <c r="H584" s="444"/>
      <c r="I584" s="510">
        <v>42214</v>
      </c>
      <c r="J584" s="786">
        <v>77.03</v>
      </c>
      <c r="K584" s="613">
        <f t="shared" si="175"/>
        <v>84270.82</v>
      </c>
      <c r="L584" s="614">
        <f>SUM(G584-K584)</f>
        <v>3467.9799999999959</v>
      </c>
      <c r="M584" s="615">
        <v>1</v>
      </c>
      <c r="N584" s="446">
        <f t="shared" si="176"/>
        <v>3467.9799999999959</v>
      </c>
      <c r="O584" s="616"/>
      <c r="P584" s="110"/>
    </row>
    <row r="585" spans="1:16" s="108" customFormat="1" ht="15" customHeight="1" x14ac:dyDescent="0.25">
      <c r="A585" s="604" t="s">
        <v>496</v>
      </c>
      <c r="B585" s="529" t="s">
        <v>497</v>
      </c>
      <c r="C585" s="375" t="s">
        <v>52</v>
      </c>
      <c r="D585" s="543">
        <v>42109</v>
      </c>
      <c r="E585" s="544">
        <v>3113</v>
      </c>
      <c r="F585" s="623">
        <v>56.74</v>
      </c>
      <c r="G585" s="606">
        <f t="shared" si="174"/>
        <v>176631.62</v>
      </c>
      <c r="H585" s="547"/>
      <c r="I585" s="572">
        <v>42214</v>
      </c>
      <c r="J585" s="785">
        <v>59.16</v>
      </c>
      <c r="K585" s="607">
        <f t="shared" si="175"/>
        <v>184165.08</v>
      </c>
      <c r="L585" s="608">
        <f>SUM(K585-G585)</f>
        <v>7533.4599999999919</v>
      </c>
      <c r="M585" s="609">
        <v>1</v>
      </c>
      <c r="N585" s="549">
        <f t="shared" si="176"/>
        <v>7533.4599999999919</v>
      </c>
      <c r="O585" s="610" t="s">
        <v>3</v>
      </c>
      <c r="P585" s="309"/>
    </row>
    <row r="586" spans="1:16" s="108" customFormat="1" ht="15" customHeight="1" x14ac:dyDescent="0.25">
      <c r="A586" s="604" t="s">
        <v>2158</v>
      </c>
      <c r="B586" s="529" t="s">
        <v>1729</v>
      </c>
      <c r="C586" s="375" t="s">
        <v>52</v>
      </c>
      <c r="D586" s="543">
        <v>42212</v>
      </c>
      <c r="E586" s="544">
        <v>2445</v>
      </c>
      <c r="F586" s="623">
        <v>80.989999999999995</v>
      </c>
      <c r="G586" s="606">
        <f t="shared" ref="G586:G624" si="177">SUM(E586*F586)</f>
        <v>198020.55</v>
      </c>
      <c r="H586" s="547"/>
      <c r="I586" s="572">
        <v>42191</v>
      </c>
      <c r="J586" s="785">
        <v>80.989999999999995</v>
      </c>
      <c r="K586" s="607">
        <f t="shared" ref="K586:K624" si="178">SUM(E586*J586)</f>
        <v>198020.55</v>
      </c>
      <c r="L586" s="608">
        <f>SUM(K586-G586)</f>
        <v>0</v>
      </c>
      <c r="M586" s="609">
        <v>1</v>
      </c>
      <c r="N586" s="549">
        <f t="shared" ref="N586:N624" si="179">SUM(L586*M586)</f>
        <v>0</v>
      </c>
      <c r="O586" s="610" t="s">
        <v>3</v>
      </c>
      <c r="P586" s="309"/>
    </row>
    <row r="587" spans="1:16" s="108" customFormat="1" ht="15" customHeight="1" x14ac:dyDescent="0.25">
      <c r="A587" s="461" t="s">
        <v>2157</v>
      </c>
      <c r="B587" s="569" t="s">
        <v>598</v>
      </c>
      <c r="C587" s="439" t="s">
        <v>77</v>
      </c>
      <c r="D587" s="440">
        <v>42208</v>
      </c>
      <c r="E587" s="441">
        <v>5193</v>
      </c>
      <c r="F587" s="780">
        <v>18.53</v>
      </c>
      <c r="G587" s="612">
        <f t="shared" si="177"/>
        <v>96226.290000000008</v>
      </c>
      <c r="H587" s="444"/>
      <c r="I587" s="510">
        <v>42226</v>
      </c>
      <c r="J587" s="786">
        <v>19.46</v>
      </c>
      <c r="K587" s="613">
        <f t="shared" si="178"/>
        <v>101055.78</v>
      </c>
      <c r="L587" s="614">
        <f>SUM(G587-K587)</f>
        <v>-4829.4899999999907</v>
      </c>
      <c r="M587" s="615">
        <v>1</v>
      </c>
      <c r="N587" s="446">
        <f t="shared" si="179"/>
        <v>-4829.4899999999907</v>
      </c>
      <c r="O587" s="616"/>
      <c r="P587" s="110"/>
    </row>
    <row r="588" spans="1:16" s="110" customFormat="1" ht="15" customHeight="1" x14ac:dyDescent="0.25">
      <c r="A588" s="604" t="s">
        <v>1051</v>
      </c>
      <c r="B588" s="529" t="s">
        <v>1045</v>
      </c>
      <c r="C588" s="375" t="s">
        <v>52</v>
      </c>
      <c r="D588" s="543">
        <v>42205</v>
      </c>
      <c r="E588" s="544">
        <v>1056</v>
      </c>
      <c r="F588" s="623">
        <v>79.2</v>
      </c>
      <c r="G588" s="606">
        <f t="shared" si="177"/>
        <v>83635.199999999997</v>
      </c>
      <c r="H588" s="547"/>
      <c r="I588" s="572">
        <v>42227</v>
      </c>
      <c r="J588" s="785">
        <v>85.62</v>
      </c>
      <c r="K588" s="607">
        <f t="shared" si="178"/>
        <v>90414.720000000001</v>
      </c>
      <c r="L588" s="608">
        <f t="shared" ref="L588:L595" si="180">SUM(K588-G588)</f>
        <v>6779.5200000000041</v>
      </c>
      <c r="M588" s="609">
        <v>1</v>
      </c>
      <c r="N588" s="549">
        <f t="shared" si="179"/>
        <v>6779.5200000000041</v>
      </c>
      <c r="O588" s="610" t="s">
        <v>3</v>
      </c>
      <c r="P588" s="309"/>
    </row>
    <row r="589" spans="1:16" s="110" customFormat="1" ht="15" customHeight="1" x14ac:dyDescent="0.25">
      <c r="A589" s="604" t="s">
        <v>2151</v>
      </c>
      <c r="B589" s="529" t="s">
        <v>1209</v>
      </c>
      <c r="C589" s="375" t="s">
        <v>52</v>
      </c>
      <c r="D589" s="543">
        <v>42205</v>
      </c>
      <c r="E589" s="544">
        <v>1272</v>
      </c>
      <c r="F589" s="623">
        <v>74.08</v>
      </c>
      <c r="G589" s="606">
        <f t="shared" si="177"/>
        <v>94229.759999999995</v>
      </c>
      <c r="H589" s="547"/>
      <c r="I589" s="572">
        <v>42237</v>
      </c>
      <c r="J589" s="785">
        <v>69.319999999999993</v>
      </c>
      <c r="K589" s="607">
        <f t="shared" si="178"/>
        <v>88175.039999999994</v>
      </c>
      <c r="L589" s="608">
        <f t="shared" si="180"/>
        <v>-6054.7200000000012</v>
      </c>
      <c r="M589" s="609">
        <v>1</v>
      </c>
      <c r="N589" s="549">
        <f t="shared" si="179"/>
        <v>-6054.7200000000012</v>
      </c>
      <c r="O589" s="610" t="s">
        <v>3</v>
      </c>
      <c r="P589" s="309"/>
    </row>
    <row r="590" spans="1:16" s="108" customFormat="1" ht="15" customHeight="1" x14ac:dyDescent="0.25">
      <c r="A590" s="604" t="s">
        <v>2149</v>
      </c>
      <c r="B590" s="529" t="s">
        <v>2150</v>
      </c>
      <c r="C590" s="375" t="s">
        <v>52</v>
      </c>
      <c r="D590" s="543">
        <v>42213</v>
      </c>
      <c r="E590" s="544">
        <v>881</v>
      </c>
      <c r="F590" s="623">
        <v>85.71</v>
      </c>
      <c r="G590" s="606">
        <f t="shared" si="177"/>
        <v>75510.509999999995</v>
      </c>
      <c r="H590" s="547"/>
      <c r="I590" s="572">
        <v>42237</v>
      </c>
      <c r="J590" s="785">
        <v>78.66</v>
      </c>
      <c r="K590" s="607">
        <f t="shared" si="178"/>
        <v>69299.459999999992</v>
      </c>
      <c r="L590" s="608">
        <f t="shared" si="180"/>
        <v>-6211.0500000000029</v>
      </c>
      <c r="M590" s="609">
        <v>1</v>
      </c>
      <c r="N590" s="549">
        <f t="shared" si="179"/>
        <v>-6211.0500000000029</v>
      </c>
      <c r="O590" s="610" t="s">
        <v>3</v>
      </c>
      <c r="P590" s="309"/>
    </row>
    <row r="591" spans="1:16" s="108" customFormat="1" ht="15" customHeight="1" x14ac:dyDescent="0.25">
      <c r="A591" s="604" t="s">
        <v>2152</v>
      </c>
      <c r="B591" s="529" t="s">
        <v>1531</v>
      </c>
      <c r="C591" s="375" t="s">
        <v>52</v>
      </c>
      <c r="D591" s="543">
        <v>42199</v>
      </c>
      <c r="E591" s="544">
        <v>3074</v>
      </c>
      <c r="F591" s="623">
        <v>58.67</v>
      </c>
      <c r="G591" s="606">
        <f t="shared" si="177"/>
        <v>180351.58000000002</v>
      </c>
      <c r="H591" s="547"/>
      <c r="I591" s="572">
        <v>42237</v>
      </c>
      <c r="J591" s="785">
        <v>62.44</v>
      </c>
      <c r="K591" s="607">
        <f t="shared" si="178"/>
        <v>191940.56</v>
      </c>
      <c r="L591" s="608">
        <f t="shared" si="180"/>
        <v>11588.979999999981</v>
      </c>
      <c r="M591" s="609">
        <v>1</v>
      </c>
      <c r="N591" s="549">
        <f t="shared" si="179"/>
        <v>11588.979999999981</v>
      </c>
      <c r="O591" s="610" t="s">
        <v>3</v>
      </c>
      <c r="P591" s="309"/>
    </row>
    <row r="592" spans="1:16" s="110" customFormat="1" ht="15" customHeight="1" x14ac:dyDescent="0.25">
      <c r="A592" s="604" t="s">
        <v>2120</v>
      </c>
      <c r="B592" s="529" t="s">
        <v>2121</v>
      </c>
      <c r="C592" s="375" t="s">
        <v>52</v>
      </c>
      <c r="D592" s="543">
        <v>42163</v>
      </c>
      <c r="E592" s="544">
        <v>991</v>
      </c>
      <c r="F592" s="623">
        <v>68.12</v>
      </c>
      <c r="G592" s="606">
        <f t="shared" si="177"/>
        <v>67506.92</v>
      </c>
      <c r="H592" s="547"/>
      <c r="I592" s="572">
        <v>42240</v>
      </c>
      <c r="J592" s="785">
        <v>61.17</v>
      </c>
      <c r="K592" s="607">
        <f t="shared" si="178"/>
        <v>60619.47</v>
      </c>
      <c r="L592" s="608">
        <f t="shared" si="180"/>
        <v>-6887.4499999999971</v>
      </c>
      <c r="M592" s="609">
        <v>1</v>
      </c>
      <c r="N592" s="549">
        <f t="shared" si="179"/>
        <v>-6887.4499999999971</v>
      </c>
      <c r="O592" s="610" t="s">
        <v>3</v>
      </c>
      <c r="P592" s="309"/>
    </row>
    <row r="593" spans="1:16" s="110" customFormat="1" ht="15" customHeight="1" x14ac:dyDescent="0.25">
      <c r="A593" s="604" t="s">
        <v>2159</v>
      </c>
      <c r="B593" s="529" t="s">
        <v>2160</v>
      </c>
      <c r="C593" s="375" t="s">
        <v>52</v>
      </c>
      <c r="D593" s="543">
        <v>42212</v>
      </c>
      <c r="E593" s="544">
        <v>342</v>
      </c>
      <c r="F593" s="623">
        <v>276.44</v>
      </c>
      <c r="G593" s="606">
        <f t="shared" si="177"/>
        <v>94542.48</v>
      </c>
      <c r="H593" s="547"/>
      <c r="I593" s="572">
        <v>42240</v>
      </c>
      <c r="J593" s="785">
        <v>260</v>
      </c>
      <c r="K593" s="607">
        <f t="shared" si="178"/>
        <v>88920</v>
      </c>
      <c r="L593" s="608">
        <f t="shared" si="180"/>
        <v>-5622.4799999999959</v>
      </c>
      <c r="M593" s="609">
        <v>1</v>
      </c>
      <c r="N593" s="549">
        <f t="shared" si="179"/>
        <v>-5622.4799999999959</v>
      </c>
      <c r="O593" s="610" t="s">
        <v>3</v>
      </c>
      <c r="P593" s="309"/>
    </row>
    <row r="594" spans="1:16" s="110" customFormat="1" ht="15" customHeight="1" x14ac:dyDescent="0.25">
      <c r="A594" s="604" t="s">
        <v>2164</v>
      </c>
      <c r="B594" s="529" t="s">
        <v>2165</v>
      </c>
      <c r="C594" s="375" t="s">
        <v>52</v>
      </c>
      <c r="D594" s="543">
        <v>42215</v>
      </c>
      <c r="E594" s="544">
        <v>1149</v>
      </c>
      <c r="F594" s="623">
        <v>50.29</v>
      </c>
      <c r="G594" s="606">
        <f t="shared" si="177"/>
        <v>57783.21</v>
      </c>
      <c r="H594" s="547"/>
      <c r="I594" s="572">
        <v>42240</v>
      </c>
      <c r="J594" s="785">
        <v>45.71</v>
      </c>
      <c r="K594" s="607">
        <f t="shared" si="178"/>
        <v>52520.79</v>
      </c>
      <c r="L594" s="608">
        <f t="shared" si="180"/>
        <v>-5262.4199999999983</v>
      </c>
      <c r="M594" s="609">
        <v>1</v>
      </c>
      <c r="N594" s="549">
        <f t="shared" si="179"/>
        <v>-5262.4199999999983</v>
      </c>
      <c r="O594" s="610" t="s">
        <v>3</v>
      </c>
      <c r="P594" s="309"/>
    </row>
    <row r="595" spans="1:16" s="108" customFormat="1" ht="15" customHeight="1" x14ac:dyDescent="0.25">
      <c r="A595" s="14" t="s">
        <v>2176</v>
      </c>
      <c r="B595" s="530" t="s">
        <v>560</v>
      </c>
      <c r="C595" s="428" t="s">
        <v>52</v>
      </c>
      <c r="D595" s="429">
        <v>42235</v>
      </c>
      <c r="E595" s="430">
        <v>907</v>
      </c>
      <c r="F595" s="431">
        <v>81.31</v>
      </c>
      <c r="G595" s="432">
        <f t="shared" si="177"/>
        <v>73748.17</v>
      </c>
      <c r="H595" s="433"/>
      <c r="I595" s="886">
        <v>42240</v>
      </c>
      <c r="J595" s="431">
        <v>73.900000000000006</v>
      </c>
      <c r="K595" s="435">
        <f t="shared" si="178"/>
        <v>67027.3</v>
      </c>
      <c r="L595" s="436">
        <f t="shared" si="180"/>
        <v>-6720.8699999999953</v>
      </c>
      <c r="M595" s="411">
        <v>1</v>
      </c>
      <c r="N595" s="437">
        <f t="shared" si="179"/>
        <v>-6720.8699999999953</v>
      </c>
      <c r="O595" s="352"/>
      <c r="P595" s="114"/>
    </row>
    <row r="596" spans="1:16" s="108" customFormat="1" ht="15" customHeight="1" x14ac:dyDescent="0.25">
      <c r="A596" s="461" t="s">
        <v>970</v>
      </c>
      <c r="B596" s="569" t="s">
        <v>971</v>
      </c>
      <c r="C596" s="439" t="s">
        <v>77</v>
      </c>
      <c r="D596" s="440">
        <v>42228</v>
      </c>
      <c r="E596" s="441">
        <v>2013</v>
      </c>
      <c r="F596" s="780">
        <v>56.94</v>
      </c>
      <c r="G596" s="612">
        <f t="shared" si="177"/>
        <v>114620.22</v>
      </c>
      <c r="H596" s="444"/>
      <c r="I596" s="510">
        <v>42241</v>
      </c>
      <c r="J596" s="786">
        <v>52.53</v>
      </c>
      <c r="K596" s="613">
        <f t="shared" si="178"/>
        <v>105742.89</v>
      </c>
      <c r="L596" s="614">
        <f>SUM(G596-K596)</f>
        <v>8877.3300000000017</v>
      </c>
      <c r="M596" s="615">
        <v>1</v>
      </c>
      <c r="N596" s="446">
        <f t="shared" si="179"/>
        <v>8877.3300000000017</v>
      </c>
      <c r="O596" s="616"/>
      <c r="P596" s="110"/>
    </row>
    <row r="597" spans="1:16" s="108" customFormat="1" ht="15" customHeight="1" x14ac:dyDescent="0.25">
      <c r="A597" s="461" t="s">
        <v>1803</v>
      </c>
      <c r="B597" s="569" t="s">
        <v>1079</v>
      </c>
      <c r="C597" s="439" t="s">
        <v>77</v>
      </c>
      <c r="D597" s="440">
        <v>42190</v>
      </c>
      <c r="E597" s="441">
        <v>1027</v>
      </c>
      <c r="F597" s="780">
        <v>66.5</v>
      </c>
      <c r="G597" s="612">
        <f t="shared" si="177"/>
        <v>68295.5</v>
      </c>
      <c r="H597" s="444"/>
      <c r="I597" s="510">
        <v>42241</v>
      </c>
      <c r="J597" s="786">
        <v>62.15</v>
      </c>
      <c r="K597" s="613">
        <f t="shared" si="178"/>
        <v>63828.049999999996</v>
      </c>
      <c r="L597" s="614">
        <f>SUM(G597-K597)</f>
        <v>4467.4500000000044</v>
      </c>
      <c r="M597" s="615">
        <v>1</v>
      </c>
      <c r="N597" s="446">
        <f t="shared" si="179"/>
        <v>4467.4500000000044</v>
      </c>
      <c r="O597" s="616"/>
      <c r="P597" s="110"/>
    </row>
    <row r="598" spans="1:16" s="110" customFormat="1" ht="15" customHeight="1" x14ac:dyDescent="0.25">
      <c r="A598" s="461" t="s">
        <v>1606</v>
      </c>
      <c r="B598" s="569" t="s">
        <v>1104</v>
      </c>
      <c r="C598" s="439" t="s">
        <v>77</v>
      </c>
      <c r="D598" s="440">
        <v>42150</v>
      </c>
      <c r="E598" s="441">
        <v>2396</v>
      </c>
      <c r="F598" s="780">
        <v>36.35</v>
      </c>
      <c r="G598" s="612">
        <f t="shared" si="177"/>
        <v>87094.6</v>
      </c>
      <c r="H598" s="444"/>
      <c r="I598" s="510">
        <v>42241</v>
      </c>
      <c r="J598" s="786">
        <v>29.47</v>
      </c>
      <c r="K598" s="613">
        <f t="shared" si="178"/>
        <v>70610.12</v>
      </c>
      <c r="L598" s="614">
        <f>SUM(G598-K598)</f>
        <v>16484.48000000001</v>
      </c>
      <c r="M598" s="615">
        <v>1</v>
      </c>
      <c r="N598" s="446">
        <f t="shared" si="179"/>
        <v>16484.48000000001</v>
      </c>
      <c r="O598" s="616"/>
    </row>
    <row r="599" spans="1:16" s="110" customFormat="1" ht="15" customHeight="1" x14ac:dyDescent="0.25">
      <c r="A599" s="14" t="s">
        <v>2169</v>
      </c>
      <c r="B599" s="530" t="s">
        <v>2170</v>
      </c>
      <c r="C599" s="428" t="s">
        <v>52</v>
      </c>
      <c r="D599" s="429">
        <v>42189</v>
      </c>
      <c r="E599" s="430">
        <v>8768</v>
      </c>
      <c r="F599" s="431">
        <v>5.07</v>
      </c>
      <c r="G599" s="432">
        <f t="shared" si="177"/>
        <v>44453.760000000002</v>
      </c>
      <c r="H599" s="433"/>
      <c r="I599" s="886">
        <v>42241</v>
      </c>
      <c r="J599" s="431">
        <v>4.91</v>
      </c>
      <c r="K599" s="435">
        <f t="shared" si="178"/>
        <v>43050.880000000005</v>
      </c>
      <c r="L599" s="436">
        <f>SUM(K599-G599)</f>
        <v>-1402.8799999999974</v>
      </c>
      <c r="M599" s="411">
        <v>1</v>
      </c>
      <c r="N599" s="437">
        <f t="shared" si="179"/>
        <v>-1402.8799999999974</v>
      </c>
      <c r="O599" s="352"/>
      <c r="P599" s="114"/>
    </row>
    <row r="600" spans="1:16" s="110" customFormat="1" ht="15" customHeight="1" x14ac:dyDescent="0.25">
      <c r="A600" s="461" t="s">
        <v>2162</v>
      </c>
      <c r="B600" s="569" t="s">
        <v>388</v>
      </c>
      <c r="C600" s="439" t="s">
        <v>77</v>
      </c>
      <c r="D600" s="440">
        <v>42213</v>
      </c>
      <c r="E600" s="441">
        <v>991</v>
      </c>
      <c r="F600" s="780">
        <v>81.77</v>
      </c>
      <c r="G600" s="612">
        <f t="shared" si="177"/>
        <v>81034.069999999992</v>
      </c>
      <c r="H600" s="444"/>
      <c r="I600" s="510">
        <v>42241</v>
      </c>
      <c r="J600" s="786">
        <v>80.040000000000006</v>
      </c>
      <c r="K600" s="613">
        <f t="shared" si="178"/>
        <v>79319.64</v>
      </c>
      <c r="L600" s="614">
        <f t="shared" ref="L600:L624" si="181">SUM(G600-K600)</f>
        <v>1714.429999999993</v>
      </c>
      <c r="M600" s="615">
        <v>1</v>
      </c>
      <c r="N600" s="446">
        <f t="shared" si="179"/>
        <v>1714.429999999993</v>
      </c>
      <c r="O600" s="616"/>
    </row>
    <row r="601" spans="1:16" s="108" customFormat="1" ht="15" customHeight="1" x14ac:dyDescent="0.25">
      <c r="A601" s="461" t="s">
        <v>2171</v>
      </c>
      <c r="B601" s="569" t="s">
        <v>2054</v>
      </c>
      <c r="C601" s="439" t="s">
        <v>77</v>
      </c>
      <c r="D601" s="440">
        <v>42191</v>
      </c>
      <c r="E601" s="441">
        <v>832</v>
      </c>
      <c r="F601" s="780">
        <v>72.25</v>
      </c>
      <c r="G601" s="612">
        <f t="shared" si="177"/>
        <v>60112</v>
      </c>
      <c r="H601" s="444"/>
      <c r="I601" s="510">
        <v>42241</v>
      </c>
      <c r="J601" s="786">
        <v>68.12</v>
      </c>
      <c r="K601" s="613">
        <f t="shared" si="178"/>
        <v>56675.840000000004</v>
      </c>
      <c r="L601" s="614">
        <f t="shared" si="181"/>
        <v>3436.1599999999962</v>
      </c>
      <c r="M601" s="615">
        <v>1</v>
      </c>
      <c r="N601" s="446">
        <f t="shared" si="179"/>
        <v>3436.1599999999962</v>
      </c>
      <c r="O601" s="616"/>
      <c r="P601" s="110"/>
    </row>
    <row r="602" spans="1:16" s="108" customFormat="1" ht="15" customHeight="1" x14ac:dyDescent="0.25">
      <c r="A602" s="461" t="s">
        <v>2178</v>
      </c>
      <c r="B602" s="569" t="s">
        <v>2177</v>
      </c>
      <c r="C602" s="439" t="s">
        <v>77</v>
      </c>
      <c r="D602" s="440">
        <v>42237</v>
      </c>
      <c r="E602" s="441">
        <v>606</v>
      </c>
      <c r="F602" s="780">
        <v>98.4</v>
      </c>
      <c r="G602" s="612">
        <f t="shared" si="177"/>
        <v>59630.400000000001</v>
      </c>
      <c r="H602" s="444"/>
      <c r="I602" s="510">
        <v>42241</v>
      </c>
      <c r="J602" s="786">
        <v>91.29</v>
      </c>
      <c r="K602" s="613">
        <f t="shared" si="178"/>
        <v>55321.740000000005</v>
      </c>
      <c r="L602" s="614">
        <f t="shared" si="181"/>
        <v>4308.6599999999962</v>
      </c>
      <c r="M602" s="615">
        <v>1</v>
      </c>
      <c r="N602" s="446">
        <f t="shared" si="179"/>
        <v>4308.6599999999962</v>
      </c>
      <c r="O602" s="616"/>
      <c r="P602" s="110"/>
    </row>
    <row r="603" spans="1:16" s="108" customFormat="1" ht="15" customHeight="1" x14ac:dyDescent="0.3">
      <c r="A603" s="890" t="s">
        <v>2210</v>
      </c>
      <c r="B603" s="569" t="s">
        <v>2199</v>
      </c>
      <c r="C603" s="439" t="s">
        <v>77</v>
      </c>
      <c r="D603" s="440">
        <v>42240</v>
      </c>
      <c r="E603" s="441">
        <v>290</v>
      </c>
      <c r="F603" s="780">
        <v>108.03</v>
      </c>
      <c r="G603" s="612">
        <f t="shared" si="177"/>
        <v>31328.7</v>
      </c>
      <c r="H603" s="444"/>
      <c r="I603" s="510">
        <v>42241</v>
      </c>
      <c r="J603" s="786">
        <v>114.19</v>
      </c>
      <c r="K603" s="613">
        <f t="shared" si="178"/>
        <v>33115.1</v>
      </c>
      <c r="L603" s="614">
        <f t="shared" si="181"/>
        <v>-1786.3999999999978</v>
      </c>
      <c r="M603" s="615">
        <v>1</v>
      </c>
      <c r="N603" s="446">
        <f t="shared" si="179"/>
        <v>-1786.3999999999978</v>
      </c>
      <c r="O603" s="616"/>
      <c r="P603" s="110"/>
    </row>
    <row r="604" spans="1:16" s="110" customFormat="1" ht="15" customHeight="1" x14ac:dyDescent="0.3">
      <c r="A604" s="890" t="s">
        <v>2212</v>
      </c>
      <c r="B604" s="569" t="s">
        <v>2201</v>
      </c>
      <c r="C604" s="439" t="s">
        <v>77</v>
      </c>
      <c r="D604" s="440">
        <v>42240</v>
      </c>
      <c r="E604" s="441">
        <v>2911</v>
      </c>
      <c r="F604" s="780">
        <v>29.44</v>
      </c>
      <c r="G604" s="612">
        <f t="shared" si="177"/>
        <v>85699.839999999997</v>
      </c>
      <c r="H604" s="444"/>
      <c r="I604" s="510">
        <v>42241</v>
      </c>
      <c r="J604" s="786">
        <v>28.98</v>
      </c>
      <c r="K604" s="613">
        <f t="shared" si="178"/>
        <v>84360.78</v>
      </c>
      <c r="L604" s="614">
        <f t="shared" si="181"/>
        <v>1339.0599999999977</v>
      </c>
      <c r="M604" s="615">
        <v>1</v>
      </c>
      <c r="N604" s="446">
        <f t="shared" si="179"/>
        <v>1339.0599999999977</v>
      </c>
      <c r="O604" s="616"/>
    </row>
    <row r="605" spans="1:16" s="110" customFormat="1" ht="15" customHeight="1" x14ac:dyDescent="0.3">
      <c r="A605" s="890" t="s">
        <v>2213</v>
      </c>
      <c r="B605" s="569" t="s">
        <v>2202</v>
      </c>
      <c r="C605" s="439" t="s">
        <v>77</v>
      </c>
      <c r="D605" s="440">
        <v>42240</v>
      </c>
      <c r="E605" s="441">
        <v>1319</v>
      </c>
      <c r="F605" s="780">
        <v>46.03</v>
      </c>
      <c r="G605" s="612">
        <f t="shared" si="177"/>
        <v>60713.57</v>
      </c>
      <c r="H605" s="444"/>
      <c r="I605" s="510">
        <v>42241</v>
      </c>
      <c r="J605" s="786">
        <v>48.16</v>
      </c>
      <c r="K605" s="613">
        <f t="shared" si="178"/>
        <v>63523.039999999994</v>
      </c>
      <c r="L605" s="614">
        <f t="shared" si="181"/>
        <v>-2809.4699999999939</v>
      </c>
      <c r="M605" s="615">
        <v>1</v>
      </c>
      <c r="N605" s="446">
        <f t="shared" si="179"/>
        <v>-2809.4699999999939</v>
      </c>
      <c r="O605" s="616"/>
    </row>
    <row r="606" spans="1:16" s="108" customFormat="1" ht="15" customHeight="1" x14ac:dyDescent="0.3">
      <c r="A606" s="890" t="s">
        <v>657</v>
      </c>
      <c r="B606" s="569" t="s">
        <v>658</v>
      </c>
      <c r="C606" s="439" t="s">
        <v>77</v>
      </c>
      <c r="D606" s="440">
        <v>42240</v>
      </c>
      <c r="E606" s="441">
        <v>394</v>
      </c>
      <c r="F606" s="780">
        <v>110.5</v>
      </c>
      <c r="G606" s="612">
        <f t="shared" si="177"/>
        <v>43537</v>
      </c>
      <c r="H606" s="444"/>
      <c r="I606" s="510">
        <v>42241</v>
      </c>
      <c r="J606" s="786">
        <v>115.88</v>
      </c>
      <c r="K606" s="613">
        <f t="shared" si="178"/>
        <v>45656.72</v>
      </c>
      <c r="L606" s="614">
        <f t="shared" si="181"/>
        <v>-2119.7200000000012</v>
      </c>
      <c r="M606" s="615">
        <v>1</v>
      </c>
      <c r="N606" s="446">
        <f t="shared" si="179"/>
        <v>-2119.7200000000012</v>
      </c>
      <c r="O606" s="616"/>
      <c r="P606" s="110"/>
    </row>
    <row r="607" spans="1:16" s="108" customFormat="1" ht="15" customHeight="1" x14ac:dyDescent="0.3">
      <c r="A607" s="890" t="s">
        <v>2217</v>
      </c>
      <c r="B607" s="569" t="s">
        <v>2204</v>
      </c>
      <c r="C607" s="439" t="s">
        <v>77</v>
      </c>
      <c r="D607" s="440">
        <v>42240</v>
      </c>
      <c r="E607" s="441">
        <v>870</v>
      </c>
      <c r="F607" s="780">
        <v>35.19</v>
      </c>
      <c r="G607" s="612">
        <f t="shared" si="177"/>
        <v>30615.3</v>
      </c>
      <c r="H607" s="444"/>
      <c r="I607" s="510">
        <v>42241</v>
      </c>
      <c r="J607" s="786">
        <v>38.18</v>
      </c>
      <c r="K607" s="613">
        <f t="shared" si="178"/>
        <v>33216.6</v>
      </c>
      <c r="L607" s="614">
        <f t="shared" si="181"/>
        <v>-2601.2999999999993</v>
      </c>
      <c r="M607" s="615">
        <v>1</v>
      </c>
      <c r="N607" s="446">
        <f t="shared" si="179"/>
        <v>-2601.2999999999993</v>
      </c>
      <c r="O607" s="616"/>
      <c r="P607" s="110"/>
    </row>
    <row r="608" spans="1:16" s="110" customFormat="1" ht="15" customHeight="1" x14ac:dyDescent="0.3">
      <c r="A608" s="890" t="s">
        <v>2221</v>
      </c>
      <c r="B608" s="569" t="s">
        <v>962</v>
      </c>
      <c r="C608" s="439" t="s">
        <v>77</v>
      </c>
      <c r="D608" s="440">
        <v>42240</v>
      </c>
      <c r="E608" s="441">
        <v>1132</v>
      </c>
      <c r="F608" s="780">
        <v>139.35</v>
      </c>
      <c r="G608" s="612">
        <f t="shared" si="177"/>
        <v>157744.19999999998</v>
      </c>
      <c r="H608" s="444"/>
      <c r="I608" s="510">
        <v>42241</v>
      </c>
      <c r="J608" s="786">
        <v>139.35</v>
      </c>
      <c r="K608" s="613">
        <f t="shared" si="178"/>
        <v>157744.19999999998</v>
      </c>
      <c r="L608" s="614">
        <f t="shared" si="181"/>
        <v>0</v>
      </c>
      <c r="M608" s="615">
        <v>1</v>
      </c>
      <c r="N608" s="446">
        <f t="shared" si="179"/>
        <v>0</v>
      </c>
      <c r="O608" s="616"/>
    </row>
    <row r="609" spans="1:15" s="110" customFormat="1" ht="15" customHeight="1" x14ac:dyDescent="0.3">
      <c r="A609" s="890" t="s">
        <v>2216</v>
      </c>
      <c r="B609" s="569" t="s">
        <v>1858</v>
      </c>
      <c r="C609" s="439" t="s">
        <v>77</v>
      </c>
      <c r="D609" s="440">
        <v>42240</v>
      </c>
      <c r="E609" s="441">
        <v>735</v>
      </c>
      <c r="F609" s="780">
        <v>67.61</v>
      </c>
      <c r="G609" s="612">
        <f t="shared" si="177"/>
        <v>49693.35</v>
      </c>
      <c r="H609" s="444"/>
      <c r="I609" s="510">
        <v>42242</v>
      </c>
      <c r="J609" s="786">
        <v>69</v>
      </c>
      <c r="K609" s="613">
        <f t="shared" si="178"/>
        <v>50715</v>
      </c>
      <c r="L609" s="614">
        <f t="shared" si="181"/>
        <v>-1021.6500000000015</v>
      </c>
      <c r="M609" s="615">
        <v>1</v>
      </c>
      <c r="N609" s="446">
        <f t="shared" si="179"/>
        <v>-1021.6500000000015</v>
      </c>
      <c r="O609" s="616"/>
    </row>
    <row r="610" spans="1:15" s="110" customFormat="1" ht="15" customHeight="1" x14ac:dyDescent="0.3">
      <c r="A610" s="890" t="s">
        <v>1345</v>
      </c>
      <c r="B610" s="569" t="s">
        <v>1346</v>
      </c>
      <c r="C610" s="439" t="s">
        <v>77</v>
      </c>
      <c r="D610" s="440">
        <v>42240</v>
      </c>
      <c r="E610" s="441">
        <v>465</v>
      </c>
      <c r="F610" s="780">
        <v>67.58</v>
      </c>
      <c r="G610" s="612">
        <f t="shared" si="177"/>
        <v>31424.7</v>
      </c>
      <c r="H610" s="444"/>
      <c r="I610" s="510">
        <v>42242</v>
      </c>
      <c r="J610" s="786">
        <v>70.52</v>
      </c>
      <c r="K610" s="613">
        <f t="shared" si="178"/>
        <v>32791.799999999996</v>
      </c>
      <c r="L610" s="614">
        <f t="shared" si="181"/>
        <v>-1367.0999999999949</v>
      </c>
      <c r="M610" s="615">
        <v>1</v>
      </c>
      <c r="N610" s="446">
        <f t="shared" si="179"/>
        <v>-1367.0999999999949</v>
      </c>
      <c r="O610" s="616"/>
    </row>
    <row r="611" spans="1:15" s="110" customFormat="1" ht="15" customHeight="1" x14ac:dyDescent="0.25">
      <c r="A611" s="461" t="s">
        <v>1657</v>
      </c>
      <c r="B611" s="569" t="s">
        <v>837</v>
      </c>
      <c r="C611" s="439" t="s">
        <v>77</v>
      </c>
      <c r="D611" s="440">
        <v>42223</v>
      </c>
      <c r="E611" s="441">
        <v>3983</v>
      </c>
      <c r="F611" s="780">
        <v>46.51</v>
      </c>
      <c r="G611" s="612">
        <f t="shared" si="177"/>
        <v>185249.33</v>
      </c>
      <c r="H611" s="444"/>
      <c r="I611" s="510">
        <v>42243</v>
      </c>
      <c r="J611" s="786">
        <v>44.54</v>
      </c>
      <c r="K611" s="613">
        <f t="shared" si="178"/>
        <v>177402.82</v>
      </c>
      <c r="L611" s="614">
        <f t="shared" si="181"/>
        <v>7846.5099999999802</v>
      </c>
      <c r="M611" s="615">
        <v>1</v>
      </c>
      <c r="N611" s="446">
        <f t="shared" si="179"/>
        <v>7846.5099999999802</v>
      </c>
      <c r="O611" s="616"/>
    </row>
    <row r="612" spans="1:15" s="110" customFormat="1" ht="15" customHeight="1" x14ac:dyDescent="0.25">
      <c r="A612" s="461" t="s">
        <v>1324</v>
      </c>
      <c r="B612" s="569" t="s">
        <v>1325</v>
      </c>
      <c r="C612" s="439" t="s">
        <v>77</v>
      </c>
      <c r="D612" s="440">
        <v>36893</v>
      </c>
      <c r="E612" s="441">
        <v>2845</v>
      </c>
      <c r="F612" s="780">
        <v>55.81</v>
      </c>
      <c r="G612" s="612">
        <f t="shared" si="177"/>
        <v>158779.45000000001</v>
      </c>
      <c r="H612" s="444"/>
      <c r="I612" s="510">
        <v>42243</v>
      </c>
      <c r="J612" s="786">
        <v>42.4</v>
      </c>
      <c r="K612" s="613">
        <f t="shared" si="178"/>
        <v>120628</v>
      </c>
      <c r="L612" s="614">
        <f t="shared" si="181"/>
        <v>38151.450000000012</v>
      </c>
      <c r="M612" s="615">
        <v>1</v>
      </c>
      <c r="N612" s="446">
        <f t="shared" si="179"/>
        <v>38151.450000000012</v>
      </c>
      <c r="O612" s="616"/>
    </row>
    <row r="613" spans="1:15" s="110" customFormat="1" ht="15" customHeight="1" x14ac:dyDescent="0.25">
      <c r="A613" s="461" t="s">
        <v>2100</v>
      </c>
      <c r="B613" s="569" t="s">
        <v>2101</v>
      </c>
      <c r="C613" s="439" t="s">
        <v>77</v>
      </c>
      <c r="D613" s="440">
        <v>42150</v>
      </c>
      <c r="E613" s="441">
        <v>1353</v>
      </c>
      <c r="F613" s="780">
        <v>74.790000000000006</v>
      </c>
      <c r="G613" s="612">
        <f t="shared" si="177"/>
        <v>101190.87000000001</v>
      </c>
      <c r="H613" s="444"/>
      <c r="I613" s="510">
        <v>42243</v>
      </c>
      <c r="J613" s="786">
        <v>60.33</v>
      </c>
      <c r="K613" s="613">
        <f t="shared" si="178"/>
        <v>81626.489999999991</v>
      </c>
      <c r="L613" s="614">
        <f t="shared" si="181"/>
        <v>19564.380000000019</v>
      </c>
      <c r="M613" s="615">
        <v>1</v>
      </c>
      <c r="N613" s="446">
        <f t="shared" si="179"/>
        <v>19564.380000000019</v>
      </c>
      <c r="O613" s="616"/>
    </row>
    <row r="614" spans="1:15" s="110" customFormat="1" ht="15" customHeight="1" x14ac:dyDescent="0.25">
      <c r="A614" s="461" t="s">
        <v>1623</v>
      </c>
      <c r="B614" s="569" t="s">
        <v>993</v>
      </c>
      <c r="C614" s="439" t="s">
        <v>77</v>
      </c>
      <c r="D614" s="440">
        <v>42188</v>
      </c>
      <c r="E614" s="441">
        <v>1046</v>
      </c>
      <c r="F614" s="780">
        <v>77.75</v>
      </c>
      <c r="G614" s="612">
        <f t="shared" si="177"/>
        <v>81326.5</v>
      </c>
      <c r="H614" s="444"/>
      <c r="I614" s="510">
        <v>42243</v>
      </c>
      <c r="J614" s="786">
        <v>73.53</v>
      </c>
      <c r="K614" s="613">
        <f t="shared" si="178"/>
        <v>76912.38</v>
      </c>
      <c r="L614" s="614">
        <f t="shared" si="181"/>
        <v>4414.1199999999953</v>
      </c>
      <c r="M614" s="615">
        <v>1</v>
      </c>
      <c r="N614" s="446">
        <f t="shared" si="179"/>
        <v>4414.1199999999953</v>
      </c>
      <c r="O614" s="616"/>
    </row>
    <row r="615" spans="1:15" s="110" customFormat="1" ht="15" customHeight="1" x14ac:dyDescent="0.3">
      <c r="A615" s="890" t="s">
        <v>2211</v>
      </c>
      <c r="B615" s="569" t="s">
        <v>2200</v>
      </c>
      <c r="C615" s="439" t="s">
        <v>77</v>
      </c>
      <c r="D615" s="440">
        <v>42240</v>
      </c>
      <c r="E615" s="441">
        <v>48</v>
      </c>
      <c r="F615" s="780">
        <v>667</v>
      </c>
      <c r="G615" s="612">
        <f t="shared" si="177"/>
        <v>32016</v>
      </c>
      <c r="H615" s="444"/>
      <c r="I615" s="510">
        <v>42243</v>
      </c>
      <c r="J615" s="786">
        <v>714.51</v>
      </c>
      <c r="K615" s="613">
        <f t="shared" si="178"/>
        <v>34296.479999999996</v>
      </c>
      <c r="L615" s="614">
        <f t="shared" si="181"/>
        <v>-2280.4799999999959</v>
      </c>
      <c r="M615" s="615">
        <v>1</v>
      </c>
      <c r="N615" s="446">
        <f t="shared" si="179"/>
        <v>-2280.4799999999959</v>
      </c>
      <c r="O615" s="616"/>
    </row>
    <row r="616" spans="1:15" s="110" customFormat="1" ht="15" customHeight="1" x14ac:dyDescent="0.3">
      <c r="A616" s="890" t="s">
        <v>2215</v>
      </c>
      <c r="B616" s="569" t="s">
        <v>628</v>
      </c>
      <c r="C616" s="439" t="s">
        <v>77</v>
      </c>
      <c r="D616" s="440">
        <v>42240</v>
      </c>
      <c r="E616" s="441">
        <v>280</v>
      </c>
      <c r="F616" s="780">
        <v>212.9</v>
      </c>
      <c r="G616" s="612">
        <f t="shared" si="177"/>
        <v>59612</v>
      </c>
      <c r="H616" s="444"/>
      <c r="I616" s="510">
        <v>42243</v>
      </c>
      <c r="J616" s="786">
        <v>218.42</v>
      </c>
      <c r="K616" s="613">
        <f t="shared" si="178"/>
        <v>61157.599999999999</v>
      </c>
      <c r="L616" s="614">
        <f t="shared" si="181"/>
        <v>-1545.5999999999985</v>
      </c>
      <c r="M616" s="615">
        <v>1</v>
      </c>
      <c r="N616" s="446">
        <f t="shared" si="179"/>
        <v>-1545.5999999999985</v>
      </c>
      <c r="O616" s="616"/>
    </row>
    <row r="617" spans="1:15" s="110" customFormat="1" ht="15" customHeight="1" x14ac:dyDescent="0.3">
      <c r="A617" s="890" t="s">
        <v>2218</v>
      </c>
      <c r="B617" s="569" t="s">
        <v>2219</v>
      </c>
      <c r="C617" s="439" t="s">
        <v>77</v>
      </c>
      <c r="D617" s="440">
        <v>42240</v>
      </c>
      <c r="E617" s="441">
        <v>1362</v>
      </c>
      <c r="F617" s="780">
        <v>24.96</v>
      </c>
      <c r="G617" s="612">
        <f t="shared" si="177"/>
        <v>33995.520000000004</v>
      </c>
      <c r="H617" s="444"/>
      <c r="I617" s="510">
        <v>42243</v>
      </c>
      <c r="J617" s="786">
        <v>26.18</v>
      </c>
      <c r="K617" s="613">
        <f t="shared" si="178"/>
        <v>35657.159999999996</v>
      </c>
      <c r="L617" s="614">
        <f t="shared" si="181"/>
        <v>-1661.6399999999921</v>
      </c>
      <c r="M617" s="615">
        <v>1</v>
      </c>
      <c r="N617" s="446">
        <f t="shared" si="179"/>
        <v>-1661.6399999999921</v>
      </c>
      <c r="O617" s="616"/>
    </row>
    <row r="618" spans="1:15" s="110" customFormat="1" ht="15" customHeight="1" x14ac:dyDescent="0.3">
      <c r="A618" s="890" t="s">
        <v>2222</v>
      </c>
      <c r="B618" s="569" t="s">
        <v>2206</v>
      </c>
      <c r="C618" s="439" t="s">
        <v>77</v>
      </c>
      <c r="D618" s="440">
        <v>42240</v>
      </c>
      <c r="E618" s="441">
        <v>442</v>
      </c>
      <c r="F618" s="780">
        <v>56.88</v>
      </c>
      <c r="G618" s="612">
        <f t="shared" si="177"/>
        <v>25140.960000000003</v>
      </c>
      <c r="H618" s="444"/>
      <c r="I618" s="510">
        <v>42243</v>
      </c>
      <c r="J618" s="786">
        <v>63.96</v>
      </c>
      <c r="K618" s="613">
        <f t="shared" si="178"/>
        <v>28270.32</v>
      </c>
      <c r="L618" s="614">
        <f t="shared" si="181"/>
        <v>-3129.3599999999969</v>
      </c>
      <c r="M618" s="615">
        <v>1</v>
      </c>
      <c r="N618" s="446">
        <f t="shared" si="179"/>
        <v>-3129.3599999999969</v>
      </c>
      <c r="O618" s="616"/>
    </row>
    <row r="619" spans="1:15" s="110" customFormat="1" ht="15" customHeight="1" x14ac:dyDescent="0.3">
      <c r="A619" s="890" t="s">
        <v>2223</v>
      </c>
      <c r="B619" s="569" t="s">
        <v>2207</v>
      </c>
      <c r="C619" s="439" t="s">
        <v>77</v>
      </c>
      <c r="D619" s="440">
        <v>42240</v>
      </c>
      <c r="E619" s="441">
        <v>848</v>
      </c>
      <c r="F619" s="780">
        <v>87.06</v>
      </c>
      <c r="G619" s="612">
        <f t="shared" si="177"/>
        <v>73826.880000000005</v>
      </c>
      <c r="H619" s="444"/>
      <c r="I619" s="510">
        <v>42243</v>
      </c>
      <c r="J619" s="786">
        <v>91.16</v>
      </c>
      <c r="K619" s="613">
        <f t="shared" si="178"/>
        <v>77303.679999999993</v>
      </c>
      <c r="L619" s="614">
        <f t="shared" si="181"/>
        <v>-3476.7999999999884</v>
      </c>
      <c r="M619" s="615">
        <v>1</v>
      </c>
      <c r="N619" s="446">
        <f t="shared" si="179"/>
        <v>-3476.7999999999884</v>
      </c>
      <c r="O619" s="616"/>
    </row>
    <row r="620" spans="1:15" s="110" customFormat="1" ht="15" customHeight="1" x14ac:dyDescent="0.25">
      <c r="A620" s="461" t="s">
        <v>1311</v>
      </c>
      <c r="B620" s="569" t="s">
        <v>1312</v>
      </c>
      <c r="C620" s="439" t="s">
        <v>77</v>
      </c>
      <c r="D620" s="440">
        <v>42170</v>
      </c>
      <c r="E620" s="441">
        <v>1214</v>
      </c>
      <c r="F620" s="780">
        <v>53.78</v>
      </c>
      <c r="G620" s="612">
        <f t="shared" si="177"/>
        <v>65288.92</v>
      </c>
      <c r="H620" s="444"/>
      <c r="I620" s="510">
        <v>42244</v>
      </c>
      <c r="J620" s="786">
        <v>44.96</v>
      </c>
      <c r="K620" s="613">
        <f t="shared" si="178"/>
        <v>54581.440000000002</v>
      </c>
      <c r="L620" s="614">
        <f t="shared" si="181"/>
        <v>10707.479999999996</v>
      </c>
      <c r="M620" s="615">
        <v>1</v>
      </c>
      <c r="N620" s="446">
        <f t="shared" si="179"/>
        <v>10707.479999999996</v>
      </c>
      <c r="O620" s="616"/>
    </row>
    <row r="621" spans="1:15" s="110" customFormat="1" ht="15" customHeight="1" x14ac:dyDescent="0.25">
      <c r="A621" s="461" t="s">
        <v>2161</v>
      </c>
      <c r="B621" s="569" t="s">
        <v>2163</v>
      </c>
      <c r="C621" s="439" t="s">
        <v>77</v>
      </c>
      <c r="D621" s="440">
        <v>42216</v>
      </c>
      <c r="E621" s="441">
        <v>4110</v>
      </c>
      <c r="F621" s="780">
        <v>19.260000000000002</v>
      </c>
      <c r="G621" s="612">
        <f t="shared" si="177"/>
        <v>79158.600000000006</v>
      </c>
      <c r="H621" s="444"/>
      <c r="I621" s="510">
        <v>42244</v>
      </c>
      <c r="J621" s="786">
        <v>18.23</v>
      </c>
      <c r="K621" s="613">
        <f t="shared" si="178"/>
        <v>74925.3</v>
      </c>
      <c r="L621" s="614">
        <f t="shared" si="181"/>
        <v>4233.3000000000029</v>
      </c>
      <c r="M621" s="615">
        <v>1</v>
      </c>
      <c r="N621" s="446">
        <f t="shared" si="179"/>
        <v>4233.3000000000029</v>
      </c>
      <c r="O621" s="616"/>
    </row>
    <row r="622" spans="1:15" s="110" customFormat="1" ht="15" customHeight="1" x14ac:dyDescent="0.3">
      <c r="A622" s="890" t="s">
        <v>2208</v>
      </c>
      <c r="B622" s="569" t="s">
        <v>656</v>
      </c>
      <c r="C622" s="439" t="s">
        <v>77</v>
      </c>
      <c r="D622" s="440">
        <v>42240</v>
      </c>
      <c r="E622" s="441">
        <v>3568</v>
      </c>
      <c r="F622" s="780">
        <v>41.07</v>
      </c>
      <c r="G622" s="612">
        <f t="shared" si="177"/>
        <v>146537.76</v>
      </c>
      <c r="H622" s="444"/>
      <c r="I622" s="510">
        <v>42244</v>
      </c>
      <c r="J622" s="786">
        <v>41.07</v>
      </c>
      <c r="K622" s="613">
        <f t="shared" si="178"/>
        <v>146537.76</v>
      </c>
      <c r="L622" s="614">
        <f t="shared" si="181"/>
        <v>0</v>
      </c>
      <c r="M622" s="615">
        <v>1</v>
      </c>
      <c r="N622" s="446">
        <f t="shared" si="179"/>
        <v>0</v>
      </c>
      <c r="O622" s="616"/>
    </row>
    <row r="623" spans="1:15" s="110" customFormat="1" ht="15" customHeight="1" x14ac:dyDescent="0.3">
      <c r="A623" s="890" t="s">
        <v>2209</v>
      </c>
      <c r="B623" s="569" t="s">
        <v>1645</v>
      </c>
      <c r="C623" s="439" t="s">
        <v>77</v>
      </c>
      <c r="D623" s="440">
        <v>42240</v>
      </c>
      <c r="E623" s="441">
        <v>1241</v>
      </c>
      <c r="F623" s="780">
        <v>55.29</v>
      </c>
      <c r="G623" s="612">
        <f t="shared" si="177"/>
        <v>68614.89</v>
      </c>
      <c r="H623" s="444"/>
      <c r="I623" s="510">
        <v>42244</v>
      </c>
      <c r="J623" s="786">
        <v>56.19</v>
      </c>
      <c r="K623" s="613">
        <f t="shared" si="178"/>
        <v>69731.789999999994</v>
      </c>
      <c r="L623" s="614">
        <f t="shared" si="181"/>
        <v>-1116.8999999999942</v>
      </c>
      <c r="M623" s="615">
        <v>1</v>
      </c>
      <c r="N623" s="446">
        <f t="shared" si="179"/>
        <v>-1116.8999999999942</v>
      </c>
      <c r="O623" s="616"/>
    </row>
    <row r="624" spans="1:15" s="110" customFormat="1" ht="15" customHeight="1" x14ac:dyDescent="0.3">
      <c r="A624" s="890" t="s">
        <v>2214</v>
      </c>
      <c r="B624" s="569" t="s">
        <v>2203</v>
      </c>
      <c r="C624" s="439" t="s">
        <v>77</v>
      </c>
      <c r="D624" s="440">
        <v>42240</v>
      </c>
      <c r="E624" s="441">
        <v>1385</v>
      </c>
      <c r="F624" s="780">
        <v>37.93</v>
      </c>
      <c r="G624" s="612">
        <f t="shared" si="177"/>
        <v>52533.05</v>
      </c>
      <c r="H624" s="444"/>
      <c r="I624" s="510">
        <v>42244</v>
      </c>
      <c r="J624" s="786">
        <v>38.04</v>
      </c>
      <c r="K624" s="613">
        <f t="shared" si="178"/>
        <v>52685.4</v>
      </c>
      <c r="L624" s="614">
        <f t="shared" si="181"/>
        <v>-152.34999999999854</v>
      </c>
      <c r="M624" s="615">
        <v>1</v>
      </c>
      <c r="N624" s="446">
        <f t="shared" si="179"/>
        <v>-152.34999999999854</v>
      </c>
      <c r="O624" s="616"/>
    </row>
    <row r="625" spans="1:16" s="110" customFormat="1" ht="15" customHeight="1" x14ac:dyDescent="0.25">
      <c r="A625" s="476" t="s">
        <v>2090</v>
      </c>
      <c r="B625" s="569" t="s">
        <v>63</v>
      </c>
      <c r="C625" s="439" t="s">
        <v>77</v>
      </c>
      <c r="D625" s="440">
        <v>42136</v>
      </c>
      <c r="E625" s="441">
        <v>1777</v>
      </c>
      <c r="F625" s="780">
        <v>66.3</v>
      </c>
      <c r="G625" s="612">
        <f t="shared" ref="G625:G638" si="182">SUM(E625*F625)</f>
        <v>117815.09999999999</v>
      </c>
      <c r="H625" s="444"/>
      <c r="I625" s="510">
        <v>42250</v>
      </c>
      <c r="J625" s="786">
        <v>53.67</v>
      </c>
      <c r="K625" s="613">
        <f t="shared" ref="K625:K638" si="183">SUM(E625*J625)</f>
        <v>95371.59</v>
      </c>
      <c r="L625" s="614">
        <f>SUM(G625-K625)</f>
        <v>22443.509999999995</v>
      </c>
      <c r="M625" s="615">
        <v>1</v>
      </c>
      <c r="N625" s="446">
        <f t="shared" ref="N625:N638" si="184">SUM(L625*M625)</f>
        <v>22443.509999999995</v>
      </c>
      <c r="O625" s="616"/>
    </row>
    <row r="626" spans="1:16" s="110" customFormat="1" ht="15" customHeight="1" x14ac:dyDescent="0.3">
      <c r="A626" s="890" t="s">
        <v>1816</v>
      </c>
      <c r="B626" s="569" t="s">
        <v>1817</v>
      </c>
      <c r="C626" s="439" t="s">
        <v>77</v>
      </c>
      <c r="D626" s="440">
        <v>42240</v>
      </c>
      <c r="E626" s="441">
        <v>3247</v>
      </c>
      <c r="F626" s="780">
        <v>39.65</v>
      </c>
      <c r="G626" s="612">
        <f t="shared" si="182"/>
        <v>128743.54999999999</v>
      </c>
      <c r="H626" s="444"/>
      <c r="I626" s="510">
        <v>42263</v>
      </c>
      <c r="J626" s="786">
        <v>38.93</v>
      </c>
      <c r="K626" s="613">
        <f t="shared" si="183"/>
        <v>126405.70999999999</v>
      </c>
      <c r="L626" s="614">
        <f>SUM(G626-K626)</f>
        <v>2337.8399999999965</v>
      </c>
      <c r="M626" s="615">
        <v>1</v>
      </c>
      <c r="N626" s="446">
        <f t="shared" si="184"/>
        <v>2337.8399999999965</v>
      </c>
      <c r="O626" s="616"/>
    </row>
    <row r="627" spans="1:16" s="108" customFormat="1" ht="15" customHeight="1" x14ac:dyDescent="0.25">
      <c r="A627" s="14" t="s">
        <v>294</v>
      </c>
      <c r="B627" s="530" t="s">
        <v>295</v>
      </c>
      <c r="C627" s="428" t="s">
        <v>52</v>
      </c>
      <c r="D627" s="429">
        <v>42263</v>
      </c>
      <c r="E627" s="430">
        <v>4187</v>
      </c>
      <c r="F627" s="431">
        <v>9.8000000000000007</v>
      </c>
      <c r="G627" s="892">
        <f t="shared" si="182"/>
        <v>41032.600000000006</v>
      </c>
      <c r="H627" s="433"/>
      <c r="I627" s="886">
        <v>42272</v>
      </c>
      <c r="J627" s="431">
        <v>9.09</v>
      </c>
      <c r="K627" s="435">
        <f t="shared" si="183"/>
        <v>38059.83</v>
      </c>
      <c r="L627" s="893">
        <f>SUM(K627-G627)</f>
        <v>-2972.7700000000041</v>
      </c>
      <c r="M627" s="411">
        <v>1</v>
      </c>
      <c r="N627" s="437">
        <f t="shared" si="184"/>
        <v>-2972.7700000000041</v>
      </c>
      <c r="O627" s="352"/>
      <c r="P627" s="114"/>
    </row>
    <row r="628" spans="1:16" s="108" customFormat="1" ht="15" customHeight="1" x14ac:dyDescent="0.25">
      <c r="A628" s="604" t="s">
        <v>637</v>
      </c>
      <c r="B628" s="529" t="s">
        <v>638</v>
      </c>
      <c r="C628" s="375" t="s">
        <v>52</v>
      </c>
      <c r="D628" s="543">
        <v>42202</v>
      </c>
      <c r="E628" s="544">
        <v>2039</v>
      </c>
      <c r="F628" s="623">
        <v>45.66</v>
      </c>
      <c r="G628" s="606">
        <f t="shared" si="182"/>
        <v>93100.739999999991</v>
      </c>
      <c r="H628" s="547"/>
      <c r="I628" s="572">
        <v>42269</v>
      </c>
      <c r="J628" s="785">
        <v>48.02</v>
      </c>
      <c r="K628" s="607">
        <f t="shared" si="183"/>
        <v>97912.780000000013</v>
      </c>
      <c r="L628" s="608">
        <f>SUM(K628-G628)</f>
        <v>4812.0400000000227</v>
      </c>
      <c r="M628" s="609">
        <v>1</v>
      </c>
      <c r="N628" s="549">
        <f t="shared" si="184"/>
        <v>4812.0400000000227</v>
      </c>
      <c r="O628" s="610" t="s">
        <v>3</v>
      </c>
      <c r="P628" s="309"/>
    </row>
    <row r="629" spans="1:16" s="110" customFormat="1" ht="15" customHeight="1" x14ac:dyDescent="0.25">
      <c r="A629" s="461" t="s">
        <v>1657</v>
      </c>
      <c r="B629" s="569" t="s">
        <v>837</v>
      </c>
      <c r="C629" s="439" t="s">
        <v>77</v>
      </c>
      <c r="D629" s="440">
        <v>42271</v>
      </c>
      <c r="E629" s="441">
        <v>2161</v>
      </c>
      <c r="F629" s="780">
        <v>41.51</v>
      </c>
      <c r="G629" s="612">
        <f t="shared" si="182"/>
        <v>89703.11</v>
      </c>
      <c r="H629" s="444"/>
      <c r="I629" s="510">
        <v>42282</v>
      </c>
      <c r="J629" s="786">
        <v>43.63</v>
      </c>
      <c r="K629" s="613">
        <f t="shared" si="183"/>
        <v>94284.430000000008</v>
      </c>
      <c r="L629" s="614">
        <f t="shared" ref="L629:L638" si="185">SUM(G629-K629)</f>
        <v>-4581.320000000007</v>
      </c>
      <c r="M629" s="615">
        <v>1</v>
      </c>
      <c r="N629" s="446">
        <f t="shared" si="184"/>
        <v>-4581.320000000007</v>
      </c>
      <c r="O629" s="616"/>
    </row>
    <row r="630" spans="1:16" s="110" customFormat="1" ht="15" customHeight="1" x14ac:dyDescent="0.25">
      <c r="A630" s="461" t="s">
        <v>2235</v>
      </c>
      <c r="B630" s="569" t="s">
        <v>1419</v>
      </c>
      <c r="C630" s="439" t="s">
        <v>77</v>
      </c>
      <c r="D630" s="440">
        <v>42271</v>
      </c>
      <c r="E630" s="441">
        <v>1967</v>
      </c>
      <c r="F630" s="780">
        <v>37.270000000000003</v>
      </c>
      <c r="G630" s="612">
        <f t="shared" si="182"/>
        <v>73310.090000000011</v>
      </c>
      <c r="H630" s="444"/>
      <c r="I630" s="510">
        <v>42282</v>
      </c>
      <c r="J630" s="786">
        <v>38.78</v>
      </c>
      <c r="K630" s="613">
        <f t="shared" si="183"/>
        <v>76280.260000000009</v>
      </c>
      <c r="L630" s="614">
        <f t="shared" si="185"/>
        <v>-2970.1699999999983</v>
      </c>
      <c r="M630" s="615">
        <v>1</v>
      </c>
      <c r="N630" s="446">
        <f t="shared" si="184"/>
        <v>-2970.1699999999983</v>
      </c>
      <c r="O630" s="616"/>
    </row>
    <row r="631" spans="1:16" s="110" customFormat="1" ht="15" customHeight="1" x14ac:dyDescent="0.25">
      <c r="A631" s="461" t="s">
        <v>2242</v>
      </c>
      <c r="B631" s="569" t="s">
        <v>2243</v>
      </c>
      <c r="C631" s="439" t="s">
        <v>77</v>
      </c>
      <c r="D631" s="440">
        <v>42272</v>
      </c>
      <c r="E631" s="441">
        <v>1313</v>
      </c>
      <c r="F631" s="780">
        <v>72.56</v>
      </c>
      <c r="G631" s="612">
        <f t="shared" si="182"/>
        <v>95271.28</v>
      </c>
      <c r="H631" s="444"/>
      <c r="I631" s="510">
        <v>42282</v>
      </c>
      <c r="J631" s="786">
        <v>75.02</v>
      </c>
      <c r="K631" s="613">
        <f t="shared" si="183"/>
        <v>98501.26</v>
      </c>
      <c r="L631" s="614">
        <f t="shared" si="185"/>
        <v>-3229.9799999999959</v>
      </c>
      <c r="M631" s="615">
        <v>1</v>
      </c>
      <c r="N631" s="446">
        <f t="shared" si="184"/>
        <v>-3229.9799999999959</v>
      </c>
      <c r="O631" s="616"/>
    </row>
    <row r="632" spans="1:16" s="110" customFormat="1" ht="15" customHeight="1" x14ac:dyDescent="0.25">
      <c r="A632" s="461" t="s">
        <v>2236</v>
      </c>
      <c r="B632" s="569" t="s">
        <v>1185</v>
      </c>
      <c r="C632" s="439" t="s">
        <v>77</v>
      </c>
      <c r="D632" s="440">
        <v>42268</v>
      </c>
      <c r="E632" s="441">
        <v>1856</v>
      </c>
      <c r="F632" s="780">
        <v>41.12</v>
      </c>
      <c r="G632" s="612">
        <f t="shared" si="182"/>
        <v>76318.720000000001</v>
      </c>
      <c r="H632" s="444"/>
      <c r="I632" s="510">
        <v>42284</v>
      </c>
      <c r="J632" s="786">
        <v>43.86</v>
      </c>
      <c r="K632" s="613">
        <f t="shared" si="183"/>
        <v>81404.160000000003</v>
      </c>
      <c r="L632" s="614">
        <f t="shared" si="185"/>
        <v>-5085.4400000000023</v>
      </c>
      <c r="M632" s="615">
        <v>1</v>
      </c>
      <c r="N632" s="446">
        <f t="shared" si="184"/>
        <v>-5085.4400000000023</v>
      </c>
      <c r="O632" s="616"/>
    </row>
    <row r="633" spans="1:16" s="108" customFormat="1" ht="15" customHeight="1" x14ac:dyDescent="0.25">
      <c r="A633" s="441" t="s">
        <v>1872</v>
      </c>
      <c r="B633" s="569" t="s">
        <v>2248</v>
      </c>
      <c r="C633" s="439" t="s">
        <v>77</v>
      </c>
      <c r="D633" s="440">
        <v>42279</v>
      </c>
      <c r="E633" s="441">
        <v>3204</v>
      </c>
      <c r="F633" s="780">
        <v>24.03</v>
      </c>
      <c r="G633" s="612">
        <f t="shared" si="182"/>
        <v>76992.12000000001</v>
      </c>
      <c r="H633" s="444"/>
      <c r="I633" s="510">
        <v>42284</v>
      </c>
      <c r="J633" s="786">
        <v>26.67</v>
      </c>
      <c r="K633" s="613">
        <f t="shared" si="183"/>
        <v>85450.680000000008</v>
      </c>
      <c r="L633" s="614">
        <f t="shared" si="185"/>
        <v>-8458.5599999999977</v>
      </c>
      <c r="M633" s="615">
        <v>1</v>
      </c>
      <c r="N633" s="446">
        <f t="shared" si="184"/>
        <v>-8458.5599999999977</v>
      </c>
      <c r="O633" s="616"/>
      <c r="P633" s="110"/>
    </row>
    <row r="634" spans="1:16" s="108" customFormat="1" ht="15" customHeight="1" x14ac:dyDescent="0.25">
      <c r="A634" s="461" t="s">
        <v>2238</v>
      </c>
      <c r="B634" s="569" t="s">
        <v>2237</v>
      </c>
      <c r="C634" s="439" t="s">
        <v>77</v>
      </c>
      <c r="D634" s="440">
        <v>42269</v>
      </c>
      <c r="E634" s="441">
        <v>1957</v>
      </c>
      <c r="F634" s="780">
        <v>39.549999999999997</v>
      </c>
      <c r="G634" s="612">
        <f t="shared" si="182"/>
        <v>77399.349999999991</v>
      </c>
      <c r="H634" s="444"/>
      <c r="I634" s="510">
        <v>42284</v>
      </c>
      <c r="J634" s="786">
        <v>40.020000000000003</v>
      </c>
      <c r="K634" s="613">
        <f t="shared" si="183"/>
        <v>78319.14</v>
      </c>
      <c r="L634" s="614">
        <f t="shared" si="185"/>
        <v>-919.79000000000815</v>
      </c>
      <c r="M634" s="615">
        <v>1</v>
      </c>
      <c r="N634" s="446">
        <f t="shared" si="184"/>
        <v>-919.79000000000815</v>
      </c>
      <c r="O634" s="616"/>
      <c r="P634" s="110"/>
    </row>
    <row r="635" spans="1:16" s="108" customFormat="1" ht="15" customHeight="1" x14ac:dyDescent="0.25">
      <c r="A635" s="441" t="s">
        <v>2251</v>
      </c>
      <c r="B635" s="569" t="s">
        <v>52</v>
      </c>
      <c r="C635" s="439" t="s">
        <v>77</v>
      </c>
      <c r="D635" s="440">
        <v>42278</v>
      </c>
      <c r="E635" s="441">
        <v>4572</v>
      </c>
      <c r="F635" s="780">
        <v>35.130000000000003</v>
      </c>
      <c r="G635" s="612">
        <f t="shared" si="182"/>
        <v>160614.36000000002</v>
      </c>
      <c r="H635" s="444"/>
      <c r="I635" s="510">
        <v>42284</v>
      </c>
      <c r="J635" s="786">
        <v>36.979999999999997</v>
      </c>
      <c r="K635" s="613">
        <f t="shared" si="183"/>
        <v>169072.56</v>
      </c>
      <c r="L635" s="614">
        <f t="shared" si="185"/>
        <v>-8458.1999999999825</v>
      </c>
      <c r="M635" s="615">
        <v>1</v>
      </c>
      <c r="N635" s="446">
        <f t="shared" si="184"/>
        <v>-8458.1999999999825</v>
      </c>
      <c r="O635" s="616"/>
      <c r="P635" s="110"/>
    </row>
    <row r="636" spans="1:16" s="108" customFormat="1" ht="15" customHeight="1" x14ac:dyDescent="0.3">
      <c r="A636" s="890" t="s">
        <v>569</v>
      </c>
      <c r="B636" s="569" t="s">
        <v>570</v>
      </c>
      <c r="C636" s="439" t="s">
        <v>77</v>
      </c>
      <c r="D636" s="440">
        <v>42240</v>
      </c>
      <c r="E636" s="441">
        <v>3348</v>
      </c>
      <c r="F636" s="780">
        <v>32.659999999999997</v>
      </c>
      <c r="G636" s="612">
        <f t="shared" si="182"/>
        <v>109345.68</v>
      </c>
      <c r="H636" s="444"/>
      <c r="I636" s="510">
        <v>42285</v>
      </c>
      <c r="J636" s="786">
        <v>30.78</v>
      </c>
      <c r="K636" s="613">
        <f t="shared" si="183"/>
        <v>103051.44</v>
      </c>
      <c r="L636" s="614">
        <f t="shared" si="185"/>
        <v>6294.2399999999907</v>
      </c>
      <c r="M636" s="615">
        <v>1</v>
      </c>
      <c r="N636" s="446">
        <f t="shared" si="184"/>
        <v>6294.2399999999907</v>
      </c>
      <c r="O636" s="616"/>
      <c r="P636" s="110"/>
    </row>
    <row r="637" spans="1:16" s="108" customFormat="1" ht="15" customHeight="1" x14ac:dyDescent="0.25">
      <c r="A637" s="441" t="s">
        <v>2252</v>
      </c>
      <c r="B637" s="569" t="s">
        <v>625</v>
      </c>
      <c r="C637" s="439" t="s">
        <v>77</v>
      </c>
      <c r="D637" s="440">
        <v>42305</v>
      </c>
      <c r="E637" s="441">
        <v>4523</v>
      </c>
      <c r="F637" s="780">
        <v>19.68</v>
      </c>
      <c r="G637" s="612">
        <f t="shared" si="182"/>
        <v>89012.64</v>
      </c>
      <c r="H637" s="444"/>
      <c r="I637" s="510">
        <v>42285</v>
      </c>
      <c r="J637" s="786">
        <v>21.14</v>
      </c>
      <c r="K637" s="613">
        <f t="shared" si="183"/>
        <v>95616.22</v>
      </c>
      <c r="L637" s="614">
        <f t="shared" si="185"/>
        <v>-6603.5800000000017</v>
      </c>
      <c r="M637" s="615">
        <v>1</v>
      </c>
      <c r="N637" s="446">
        <f t="shared" si="184"/>
        <v>-6603.5800000000017</v>
      </c>
      <c r="O637" s="616"/>
      <c r="P637" s="110"/>
    </row>
    <row r="638" spans="1:16" s="108" customFormat="1" ht="15" customHeight="1" x14ac:dyDescent="0.3">
      <c r="A638" s="890" t="s">
        <v>2220</v>
      </c>
      <c r="B638" s="569" t="s">
        <v>2205</v>
      </c>
      <c r="C638" s="439" t="s">
        <v>77</v>
      </c>
      <c r="D638" s="440">
        <v>42240</v>
      </c>
      <c r="E638" s="441">
        <v>1532</v>
      </c>
      <c r="F638" s="780">
        <v>47.08</v>
      </c>
      <c r="G638" s="612">
        <f t="shared" si="182"/>
        <v>72126.559999999998</v>
      </c>
      <c r="H638" s="444"/>
      <c r="I638" s="510">
        <v>42285</v>
      </c>
      <c r="J638" s="786">
        <v>45.23</v>
      </c>
      <c r="K638" s="613">
        <f t="shared" si="183"/>
        <v>69292.36</v>
      </c>
      <c r="L638" s="614">
        <f t="shared" si="185"/>
        <v>2834.1999999999971</v>
      </c>
      <c r="M638" s="615">
        <v>1</v>
      </c>
      <c r="N638" s="446">
        <f t="shared" si="184"/>
        <v>2834.1999999999971</v>
      </c>
      <c r="O638" s="616"/>
      <c r="P638" s="110"/>
    </row>
    <row r="639" spans="1:16" s="108" customFormat="1" ht="15" customHeight="1" x14ac:dyDescent="0.25">
      <c r="A639" s="461" t="s">
        <v>1872</v>
      </c>
      <c r="B639" s="569" t="s">
        <v>2248</v>
      </c>
      <c r="C639" s="439" t="s">
        <v>77</v>
      </c>
      <c r="D639" s="440">
        <v>42282</v>
      </c>
      <c r="E639" s="441">
        <v>1947</v>
      </c>
      <c r="F639" s="780">
        <v>24.03</v>
      </c>
      <c r="G639" s="612">
        <f t="shared" ref="G639:G644" si="186">SUM(E639*F639)</f>
        <v>46786.41</v>
      </c>
      <c r="H639" s="444"/>
      <c r="I639" s="510">
        <v>42286</v>
      </c>
      <c r="J639" s="786">
        <v>26.67</v>
      </c>
      <c r="K639" s="613">
        <f t="shared" ref="K639:K644" si="187">SUM(E639*J639)</f>
        <v>51926.490000000005</v>
      </c>
      <c r="L639" s="614">
        <f>SUM(G639-K639)</f>
        <v>-5140.0800000000017</v>
      </c>
      <c r="M639" s="615">
        <v>1</v>
      </c>
      <c r="N639" s="446">
        <f t="shared" ref="N639:N644" si="188">SUM(L639*M639)</f>
        <v>-5140.0800000000017</v>
      </c>
      <c r="O639" s="616"/>
      <c r="P639" s="110"/>
    </row>
    <row r="640" spans="1:16" s="108" customFormat="1" ht="15" customHeight="1" x14ac:dyDescent="0.25">
      <c r="A640" s="14" t="s">
        <v>2262</v>
      </c>
      <c r="B640" s="530" t="s">
        <v>1741</v>
      </c>
      <c r="C640" s="428" t="s">
        <v>52</v>
      </c>
      <c r="D640" s="429">
        <v>42282</v>
      </c>
      <c r="E640" s="430">
        <v>1249</v>
      </c>
      <c r="F640" s="431">
        <v>42.73</v>
      </c>
      <c r="G640" s="432">
        <f t="shared" si="186"/>
        <v>53369.77</v>
      </c>
      <c r="H640" s="433"/>
      <c r="I640" s="886">
        <v>42305</v>
      </c>
      <c r="J640" s="431">
        <v>40.35</v>
      </c>
      <c r="K640" s="435">
        <f t="shared" si="187"/>
        <v>50397.15</v>
      </c>
      <c r="L640" s="436">
        <f>SUM(K640-G640)</f>
        <v>-2972.6199999999953</v>
      </c>
      <c r="M640" s="411">
        <v>1</v>
      </c>
      <c r="N640" s="437">
        <f t="shared" si="188"/>
        <v>-2972.6199999999953</v>
      </c>
      <c r="O640" s="352"/>
      <c r="P640" s="114"/>
    </row>
    <row r="641" spans="1:16" s="110" customFormat="1" ht="15" customHeight="1" x14ac:dyDescent="0.25">
      <c r="A641" s="461" t="s">
        <v>2061</v>
      </c>
      <c r="B641" s="569" t="s">
        <v>2062</v>
      </c>
      <c r="C641" s="439" t="s">
        <v>77</v>
      </c>
      <c r="D641" s="440">
        <v>42270</v>
      </c>
      <c r="E641" s="441">
        <v>587</v>
      </c>
      <c r="F641" s="780">
        <v>169.48</v>
      </c>
      <c r="G641" s="612">
        <f t="shared" si="186"/>
        <v>99484.76</v>
      </c>
      <c r="H641" s="444"/>
      <c r="I641" s="510">
        <v>42305</v>
      </c>
      <c r="J641" s="786">
        <v>182.96</v>
      </c>
      <c r="K641" s="613">
        <f t="shared" si="187"/>
        <v>107397.52</v>
      </c>
      <c r="L641" s="614">
        <f>SUM(G641-K641)</f>
        <v>-7912.7600000000093</v>
      </c>
      <c r="M641" s="615">
        <v>1</v>
      </c>
      <c r="N641" s="446">
        <f t="shared" si="188"/>
        <v>-7912.7600000000093</v>
      </c>
      <c r="O641" s="616"/>
    </row>
    <row r="642" spans="1:16" s="108" customFormat="1" ht="15" customHeight="1" x14ac:dyDescent="0.25">
      <c r="A642" s="14" t="s">
        <v>2161</v>
      </c>
      <c r="B642" s="530" t="s">
        <v>2163</v>
      </c>
      <c r="C642" s="428" t="s">
        <v>52</v>
      </c>
      <c r="D642" s="429">
        <v>42282</v>
      </c>
      <c r="E642" s="430">
        <v>5869</v>
      </c>
      <c r="F642" s="431">
        <v>16.79</v>
      </c>
      <c r="G642" s="432">
        <f t="shared" si="186"/>
        <v>98540.51</v>
      </c>
      <c r="H642" s="433"/>
      <c r="I642" s="886">
        <v>42303</v>
      </c>
      <c r="J642" s="431">
        <v>16.27</v>
      </c>
      <c r="K642" s="435">
        <f t="shared" si="187"/>
        <v>95488.63</v>
      </c>
      <c r="L642" s="436">
        <f>SUM(K642-G642)</f>
        <v>-3051.8799999999901</v>
      </c>
      <c r="M642" s="411">
        <v>1</v>
      </c>
      <c r="N642" s="437">
        <f t="shared" si="188"/>
        <v>-3051.8799999999901</v>
      </c>
      <c r="O642" s="352"/>
      <c r="P642" s="114"/>
    </row>
    <row r="643" spans="1:16" s="110" customFormat="1" ht="15" customHeight="1" x14ac:dyDescent="0.25">
      <c r="A643" s="461" t="s">
        <v>2239</v>
      </c>
      <c r="B643" s="569" t="s">
        <v>2240</v>
      </c>
      <c r="C643" s="439" t="s">
        <v>77</v>
      </c>
      <c r="D643" s="440">
        <v>42268</v>
      </c>
      <c r="E643" s="441">
        <v>558</v>
      </c>
      <c r="F643" s="780">
        <v>76.47</v>
      </c>
      <c r="G643" s="612">
        <f t="shared" si="186"/>
        <v>42670.26</v>
      </c>
      <c r="H643" s="444"/>
      <c r="I643" s="510">
        <v>42306</v>
      </c>
      <c r="J643" s="786">
        <v>73.41</v>
      </c>
      <c r="K643" s="613">
        <f t="shared" si="187"/>
        <v>40962.78</v>
      </c>
      <c r="L643" s="614">
        <f>SUM(G643-K643)</f>
        <v>1707.4800000000032</v>
      </c>
      <c r="M643" s="615">
        <v>1</v>
      </c>
      <c r="N643" s="446">
        <f t="shared" si="188"/>
        <v>1707.4800000000032</v>
      </c>
      <c r="O643" s="616"/>
    </row>
    <row r="644" spans="1:16" s="110" customFormat="1" ht="15" customHeight="1" x14ac:dyDescent="0.25">
      <c r="A644" s="14" t="s">
        <v>2265</v>
      </c>
      <c r="B644" s="530" t="s">
        <v>2266</v>
      </c>
      <c r="C644" s="428" t="s">
        <v>52</v>
      </c>
      <c r="D644" s="429">
        <v>42282</v>
      </c>
      <c r="E644" s="430">
        <v>1975</v>
      </c>
      <c r="F644" s="431">
        <v>27.45</v>
      </c>
      <c r="G644" s="432">
        <f t="shared" si="186"/>
        <v>54213.75</v>
      </c>
      <c r="H644" s="433"/>
      <c r="I644" s="886">
        <v>42304</v>
      </c>
      <c r="J644" s="431">
        <v>26.3</v>
      </c>
      <c r="K644" s="435">
        <f t="shared" si="187"/>
        <v>51942.5</v>
      </c>
      <c r="L644" s="436">
        <f t="shared" ref="L644:L650" si="189">SUM(K644-G644)</f>
        <v>-2271.25</v>
      </c>
      <c r="M644" s="411">
        <v>1</v>
      </c>
      <c r="N644" s="437">
        <f t="shared" si="188"/>
        <v>-2271.25</v>
      </c>
      <c r="O644" s="352"/>
      <c r="P644" s="114"/>
    </row>
    <row r="645" spans="1:16" s="108" customFormat="1" ht="15" customHeight="1" x14ac:dyDescent="0.25">
      <c r="A645" s="14" t="s">
        <v>2283</v>
      </c>
      <c r="B645" s="530" t="s">
        <v>1689</v>
      </c>
      <c r="C645" s="428" t="s">
        <v>52</v>
      </c>
      <c r="D645" s="429">
        <v>42299</v>
      </c>
      <c r="E645" s="430">
        <v>1361</v>
      </c>
      <c r="F645" s="431">
        <v>71.52</v>
      </c>
      <c r="G645" s="432">
        <f t="shared" ref="G645:G650" si="190">SUM(E645*F645)</f>
        <v>97338.72</v>
      </c>
      <c r="H645" s="433"/>
      <c r="I645" s="886">
        <v>42311</v>
      </c>
      <c r="J645" s="431">
        <v>68.38</v>
      </c>
      <c r="K645" s="435">
        <f t="shared" ref="K645:K650" si="191">SUM(E645*J645)</f>
        <v>93065.18</v>
      </c>
      <c r="L645" s="436">
        <f t="shared" si="189"/>
        <v>-4273.5400000000081</v>
      </c>
      <c r="M645" s="411">
        <v>1</v>
      </c>
      <c r="N645" s="437">
        <f t="shared" ref="N645:N650" si="192">SUM(L645*M645)</f>
        <v>-4273.5400000000081</v>
      </c>
      <c r="O645" s="352"/>
      <c r="P645" s="114"/>
    </row>
    <row r="646" spans="1:16" s="110" customFormat="1" ht="15" customHeight="1" x14ac:dyDescent="0.25">
      <c r="A646" s="14" t="s">
        <v>1009</v>
      </c>
      <c r="B646" s="530" t="s">
        <v>78</v>
      </c>
      <c r="C646" s="428" t="s">
        <v>52</v>
      </c>
      <c r="D646" s="429">
        <v>42282</v>
      </c>
      <c r="E646" s="430">
        <v>2566</v>
      </c>
      <c r="F646" s="431">
        <v>65.28</v>
      </c>
      <c r="G646" s="432">
        <f t="shared" si="190"/>
        <v>167508.48000000001</v>
      </c>
      <c r="H646" s="433"/>
      <c r="I646" s="886">
        <v>42310</v>
      </c>
      <c r="J646" s="431">
        <v>66.77</v>
      </c>
      <c r="K646" s="435">
        <f t="shared" si="191"/>
        <v>171331.81999999998</v>
      </c>
      <c r="L646" s="436">
        <f t="shared" si="189"/>
        <v>3823.3399999999674</v>
      </c>
      <c r="M646" s="411">
        <v>1</v>
      </c>
      <c r="N646" s="437">
        <f t="shared" si="192"/>
        <v>3823.3399999999674</v>
      </c>
      <c r="O646" s="352"/>
      <c r="P646" s="114"/>
    </row>
    <row r="647" spans="1:16" s="110" customFormat="1" ht="15" customHeight="1" x14ac:dyDescent="0.25">
      <c r="A647" s="14" t="s">
        <v>2259</v>
      </c>
      <c r="B647" s="530" t="s">
        <v>488</v>
      </c>
      <c r="C647" s="428" t="s">
        <v>52</v>
      </c>
      <c r="D647" s="429">
        <v>42283</v>
      </c>
      <c r="E647" s="430">
        <v>8149</v>
      </c>
      <c r="F647" s="431">
        <v>10.49</v>
      </c>
      <c r="G647" s="432">
        <f t="shared" si="190"/>
        <v>85483.01</v>
      </c>
      <c r="H647" s="433"/>
      <c r="I647" s="886">
        <v>42313</v>
      </c>
      <c r="J647" s="431">
        <v>10.41</v>
      </c>
      <c r="K647" s="435">
        <f t="shared" si="191"/>
        <v>84831.09</v>
      </c>
      <c r="L647" s="436">
        <f t="shared" si="189"/>
        <v>-651.91999999999825</v>
      </c>
      <c r="M647" s="411">
        <v>1</v>
      </c>
      <c r="N647" s="437">
        <f t="shared" si="192"/>
        <v>-651.91999999999825</v>
      </c>
      <c r="O647" s="352"/>
      <c r="P647" s="114"/>
    </row>
    <row r="648" spans="1:16" s="108" customFormat="1" ht="15" customHeight="1" x14ac:dyDescent="0.25">
      <c r="A648" s="14" t="s">
        <v>2263</v>
      </c>
      <c r="B648" s="530" t="s">
        <v>2264</v>
      </c>
      <c r="C648" s="428" t="s">
        <v>52</v>
      </c>
      <c r="D648" s="429">
        <v>42283</v>
      </c>
      <c r="E648" s="430">
        <v>3440</v>
      </c>
      <c r="F648" s="431">
        <v>25.43</v>
      </c>
      <c r="G648" s="432">
        <f t="shared" si="190"/>
        <v>87479.2</v>
      </c>
      <c r="H648" s="433"/>
      <c r="I648" s="886">
        <v>42314</v>
      </c>
      <c r="J648" s="431">
        <v>25.95</v>
      </c>
      <c r="K648" s="435">
        <f t="shared" si="191"/>
        <v>89268</v>
      </c>
      <c r="L648" s="436">
        <f t="shared" si="189"/>
        <v>1788.8000000000029</v>
      </c>
      <c r="M648" s="411">
        <v>1</v>
      </c>
      <c r="N648" s="437">
        <f t="shared" si="192"/>
        <v>1788.8000000000029</v>
      </c>
      <c r="O648" s="352"/>
      <c r="P648" s="114"/>
    </row>
    <row r="649" spans="1:16" s="108" customFormat="1" ht="15" customHeight="1" x14ac:dyDescent="0.25">
      <c r="A649" s="14" t="s">
        <v>2290</v>
      </c>
      <c r="B649" s="530" t="s">
        <v>2288</v>
      </c>
      <c r="C649" s="428" t="s">
        <v>52</v>
      </c>
      <c r="D649" s="429">
        <v>42305</v>
      </c>
      <c r="E649" s="430">
        <v>5418</v>
      </c>
      <c r="F649" s="431">
        <v>37.270000000000003</v>
      </c>
      <c r="G649" s="432">
        <f t="shared" si="190"/>
        <v>201928.86000000002</v>
      </c>
      <c r="H649" s="433"/>
      <c r="I649" s="886">
        <v>42321</v>
      </c>
      <c r="J649" s="431">
        <v>35.68</v>
      </c>
      <c r="K649" s="435">
        <f t="shared" si="191"/>
        <v>193314.24</v>
      </c>
      <c r="L649" s="436">
        <f t="shared" si="189"/>
        <v>-8614.6200000000244</v>
      </c>
      <c r="M649" s="411">
        <v>1</v>
      </c>
      <c r="N649" s="437">
        <f t="shared" si="192"/>
        <v>-8614.6200000000244</v>
      </c>
      <c r="O649" s="352"/>
      <c r="P649" s="114"/>
    </row>
    <row r="650" spans="1:16" s="108" customFormat="1" ht="15" customHeight="1" x14ac:dyDescent="0.25">
      <c r="A650" s="14" t="s">
        <v>2267</v>
      </c>
      <c r="B650" s="530" t="s">
        <v>1213</v>
      </c>
      <c r="C650" s="428" t="s">
        <v>52</v>
      </c>
      <c r="D650" s="429">
        <v>42283</v>
      </c>
      <c r="E650" s="430">
        <v>3959</v>
      </c>
      <c r="F650" s="431">
        <v>35.18</v>
      </c>
      <c r="G650" s="432">
        <f t="shared" si="190"/>
        <v>139277.62</v>
      </c>
      <c r="H650" s="433"/>
      <c r="I650" s="886">
        <v>42321</v>
      </c>
      <c r="J650" s="431">
        <v>35.4</v>
      </c>
      <c r="K650" s="435">
        <f t="shared" si="191"/>
        <v>140148.6</v>
      </c>
      <c r="L650" s="436">
        <f t="shared" si="189"/>
        <v>870.98000000001048</v>
      </c>
      <c r="M650" s="411">
        <v>1</v>
      </c>
      <c r="N650" s="437">
        <f t="shared" si="192"/>
        <v>870.98000000001048</v>
      </c>
      <c r="O650" s="352"/>
      <c r="P650" s="114"/>
    </row>
    <row r="651" spans="1:16" s="110" customFormat="1" ht="15" customHeight="1" x14ac:dyDescent="0.25">
      <c r="A651" s="14" t="s">
        <v>2120</v>
      </c>
      <c r="B651" s="530" t="s">
        <v>2121</v>
      </c>
      <c r="C651" s="428" t="s">
        <v>52</v>
      </c>
      <c r="D651" s="429">
        <v>42307</v>
      </c>
      <c r="E651" s="430">
        <v>3561</v>
      </c>
      <c r="F651" s="431">
        <v>57.87</v>
      </c>
      <c r="G651" s="432">
        <f t="shared" ref="G651:G657" si="193">SUM(E651*F651)</f>
        <v>206075.06999999998</v>
      </c>
      <c r="H651" s="433"/>
      <c r="I651" s="886">
        <v>42339</v>
      </c>
      <c r="J651" s="431">
        <v>57.38</v>
      </c>
      <c r="K651" s="435">
        <f t="shared" ref="K651:K657" si="194">SUM(E651*J651)</f>
        <v>204330.18000000002</v>
      </c>
      <c r="L651" s="436">
        <f>SUM(K651-G651)</f>
        <v>-1744.8899999999558</v>
      </c>
      <c r="M651" s="411">
        <v>1</v>
      </c>
      <c r="N651" s="437">
        <f t="shared" ref="N651:N657" si="195">SUM(L651*M651)</f>
        <v>-1744.8899999999558</v>
      </c>
      <c r="O651" s="352"/>
      <c r="P651" s="114"/>
    </row>
    <row r="652" spans="1:16" s="110" customFormat="1" ht="15" customHeight="1" x14ac:dyDescent="0.25">
      <c r="A652" s="438" t="s">
        <v>1182</v>
      </c>
      <c r="B652" s="569" t="s">
        <v>1183</v>
      </c>
      <c r="C652" s="439" t="s">
        <v>77</v>
      </c>
      <c r="D652" s="440">
        <v>42325</v>
      </c>
      <c r="E652" s="441">
        <v>245</v>
      </c>
      <c r="F652" s="780">
        <v>623.04999999999995</v>
      </c>
      <c r="G652" s="612">
        <f t="shared" si="193"/>
        <v>152647.25</v>
      </c>
      <c r="H652" s="444"/>
      <c r="I652" s="510">
        <v>42332</v>
      </c>
      <c r="J652" s="786">
        <v>675.9</v>
      </c>
      <c r="K652" s="613">
        <f t="shared" si="194"/>
        <v>165595.5</v>
      </c>
      <c r="L652" s="614">
        <f>SUM(G652-K652)</f>
        <v>-12948.25</v>
      </c>
      <c r="M652" s="615">
        <v>1</v>
      </c>
      <c r="N652" s="446">
        <f t="shared" si="195"/>
        <v>-12948.25</v>
      </c>
      <c r="O652" s="616"/>
    </row>
    <row r="653" spans="1:16" s="108" customFormat="1" ht="15" customHeight="1" x14ac:dyDescent="0.25">
      <c r="A653" s="14" t="s">
        <v>637</v>
      </c>
      <c r="B653" s="530" t="s">
        <v>638</v>
      </c>
      <c r="C653" s="428" t="s">
        <v>52</v>
      </c>
      <c r="D653" s="429">
        <v>42286</v>
      </c>
      <c r="E653" s="430">
        <v>1970</v>
      </c>
      <c r="F653" s="431">
        <v>50.82</v>
      </c>
      <c r="G653" s="432">
        <f t="shared" si="193"/>
        <v>100115.4</v>
      </c>
      <c r="H653" s="433"/>
      <c r="I653" s="886">
        <v>42341</v>
      </c>
      <c r="J653" s="431">
        <v>49.15</v>
      </c>
      <c r="K653" s="435">
        <f t="shared" si="194"/>
        <v>96825.5</v>
      </c>
      <c r="L653" s="436">
        <f>SUM(K653-G653)</f>
        <v>-3289.8999999999942</v>
      </c>
      <c r="M653" s="411">
        <v>1</v>
      </c>
      <c r="N653" s="437">
        <f t="shared" si="195"/>
        <v>-3289.8999999999942</v>
      </c>
      <c r="O653" s="352"/>
      <c r="P653" s="114"/>
    </row>
    <row r="654" spans="1:16" s="110" customFormat="1" ht="15" customHeight="1" x14ac:dyDescent="0.25">
      <c r="A654" s="14" t="s">
        <v>461</v>
      </c>
      <c r="B654" s="530" t="s">
        <v>462</v>
      </c>
      <c r="C654" s="428" t="s">
        <v>52</v>
      </c>
      <c r="D654" s="429">
        <v>42284</v>
      </c>
      <c r="E654" s="430">
        <v>2206</v>
      </c>
      <c r="F654" s="431">
        <v>60.02</v>
      </c>
      <c r="G654" s="432">
        <f t="shared" si="193"/>
        <v>132404.12</v>
      </c>
      <c r="H654" s="433"/>
      <c r="I654" s="886">
        <v>42345</v>
      </c>
      <c r="J654" s="431">
        <v>62.56</v>
      </c>
      <c r="K654" s="435">
        <f t="shared" si="194"/>
        <v>138007.36000000002</v>
      </c>
      <c r="L654" s="436">
        <f>SUM(K654-G654)</f>
        <v>5603.2400000000198</v>
      </c>
      <c r="M654" s="411">
        <v>1</v>
      </c>
      <c r="N654" s="437">
        <f t="shared" si="195"/>
        <v>5603.2400000000198</v>
      </c>
      <c r="O654" s="352"/>
      <c r="P654" s="114"/>
    </row>
    <row r="655" spans="1:16" s="108" customFormat="1" ht="15" customHeight="1" x14ac:dyDescent="0.25">
      <c r="A655" s="14" t="s">
        <v>518</v>
      </c>
      <c r="B655" s="530" t="s">
        <v>519</v>
      </c>
      <c r="C655" s="428" t="s">
        <v>52</v>
      </c>
      <c r="D655" s="429">
        <v>42286</v>
      </c>
      <c r="E655" s="430">
        <v>1236</v>
      </c>
      <c r="F655" s="431">
        <v>105.95</v>
      </c>
      <c r="G655" s="432">
        <f t="shared" si="193"/>
        <v>130954.2</v>
      </c>
      <c r="H655" s="433"/>
      <c r="I655" s="886">
        <v>42347</v>
      </c>
      <c r="J655" s="431">
        <v>110.56</v>
      </c>
      <c r="K655" s="435">
        <f t="shared" si="194"/>
        <v>136652.16</v>
      </c>
      <c r="L655" s="436">
        <f>SUM(K655-G655)</f>
        <v>5697.9600000000064</v>
      </c>
      <c r="M655" s="411">
        <v>1</v>
      </c>
      <c r="N655" s="437">
        <f t="shared" si="195"/>
        <v>5697.9600000000064</v>
      </c>
      <c r="O655" s="352"/>
      <c r="P655" s="114"/>
    </row>
    <row r="656" spans="1:16" s="110" customFormat="1" ht="15" customHeight="1" x14ac:dyDescent="0.25">
      <c r="A656" s="461" t="s">
        <v>2308</v>
      </c>
      <c r="B656" s="569" t="s">
        <v>2309</v>
      </c>
      <c r="C656" s="439" t="s">
        <v>77</v>
      </c>
      <c r="D656" s="440">
        <v>42321</v>
      </c>
      <c r="E656" s="441">
        <v>1752</v>
      </c>
      <c r="F656" s="780">
        <v>54.24</v>
      </c>
      <c r="G656" s="612">
        <f t="shared" si="193"/>
        <v>95028.48000000001</v>
      </c>
      <c r="H656" s="444"/>
      <c r="I656" s="510">
        <v>42346</v>
      </c>
      <c r="J656" s="786">
        <v>59.66</v>
      </c>
      <c r="K656" s="613">
        <f t="shared" si="194"/>
        <v>104524.31999999999</v>
      </c>
      <c r="L656" s="614">
        <f>SUM(G656-K656)</f>
        <v>-9495.839999999982</v>
      </c>
      <c r="M656" s="615">
        <v>1</v>
      </c>
      <c r="N656" s="446">
        <f t="shared" si="195"/>
        <v>-9495.839999999982</v>
      </c>
      <c r="O656" s="616"/>
    </row>
    <row r="657" spans="1:16" s="871" customFormat="1" ht="15" customHeight="1" x14ac:dyDescent="0.25">
      <c r="A657" s="14" t="s">
        <v>1200</v>
      </c>
      <c r="B657" s="530" t="s">
        <v>1201</v>
      </c>
      <c r="C657" s="428" t="s">
        <v>52</v>
      </c>
      <c r="D657" s="429">
        <v>42276</v>
      </c>
      <c r="E657" s="430">
        <v>481</v>
      </c>
      <c r="F657" s="431">
        <v>128.19999999999999</v>
      </c>
      <c r="G657" s="432">
        <f t="shared" si="193"/>
        <v>61664.2</v>
      </c>
      <c r="H657" s="433"/>
      <c r="I657" s="886">
        <v>42345</v>
      </c>
      <c r="J657" s="431">
        <v>134.58000000000001</v>
      </c>
      <c r="K657" s="435">
        <f t="shared" si="194"/>
        <v>64732.98</v>
      </c>
      <c r="L657" s="436">
        <f>SUM(K657-G657)</f>
        <v>3068.7800000000061</v>
      </c>
      <c r="M657" s="411">
        <v>1</v>
      </c>
      <c r="N657" s="437">
        <f t="shared" si="195"/>
        <v>3068.7800000000061</v>
      </c>
      <c r="O657" s="352"/>
      <c r="P657" s="114"/>
    </row>
    <row r="658" spans="1:16" s="108" customFormat="1" ht="15" customHeight="1" x14ac:dyDescent="0.25">
      <c r="A658" s="14" t="s">
        <v>2274</v>
      </c>
      <c r="B658" s="530" t="s">
        <v>2273</v>
      </c>
      <c r="C658" s="428" t="s">
        <v>52</v>
      </c>
      <c r="D658" s="429">
        <v>42282</v>
      </c>
      <c r="E658" s="430">
        <v>2128</v>
      </c>
      <c r="F658" s="431">
        <v>45.61</v>
      </c>
      <c r="G658" s="432">
        <f t="shared" ref="G658:G672" si="196">SUM(E658*F658)</f>
        <v>97058.08</v>
      </c>
      <c r="H658" s="433"/>
      <c r="I658" s="857">
        <v>42354</v>
      </c>
      <c r="J658" s="431">
        <v>49.78</v>
      </c>
      <c r="K658" s="435">
        <f t="shared" ref="K658:K672" si="197">SUM(E658*J658)</f>
        <v>105931.84</v>
      </c>
      <c r="L658" s="436">
        <f>SUM(K658-G658)</f>
        <v>8873.7599999999948</v>
      </c>
      <c r="M658" s="411">
        <v>1</v>
      </c>
      <c r="N658" s="437">
        <f t="shared" ref="N658:N668" si="198">SUM(L658*M658)</f>
        <v>8873.7599999999948</v>
      </c>
      <c r="O658" s="352"/>
      <c r="P658" s="114"/>
    </row>
    <row r="659" spans="1:16" s="108" customFormat="1" ht="15" customHeight="1" x14ac:dyDescent="0.25">
      <c r="A659" s="461" t="s">
        <v>2289</v>
      </c>
      <c r="B659" s="569" t="s">
        <v>2287</v>
      </c>
      <c r="C659" s="439" t="s">
        <v>77</v>
      </c>
      <c r="D659" s="440">
        <v>42305</v>
      </c>
      <c r="E659" s="441">
        <v>918</v>
      </c>
      <c r="F659" s="780">
        <v>223.57</v>
      </c>
      <c r="G659" s="612">
        <f t="shared" si="196"/>
        <v>205237.25999999998</v>
      </c>
      <c r="H659" s="444"/>
      <c r="I659" s="510">
        <v>42353</v>
      </c>
      <c r="J659" s="786">
        <v>236.37</v>
      </c>
      <c r="K659" s="613">
        <f t="shared" si="197"/>
        <v>216987.66</v>
      </c>
      <c r="L659" s="614">
        <f>SUM(G659-K659)</f>
        <v>-11750.400000000023</v>
      </c>
      <c r="M659" s="615">
        <v>1</v>
      </c>
      <c r="N659" s="446">
        <f t="shared" si="198"/>
        <v>-11750.400000000023</v>
      </c>
      <c r="O659" s="616"/>
      <c r="P659" s="110"/>
    </row>
    <row r="660" spans="1:16" s="110" customFormat="1" ht="15" customHeight="1" x14ac:dyDescent="0.25">
      <c r="A660" s="461" t="s">
        <v>998</v>
      </c>
      <c r="B660" s="569" t="s">
        <v>999</v>
      </c>
      <c r="C660" s="439" t="s">
        <v>77</v>
      </c>
      <c r="D660" s="440">
        <v>42313</v>
      </c>
      <c r="E660" s="441">
        <v>5974</v>
      </c>
      <c r="F660" s="780">
        <v>32.380000000000003</v>
      </c>
      <c r="G660" s="612">
        <f t="shared" si="196"/>
        <v>193438.12000000002</v>
      </c>
      <c r="H660" s="444"/>
      <c r="I660" s="510">
        <v>42354</v>
      </c>
      <c r="J660" s="786">
        <v>31.42</v>
      </c>
      <c r="K660" s="613">
        <f t="shared" si="197"/>
        <v>187703.08000000002</v>
      </c>
      <c r="L660" s="614">
        <f>SUM(G660-K660)</f>
        <v>5735.0400000000081</v>
      </c>
      <c r="M660" s="615">
        <v>1</v>
      </c>
      <c r="N660" s="446">
        <f t="shared" si="198"/>
        <v>5735.0400000000081</v>
      </c>
      <c r="O660" s="616"/>
    </row>
    <row r="661" spans="1:16" s="108" customFormat="1" ht="15" customHeight="1" x14ac:dyDescent="0.25">
      <c r="A661" s="14" t="s">
        <v>2291</v>
      </c>
      <c r="B661" s="530" t="s">
        <v>2292</v>
      </c>
      <c r="C661" s="428" t="s">
        <v>52</v>
      </c>
      <c r="D661" s="429">
        <v>42306</v>
      </c>
      <c r="E661" s="430">
        <v>4584</v>
      </c>
      <c r="F661" s="431">
        <v>31.36</v>
      </c>
      <c r="G661" s="432">
        <f t="shared" si="196"/>
        <v>143754.23999999999</v>
      </c>
      <c r="H661" s="433"/>
      <c r="I661" s="886">
        <v>42359</v>
      </c>
      <c r="J661" s="431">
        <v>29.98</v>
      </c>
      <c r="K661" s="435">
        <f t="shared" si="197"/>
        <v>137428.32</v>
      </c>
      <c r="L661" s="436">
        <f>SUM(K661-G661)</f>
        <v>-6325.9199999999837</v>
      </c>
      <c r="M661" s="411">
        <v>1</v>
      </c>
      <c r="N661" s="437">
        <f t="shared" si="198"/>
        <v>-6325.9199999999837</v>
      </c>
      <c r="O661" s="352"/>
      <c r="P661" s="114"/>
    </row>
    <row r="662" spans="1:16" s="108" customFormat="1" ht="15" customHeight="1" x14ac:dyDescent="0.25">
      <c r="A662" s="441" t="s">
        <v>2249</v>
      </c>
      <c r="B662" s="569" t="s">
        <v>2250</v>
      </c>
      <c r="C662" s="439" t="s">
        <v>77</v>
      </c>
      <c r="D662" s="440">
        <v>42275</v>
      </c>
      <c r="E662" s="441">
        <v>1602</v>
      </c>
      <c r="F662" s="780">
        <v>47.45</v>
      </c>
      <c r="G662" s="612">
        <f t="shared" si="196"/>
        <v>76014.900000000009</v>
      </c>
      <c r="H662" s="444"/>
      <c r="I662" s="510">
        <v>42367</v>
      </c>
      <c r="J662" s="786">
        <v>49.16</v>
      </c>
      <c r="K662" s="613">
        <f t="shared" si="197"/>
        <v>78754.319999999992</v>
      </c>
      <c r="L662" s="614">
        <f>SUM(G662-K662)</f>
        <v>-2739.4199999999837</v>
      </c>
      <c r="M662" s="615">
        <v>1</v>
      </c>
      <c r="N662" s="446">
        <f t="shared" si="198"/>
        <v>-2739.4199999999837</v>
      </c>
      <c r="O662" s="616"/>
      <c r="P662" s="110"/>
    </row>
    <row r="663" spans="1:16" s="110" customFormat="1" ht="15" customHeight="1" x14ac:dyDescent="0.25">
      <c r="A663" s="14" t="s">
        <v>1339</v>
      </c>
      <c r="B663" s="530" t="s">
        <v>1351</v>
      </c>
      <c r="C663" s="428" t="s">
        <v>52</v>
      </c>
      <c r="D663" s="429">
        <v>42284</v>
      </c>
      <c r="E663" s="430">
        <v>3330</v>
      </c>
      <c r="F663" s="431">
        <v>35.630000000000003</v>
      </c>
      <c r="G663" s="432">
        <f t="shared" si="196"/>
        <v>118647.90000000001</v>
      </c>
      <c r="H663" s="433"/>
      <c r="I663" s="886">
        <v>42373</v>
      </c>
      <c r="J663" s="431">
        <v>40.57</v>
      </c>
      <c r="K663" s="435">
        <f t="shared" si="197"/>
        <v>135098.1</v>
      </c>
      <c r="L663" s="436">
        <f t="shared" ref="L663:L672" si="199">SUM(K663-G663)</f>
        <v>16450.199999999997</v>
      </c>
      <c r="M663" s="411">
        <v>1</v>
      </c>
      <c r="N663" s="437">
        <f t="shared" si="198"/>
        <v>16450.199999999997</v>
      </c>
      <c r="O663" s="352"/>
      <c r="P663" s="114"/>
    </row>
    <row r="664" spans="1:16" s="110" customFormat="1" ht="15" customHeight="1" x14ac:dyDescent="0.25">
      <c r="A664" s="14" t="s">
        <v>1822</v>
      </c>
      <c r="B664" s="530" t="s">
        <v>607</v>
      </c>
      <c r="C664" s="428" t="s">
        <v>52</v>
      </c>
      <c r="D664" s="429">
        <v>42298</v>
      </c>
      <c r="E664" s="430">
        <v>2517</v>
      </c>
      <c r="F664" s="431">
        <v>42.54</v>
      </c>
      <c r="G664" s="432">
        <f t="shared" si="196"/>
        <v>107073.18</v>
      </c>
      <c r="H664" s="433"/>
      <c r="I664" s="886">
        <v>42373</v>
      </c>
      <c r="J664" s="431">
        <v>43.76</v>
      </c>
      <c r="K664" s="435">
        <f t="shared" si="197"/>
        <v>110143.92</v>
      </c>
      <c r="L664" s="436">
        <f t="shared" si="199"/>
        <v>3070.7400000000052</v>
      </c>
      <c r="M664" s="411">
        <v>1</v>
      </c>
      <c r="N664" s="437">
        <f t="shared" si="198"/>
        <v>3070.7400000000052</v>
      </c>
      <c r="O664" s="352"/>
      <c r="P664" s="114"/>
    </row>
    <row r="665" spans="1:16" s="110" customFormat="1" ht="15" customHeight="1" x14ac:dyDescent="0.25">
      <c r="A665" s="14" t="s">
        <v>1610</v>
      </c>
      <c r="B665" s="530" t="s">
        <v>409</v>
      </c>
      <c r="C665" s="428" t="s">
        <v>52</v>
      </c>
      <c r="D665" s="429">
        <v>42285</v>
      </c>
      <c r="E665" s="430">
        <v>1993</v>
      </c>
      <c r="F665" s="431">
        <v>61.18</v>
      </c>
      <c r="G665" s="432">
        <f t="shared" si="196"/>
        <v>121931.74</v>
      </c>
      <c r="H665" s="433"/>
      <c r="I665" s="886">
        <v>42373</v>
      </c>
      <c r="J665" s="431">
        <v>60.34</v>
      </c>
      <c r="K665" s="435">
        <f t="shared" si="197"/>
        <v>120257.62000000001</v>
      </c>
      <c r="L665" s="436">
        <f t="shared" si="199"/>
        <v>-1674.1199999999953</v>
      </c>
      <c r="M665" s="411">
        <v>1</v>
      </c>
      <c r="N665" s="437">
        <f t="shared" si="198"/>
        <v>-1674.1199999999953</v>
      </c>
      <c r="O665" s="352"/>
      <c r="P665" s="114"/>
    </row>
    <row r="666" spans="1:16" s="110" customFormat="1" ht="15" customHeight="1" x14ac:dyDescent="0.25">
      <c r="A666" s="14" t="s">
        <v>2260</v>
      </c>
      <c r="B666" s="530" t="s">
        <v>2261</v>
      </c>
      <c r="C666" s="428" t="s">
        <v>52</v>
      </c>
      <c r="D666" s="429">
        <v>42284</v>
      </c>
      <c r="E666" s="430">
        <v>468</v>
      </c>
      <c r="F666" s="431">
        <v>147.91</v>
      </c>
      <c r="G666" s="432">
        <f t="shared" si="196"/>
        <v>69221.88</v>
      </c>
      <c r="H666" s="433"/>
      <c r="I666" s="886">
        <v>42373</v>
      </c>
      <c r="J666" s="431">
        <v>156.5</v>
      </c>
      <c r="K666" s="435">
        <f t="shared" si="197"/>
        <v>73242</v>
      </c>
      <c r="L666" s="436">
        <f t="shared" si="199"/>
        <v>4020.1199999999953</v>
      </c>
      <c r="M666" s="411">
        <v>1</v>
      </c>
      <c r="N666" s="437">
        <f t="shared" si="198"/>
        <v>4020.1199999999953</v>
      </c>
      <c r="O666" s="352"/>
      <c r="P666" s="114"/>
    </row>
    <row r="667" spans="1:16" s="108" customFormat="1" ht="15" customHeight="1" x14ac:dyDescent="0.25">
      <c r="A667" s="14" t="s">
        <v>1094</v>
      </c>
      <c r="B667" s="530" t="s">
        <v>1095</v>
      </c>
      <c r="C667" s="428" t="s">
        <v>52</v>
      </c>
      <c r="D667" s="429">
        <v>42342</v>
      </c>
      <c r="E667" s="430">
        <v>1473</v>
      </c>
      <c r="F667" s="838">
        <v>154.41</v>
      </c>
      <c r="G667" s="909">
        <f t="shared" si="196"/>
        <v>227445.93</v>
      </c>
      <c r="H667" s="433"/>
      <c r="I667" s="886">
        <v>42373</v>
      </c>
      <c r="J667" s="431">
        <v>147.84</v>
      </c>
      <c r="K667" s="435">
        <f t="shared" si="197"/>
        <v>217768.32000000001</v>
      </c>
      <c r="L667" s="436">
        <f t="shared" si="199"/>
        <v>-9677.609999999986</v>
      </c>
      <c r="M667" s="411">
        <v>1</v>
      </c>
      <c r="N667" s="437">
        <f t="shared" si="198"/>
        <v>-9677.609999999986</v>
      </c>
      <c r="O667" s="352"/>
      <c r="P667" s="114"/>
    </row>
    <row r="668" spans="1:16" s="424" customFormat="1" ht="15" customHeight="1" x14ac:dyDescent="0.25">
      <c r="A668" s="14" t="s">
        <v>2324</v>
      </c>
      <c r="B668" s="530" t="s">
        <v>2325</v>
      </c>
      <c r="C668" s="428" t="s">
        <v>52</v>
      </c>
      <c r="D668" s="429">
        <v>42353</v>
      </c>
      <c r="E668" s="430">
        <v>2050</v>
      </c>
      <c r="F668" s="838">
        <v>104.46</v>
      </c>
      <c r="G668" s="909">
        <f t="shared" si="196"/>
        <v>214143</v>
      </c>
      <c r="H668" s="433"/>
      <c r="I668" s="886">
        <v>42373</v>
      </c>
      <c r="J668" s="431">
        <v>99.74</v>
      </c>
      <c r="K668" s="435">
        <f t="shared" si="197"/>
        <v>204467</v>
      </c>
      <c r="L668" s="436">
        <f t="shared" si="199"/>
        <v>-9676</v>
      </c>
      <c r="M668" s="411">
        <v>1</v>
      </c>
      <c r="N668" s="437">
        <f t="shared" si="198"/>
        <v>-9676</v>
      </c>
      <c r="O668" s="352"/>
      <c r="P668" s="114"/>
    </row>
    <row r="669" spans="1:16" s="110" customFormat="1" ht="15" customHeight="1" x14ac:dyDescent="0.25">
      <c r="A669" s="908" t="s">
        <v>506</v>
      </c>
      <c r="B669" s="860" t="s">
        <v>507</v>
      </c>
      <c r="C669" s="861" t="s">
        <v>52</v>
      </c>
      <c r="D669" s="862">
        <v>42324</v>
      </c>
      <c r="E669" s="863">
        <v>2975</v>
      </c>
      <c r="F669" s="864">
        <v>121.56</v>
      </c>
      <c r="G669" s="865">
        <f t="shared" si="196"/>
        <v>361641</v>
      </c>
      <c r="H669" s="866"/>
      <c r="I669" s="886">
        <v>42373</v>
      </c>
      <c r="J669" s="864">
        <v>122.6</v>
      </c>
      <c r="K669" s="867">
        <f t="shared" si="197"/>
        <v>364735</v>
      </c>
      <c r="L669" s="881">
        <f t="shared" si="199"/>
        <v>3094</v>
      </c>
      <c r="M669" s="868">
        <v>1</v>
      </c>
      <c r="N669" s="869">
        <f>SUM(K669-G669)*M669</f>
        <v>3094</v>
      </c>
      <c r="O669" s="870"/>
      <c r="P669" s="870"/>
    </row>
    <row r="670" spans="1:16" s="108" customFormat="1" ht="15" customHeight="1" x14ac:dyDescent="0.25">
      <c r="A670" s="14" t="s">
        <v>1227</v>
      </c>
      <c r="B670" s="530" t="s">
        <v>1228</v>
      </c>
      <c r="C670" s="428" t="s">
        <v>52</v>
      </c>
      <c r="D670" s="429">
        <v>42367</v>
      </c>
      <c r="E670" s="430">
        <v>1924</v>
      </c>
      <c r="F670" s="838">
        <v>136.66</v>
      </c>
      <c r="G670" s="909">
        <f t="shared" si="196"/>
        <v>262933.83999999997</v>
      </c>
      <c r="H670" s="433"/>
      <c r="I670" s="886">
        <v>42373</v>
      </c>
      <c r="J670" s="431">
        <v>130.6</v>
      </c>
      <c r="K670" s="435">
        <f t="shared" si="197"/>
        <v>251274.4</v>
      </c>
      <c r="L670" s="436">
        <f t="shared" si="199"/>
        <v>-11659.439999999973</v>
      </c>
      <c r="M670" s="411">
        <v>1</v>
      </c>
      <c r="N670" s="437">
        <f>SUM(L670*M670)</f>
        <v>-11659.439999999973</v>
      </c>
      <c r="O670" s="352"/>
      <c r="P670" s="114"/>
    </row>
    <row r="671" spans="1:16" s="871" customFormat="1" ht="15" customHeight="1" x14ac:dyDescent="0.25">
      <c r="A671" s="46" t="s">
        <v>2311</v>
      </c>
      <c r="B671" s="530" t="s">
        <v>1605</v>
      </c>
      <c r="C671" s="554" t="s">
        <v>52</v>
      </c>
      <c r="D671" s="551">
        <v>42324</v>
      </c>
      <c r="E671" s="552">
        <v>2339</v>
      </c>
      <c r="F671" s="788">
        <v>81.31</v>
      </c>
      <c r="G671" s="606">
        <f t="shared" si="196"/>
        <v>190184.09</v>
      </c>
      <c r="H671" s="547"/>
      <c r="I671" s="573">
        <v>42376</v>
      </c>
      <c r="J671" s="788">
        <v>75.31</v>
      </c>
      <c r="K671" s="607">
        <f t="shared" si="197"/>
        <v>176150.09</v>
      </c>
      <c r="L671" s="926">
        <f t="shared" si="199"/>
        <v>-14034</v>
      </c>
      <c r="M671" s="625">
        <v>1</v>
      </c>
      <c r="N671" s="549">
        <f>SUM(K671-G671)*M671</f>
        <v>-14034</v>
      </c>
      <c r="O671" s="433"/>
      <c r="P671" s="433"/>
    </row>
    <row r="672" spans="1:16" s="108" customFormat="1" ht="15" customHeight="1" x14ac:dyDescent="0.25">
      <c r="A672" s="14" t="s">
        <v>2303</v>
      </c>
      <c r="B672" s="530" t="s">
        <v>2304</v>
      </c>
      <c r="C672" s="428" t="s">
        <v>52</v>
      </c>
      <c r="D672" s="429">
        <v>42319</v>
      </c>
      <c r="E672" s="430">
        <v>9056</v>
      </c>
      <c r="F672" s="431">
        <v>30.5</v>
      </c>
      <c r="G672" s="432">
        <f t="shared" si="196"/>
        <v>276208</v>
      </c>
      <c r="H672" s="433"/>
      <c r="I672" s="886">
        <v>42376</v>
      </c>
      <c r="J672" s="431">
        <v>29.23</v>
      </c>
      <c r="K672" s="435">
        <f t="shared" si="197"/>
        <v>264706.88</v>
      </c>
      <c r="L672" s="436">
        <f t="shared" si="199"/>
        <v>-11501.119999999995</v>
      </c>
      <c r="M672" s="411">
        <v>1</v>
      </c>
      <c r="N672" s="437">
        <f t="shared" ref="N672:N678" si="200">SUM(L672*M672)</f>
        <v>-11501.119999999995</v>
      </c>
      <c r="O672" s="352"/>
      <c r="P672" s="114"/>
    </row>
    <row r="673" spans="1:16" s="110" customFormat="1" ht="15" customHeight="1" x14ac:dyDescent="0.25">
      <c r="A673" s="438" t="s">
        <v>1646</v>
      </c>
      <c r="B673" s="569" t="s">
        <v>558</v>
      </c>
      <c r="C673" s="439" t="s">
        <v>77</v>
      </c>
      <c r="D673" s="440">
        <v>42376</v>
      </c>
      <c r="E673" s="441">
        <v>4988</v>
      </c>
      <c r="F673" s="910">
        <v>51.08</v>
      </c>
      <c r="G673" s="911">
        <f t="shared" ref="G673:G678" si="201">SUM(E673*F673)</f>
        <v>254787.03999999998</v>
      </c>
      <c r="H673" s="444"/>
      <c r="I673" s="510">
        <v>42382</v>
      </c>
      <c r="J673" s="910">
        <v>53.92</v>
      </c>
      <c r="K673" s="518">
        <f t="shared" ref="K673:K678" si="202">SUM(E673*J673)</f>
        <v>268952.96000000002</v>
      </c>
      <c r="L673" s="518">
        <f t="shared" ref="L673:L678" si="203">SUM(G673-K673)</f>
        <v>-14165.920000000042</v>
      </c>
      <c r="M673" s="615">
        <v>1</v>
      </c>
      <c r="N673" s="446">
        <f t="shared" si="200"/>
        <v>-14165.920000000042</v>
      </c>
      <c r="O673" s="616"/>
    </row>
    <row r="674" spans="1:16" s="110" customFormat="1" ht="15" customHeight="1" x14ac:dyDescent="0.25">
      <c r="A674" s="438" t="s">
        <v>626</v>
      </c>
      <c r="B674" s="569" t="s">
        <v>570</v>
      </c>
      <c r="C674" s="439" t="s">
        <v>77</v>
      </c>
      <c r="D674" s="440">
        <v>42342</v>
      </c>
      <c r="E674" s="441">
        <v>2978</v>
      </c>
      <c r="F674" s="910">
        <v>26.96</v>
      </c>
      <c r="G674" s="911">
        <f t="shared" si="201"/>
        <v>80286.880000000005</v>
      </c>
      <c r="H674" s="444"/>
      <c r="I674" s="510">
        <v>42380</v>
      </c>
      <c r="J674" s="910">
        <v>28.29</v>
      </c>
      <c r="K674" s="518">
        <f t="shared" si="202"/>
        <v>84247.62</v>
      </c>
      <c r="L674" s="518">
        <f t="shared" si="203"/>
        <v>-3960.7399999999907</v>
      </c>
      <c r="M674" s="615">
        <v>1</v>
      </c>
      <c r="N674" s="446">
        <f t="shared" si="200"/>
        <v>-3960.7399999999907</v>
      </c>
      <c r="O674" s="616"/>
    </row>
    <row r="675" spans="1:16" s="110" customFormat="1" ht="15" customHeight="1" x14ac:dyDescent="0.25">
      <c r="A675" s="438" t="s">
        <v>601</v>
      </c>
      <c r="B675" s="569" t="s">
        <v>602</v>
      </c>
      <c r="C675" s="439" t="s">
        <v>77</v>
      </c>
      <c r="D675" s="440">
        <v>42305</v>
      </c>
      <c r="E675" s="441">
        <v>3489</v>
      </c>
      <c r="F675" s="780">
        <v>81.34</v>
      </c>
      <c r="G675" s="612">
        <f t="shared" si="201"/>
        <v>283795.26</v>
      </c>
      <c r="H675" s="444"/>
      <c r="I675" s="510">
        <v>42388</v>
      </c>
      <c r="J675" s="786">
        <v>82.4</v>
      </c>
      <c r="K675" s="613">
        <f t="shared" si="202"/>
        <v>287493.60000000003</v>
      </c>
      <c r="L675" s="614">
        <f t="shared" si="203"/>
        <v>-3698.3400000000256</v>
      </c>
      <c r="M675" s="615">
        <v>1</v>
      </c>
      <c r="N675" s="446">
        <f t="shared" si="200"/>
        <v>-3698.3400000000256</v>
      </c>
      <c r="O675" s="616"/>
    </row>
    <row r="676" spans="1:16" s="110" customFormat="1" ht="15" customHeight="1" x14ac:dyDescent="0.25">
      <c r="A676" s="438" t="s">
        <v>2320</v>
      </c>
      <c r="B676" s="569" t="s">
        <v>2248</v>
      </c>
      <c r="C676" s="439" t="s">
        <v>77</v>
      </c>
      <c r="D676" s="440">
        <v>42349</v>
      </c>
      <c r="E676" s="441">
        <v>4660</v>
      </c>
      <c r="F676" s="910">
        <v>26.37</v>
      </c>
      <c r="G676" s="911">
        <f t="shared" si="201"/>
        <v>122884.20000000001</v>
      </c>
      <c r="H676" s="444"/>
      <c r="I676" s="510">
        <v>42391</v>
      </c>
      <c r="J676" s="910">
        <v>27.63</v>
      </c>
      <c r="K676" s="518">
        <f t="shared" si="202"/>
        <v>128755.79999999999</v>
      </c>
      <c r="L676" s="518">
        <f t="shared" si="203"/>
        <v>-5871.5999999999767</v>
      </c>
      <c r="M676" s="615">
        <v>1</v>
      </c>
      <c r="N676" s="446">
        <f t="shared" si="200"/>
        <v>-5871.5999999999767</v>
      </c>
      <c r="O676" s="616"/>
    </row>
    <row r="677" spans="1:16" s="110" customFormat="1" ht="15" customHeight="1" x14ac:dyDescent="0.25">
      <c r="A677" s="438" t="s">
        <v>1048</v>
      </c>
      <c r="B677" s="569" t="s">
        <v>1047</v>
      </c>
      <c r="C677" s="439" t="s">
        <v>77</v>
      </c>
      <c r="D677" s="440">
        <v>42376</v>
      </c>
      <c r="E677" s="441">
        <v>2254</v>
      </c>
      <c r="F677" s="910">
        <v>88.92</v>
      </c>
      <c r="G677" s="911">
        <f t="shared" si="201"/>
        <v>200425.68</v>
      </c>
      <c r="H677" s="444"/>
      <c r="I677" s="510">
        <v>42401</v>
      </c>
      <c r="J677" s="910">
        <v>89.4</v>
      </c>
      <c r="K677" s="518">
        <f t="shared" si="202"/>
        <v>201507.6</v>
      </c>
      <c r="L677" s="518">
        <f t="shared" si="203"/>
        <v>-1081.9200000000128</v>
      </c>
      <c r="M677" s="615">
        <v>1</v>
      </c>
      <c r="N677" s="446">
        <f t="shared" si="200"/>
        <v>-1081.9200000000128</v>
      </c>
      <c r="O677" s="616"/>
    </row>
    <row r="678" spans="1:16" s="110" customFormat="1" ht="15" customHeight="1" x14ac:dyDescent="0.25">
      <c r="A678" s="438" t="s">
        <v>2345</v>
      </c>
      <c r="B678" s="569" t="s">
        <v>2346</v>
      </c>
      <c r="C678" s="439" t="s">
        <v>77</v>
      </c>
      <c r="D678" s="440">
        <v>42382</v>
      </c>
      <c r="E678" s="441">
        <v>5833</v>
      </c>
      <c r="F678" s="910">
        <v>39.700000000000003</v>
      </c>
      <c r="G678" s="911">
        <f t="shared" si="201"/>
        <v>231570.1</v>
      </c>
      <c r="H678" s="444"/>
      <c r="I678" s="510">
        <v>42401</v>
      </c>
      <c r="J678" s="910">
        <v>39.26</v>
      </c>
      <c r="K678" s="518">
        <f t="shared" si="202"/>
        <v>229003.58</v>
      </c>
      <c r="L678" s="518">
        <f t="shared" si="203"/>
        <v>2566.5200000000186</v>
      </c>
      <c r="M678" s="615">
        <v>1</v>
      </c>
      <c r="N678" s="446">
        <f t="shared" si="200"/>
        <v>2566.5200000000186</v>
      </c>
      <c r="O678" s="616"/>
    </row>
    <row r="679" spans="1:16" s="108" customFormat="1" ht="15" customHeight="1" x14ac:dyDescent="0.25">
      <c r="A679" s="14" t="s">
        <v>1657</v>
      </c>
      <c r="B679" s="530" t="s">
        <v>837</v>
      </c>
      <c r="C679" s="428" t="s">
        <v>52</v>
      </c>
      <c r="D679" s="429">
        <v>42397</v>
      </c>
      <c r="E679" s="430">
        <v>4208</v>
      </c>
      <c r="F679" s="838">
        <v>34.54</v>
      </c>
      <c r="G679" s="909">
        <f t="shared" ref="G679:G686" si="204">SUM(E679*F679)</f>
        <v>145344.32000000001</v>
      </c>
      <c r="H679" s="433"/>
      <c r="I679" s="886">
        <v>42412</v>
      </c>
      <c r="J679" s="431">
        <v>31.82</v>
      </c>
      <c r="K679" s="435">
        <f t="shared" ref="K679:K686" si="205">SUM(E679*J679)</f>
        <v>133898.56</v>
      </c>
      <c r="L679" s="436">
        <f>SUM(K679-G679)</f>
        <v>-11445.760000000009</v>
      </c>
      <c r="M679" s="411">
        <v>1</v>
      </c>
      <c r="N679" s="437">
        <f t="shared" ref="N679:N686" si="206">SUM(L679*M679)</f>
        <v>-11445.760000000009</v>
      </c>
      <c r="O679" s="352"/>
      <c r="P679" s="114"/>
    </row>
    <row r="680" spans="1:16" s="108" customFormat="1" ht="15" customHeight="1" x14ac:dyDescent="0.25">
      <c r="A680" s="438" t="s">
        <v>639</v>
      </c>
      <c r="B680" s="569" t="s">
        <v>640</v>
      </c>
      <c r="C680" s="439" t="s">
        <v>77</v>
      </c>
      <c r="D680" s="440">
        <v>42405</v>
      </c>
      <c r="E680" s="441">
        <v>3073</v>
      </c>
      <c r="F680" s="910">
        <v>123.37</v>
      </c>
      <c r="G680" s="911">
        <f t="shared" si="204"/>
        <v>379116.01</v>
      </c>
      <c r="H680" s="444"/>
      <c r="I680" s="510">
        <v>42409</v>
      </c>
      <c r="J680" s="910">
        <v>130.31</v>
      </c>
      <c r="K680" s="518">
        <f t="shared" si="205"/>
        <v>400442.63</v>
      </c>
      <c r="L680" s="518">
        <f>SUM(G680-K680)</f>
        <v>-21326.619999999995</v>
      </c>
      <c r="M680" s="615">
        <v>1</v>
      </c>
      <c r="N680" s="446">
        <f t="shared" si="206"/>
        <v>-21326.619999999995</v>
      </c>
      <c r="O680" s="616"/>
      <c r="P680" s="110"/>
    </row>
    <row r="681" spans="1:16" s="110" customFormat="1" ht="15" customHeight="1" x14ac:dyDescent="0.25">
      <c r="A681" s="14" t="s">
        <v>2361</v>
      </c>
      <c r="B681" s="530" t="s">
        <v>2362</v>
      </c>
      <c r="C681" s="428" t="s">
        <v>52</v>
      </c>
      <c r="D681" s="429">
        <v>42395</v>
      </c>
      <c r="E681" s="430">
        <v>4726</v>
      </c>
      <c r="F681" s="838">
        <v>58.584000000000003</v>
      </c>
      <c r="G681" s="909">
        <f t="shared" si="204"/>
        <v>276867.984</v>
      </c>
      <c r="H681" s="433"/>
      <c r="I681" s="886">
        <v>42412</v>
      </c>
      <c r="J681" s="431">
        <v>55.19</v>
      </c>
      <c r="K681" s="435">
        <f t="shared" si="205"/>
        <v>260827.94</v>
      </c>
      <c r="L681" s="436">
        <f>SUM(K681-G681)</f>
        <v>-16040.043999999994</v>
      </c>
      <c r="M681" s="411">
        <v>1</v>
      </c>
      <c r="N681" s="437">
        <f t="shared" si="206"/>
        <v>-16040.043999999994</v>
      </c>
      <c r="O681" s="352"/>
      <c r="P681" s="114"/>
    </row>
    <row r="682" spans="1:16" s="108" customFormat="1" ht="15" customHeight="1" x14ac:dyDescent="0.25">
      <c r="A682" s="438" t="s">
        <v>1840</v>
      </c>
      <c r="B682" s="569" t="s">
        <v>1841</v>
      </c>
      <c r="C682" s="439" t="s">
        <v>77</v>
      </c>
      <c r="D682" s="440">
        <v>42376</v>
      </c>
      <c r="E682" s="441">
        <v>1808</v>
      </c>
      <c r="F682" s="910">
        <v>154.30000000000001</v>
      </c>
      <c r="G682" s="911">
        <f t="shared" si="204"/>
        <v>278974.40000000002</v>
      </c>
      <c r="H682" s="444"/>
      <c r="I682" s="510">
        <v>42439</v>
      </c>
      <c r="J682" s="910">
        <v>154.38999999999999</v>
      </c>
      <c r="K682" s="518">
        <f t="shared" si="205"/>
        <v>279137.12</v>
      </c>
      <c r="L682" s="518">
        <f>SUM(G682-K682)</f>
        <v>-162.71999999997206</v>
      </c>
      <c r="M682" s="615">
        <v>1</v>
      </c>
      <c r="N682" s="446">
        <f t="shared" si="206"/>
        <v>-162.71999999997206</v>
      </c>
      <c r="O682" s="616"/>
      <c r="P682" s="110"/>
    </row>
    <row r="683" spans="1:16" s="108" customFormat="1" ht="15" customHeight="1" x14ac:dyDescent="0.25">
      <c r="A683" s="14" t="s">
        <v>2386</v>
      </c>
      <c r="B683" s="530" t="s">
        <v>1962</v>
      </c>
      <c r="C683" s="428" t="s">
        <v>52</v>
      </c>
      <c r="D683" s="429">
        <v>42431</v>
      </c>
      <c r="E683" s="430">
        <v>8365</v>
      </c>
      <c r="F683" s="838">
        <v>11.25</v>
      </c>
      <c r="G683" s="909">
        <f t="shared" si="204"/>
        <v>94106.25</v>
      </c>
      <c r="H683" s="433"/>
      <c r="I683" s="886">
        <v>42452</v>
      </c>
      <c r="J683" s="431">
        <v>9.94</v>
      </c>
      <c r="K683" s="435">
        <f t="shared" si="205"/>
        <v>83148.099999999991</v>
      </c>
      <c r="L683" s="436">
        <f t="shared" ref="L683:L692" si="207">SUM(K683-G683)</f>
        <v>-10958.150000000009</v>
      </c>
      <c r="M683" s="411">
        <v>1</v>
      </c>
      <c r="N683" s="437">
        <f t="shared" si="206"/>
        <v>-10958.150000000009</v>
      </c>
      <c r="O683" s="352"/>
      <c r="P683" s="114"/>
    </row>
    <row r="684" spans="1:16" s="108" customFormat="1" ht="15" customHeight="1" x14ac:dyDescent="0.25">
      <c r="A684" s="14" t="s">
        <v>516</v>
      </c>
      <c r="B684" s="530" t="s">
        <v>517</v>
      </c>
      <c r="C684" s="428" t="s">
        <v>52</v>
      </c>
      <c r="D684" s="429">
        <v>42422</v>
      </c>
      <c r="E684" s="430">
        <v>5891</v>
      </c>
      <c r="F684" s="838">
        <v>43</v>
      </c>
      <c r="G684" s="909">
        <f t="shared" si="204"/>
        <v>253313</v>
      </c>
      <c r="H684" s="433"/>
      <c r="I684" s="886">
        <v>42466</v>
      </c>
      <c r="J684" s="431">
        <v>45.46</v>
      </c>
      <c r="K684" s="435">
        <f t="shared" si="205"/>
        <v>267804.86</v>
      </c>
      <c r="L684" s="436">
        <f t="shared" si="207"/>
        <v>14491.859999999986</v>
      </c>
      <c r="M684" s="411">
        <v>1</v>
      </c>
      <c r="N684" s="437">
        <f t="shared" si="206"/>
        <v>14491.859999999986</v>
      </c>
      <c r="O684" s="352"/>
      <c r="P684" s="114"/>
    </row>
    <row r="685" spans="1:16" s="108" customFormat="1" ht="15" customHeight="1" x14ac:dyDescent="0.25">
      <c r="A685" s="14" t="s">
        <v>2380</v>
      </c>
      <c r="B685" s="530" t="s">
        <v>1226</v>
      </c>
      <c r="C685" s="428" t="s">
        <v>52</v>
      </c>
      <c r="D685" s="429">
        <v>42415</v>
      </c>
      <c r="E685" s="430">
        <v>6375</v>
      </c>
      <c r="F685" s="838">
        <v>25.22</v>
      </c>
      <c r="G685" s="909">
        <f t="shared" si="204"/>
        <v>160777.5</v>
      </c>
      <c r="H685" s="433"/>
      <c r="I685" s="886">
        <v>42468</v>
      </c>
      <c r="J685" s="431">
        <v>29.63</v>
      </c>
      <c r="K685" s="435">
        <f t="shared" si="205"/>
        <v>188891.25</v>
      </c>
      <c r="L685" s="436">
        <f t="shared" si="207"/>
        <v>28113.75</v>
      </c>
      <c r="M685" s="411">
        <v>1</v>
      </c>
      <c r="N685" s="437">
        <f t="shared" si="206"/>
        <v>28113.75</v>
      </c>
      <c r="O685" s="352"/>
      <c r="P685" s="114"/>
    </row>
    <row r="686" spans="1:16" s="108" customFormat="1" ht="15" customHeight="1" x14ac:dyDescent="0.25">
      <c r="A686" s="14" t="s">
        <v>2385</v>
      </c>
      <c r="B686" s="530" t="s">
        <v>1454</v>
      </c>
      <c r="C686" s="428" t="s">
        <v>52</v>
      </c>
      <c r="D686" s="429">
        <v>42426</v>
      </c>
      <c r="E686" s="430">
        <v>7415</v>
      </c>
      <c r="F686" s="838">
        <v>26.96</v>
      </c>
      <c r="G686" s="909">
        <f t="shared" si="204"/>
        <v>199908.4</v>
      </c>
      <c r="H686" s="433"/>
      <c r="I686" s="886">
        <v>42464</v>
      </c>
      <c r="J686" s="431">
        <v>26</v>
      </c>
      <c r="K686" s="435">
        <f t="shared" si="205"/>
        <v>192790</v>
      </c>
      <c r="L686" s="436">
        <f t="shared" si="207"/>
        <v>-7118.3999999999942</v>
      </c>
      <c r="M686" s="411">
        <v>1</v>
      </c>
      <c r="N686" s="437">
        <f t="shared" si="206"/>
        <v>-7118.3999999999942</v>
      </c>
      <c r="O686" s="352"/>
      <c r="P686" s="114"/>
    </row>
    <row r="687" spans="1:16" s="108" customFormat="1" ht="15" customHeight="1" x14ac:dyDescent="0.25">
      <c r="A687" s="14" t="s">
        <v>1920</v>
      </c>
      <c r="B687" s="530" t="s">
        <v>1921</v>
      </c>
      <c r="C687" s="428" t="s">
        <v>52</v>
      </c>
      <c r="D687" s="429">
        <v>42417</v>
      </c>
      <c r="E687" s="430">
        <v>5881</v>
      </c>
      <c r="F687" s="838">
        <v>31.73</v>
      </c>
      <c r="G687" s="909">
        <f t="shared" ref="G687:G692" si="208">SUM(E687*F687)</f>
        <v>186604.13</v>
      </c>
      <c r="H687" s="433"/>
      <c r="I687" s="886">
        <v>42472</v>
      </c>
      <c r="J687" s="431">
        <v>29.45</v>
      </c>
      <c r="K687" s="435">
        <f t="shared" ref="K687:K692" si="209">SUM(E687*J687)</f>
        <v>173195.44999999998</v>
      </c>
      <c r="L687" s="436">
        <f t="shared" si="207"/>
        <v>-13408.680000000022</v>
      </c>
      <c r="M687" s="411">
        <v>1</v>
      </c>
      <c r="N687" s="437">
        <f t="shared" ref="N687:N692" si="210">SUM(L687*M687)</f>
        <v>-13408.680000000022</v>
      </c>
      <c r="O687" s="352"/>
      <c r="P687" s="114"/>
    </row>
    <row r="688" spans="1:16" s="108" customFormat="1" ht="15" customHeight="1" x14ac:dyDescent="0.25">
      <c r="A688" s="14" t="s">
        <v>1869</v>
      </c>
      <c r="B688" s="530" t="s">
        <v>1870</v>
      </c>
      <c r="C688" s="428" t="s">
        <v>52</v>
      </c>
      <c r="D688" s="429">
        <v>42417</v>
      </c>
      <c r="E688" s="430">
        <v>3306</v>
      </c>
      <c r="F688" s="838">
        <v>83.89</v>
      </c>
      <c r="G688" s="909">
        <f t="shared" si="208"/>
        <v>277340.34000000003</v>
      </c>
      <c r="H688" s="433"/>
      <c r="I688" s="886">
        <v>42486</v>
      </c>
      <c r="J688" s="431">
        <v>88.89</v>
      </c>
      <c r="K688" s="435">
        <f t="shared" si="209"/>
        <v>293870.34000000003</v>
      </c>
      <c r="L688" s="436">
        <f t="shared" si="207"/>
        <v>16530</v>
      </c>
      <c r="M688" s="411">
        <v>1</v>
      </c>
      <c r="N688" s="437">
        <f t="shared" si="210"/>
        <v>16530</v>
      </c>
      <c r="O688" s="352"/>
      <c r="P688" s="114"/>
    </row>
    <row r="689" spans="1:16" s="108" customFormat="1" ht="15" customHeight="1" x14ac:dyDescent="0.25">
      <c r="A689" s="14" t="s">
        <v>2359</v>
      </c>
      <c r="B689" s="530" t="s">
        <v>2360</v>
      </c>
      <c r="C689" s="428" t="s">
        <v>52</v>
      </c>
      <c r="D689" s="429">
        <v>42395</v>
      </c>
      <c r="E689" s="430">
        <v>1866</v>
      </c>
      <c r="F689" s="838">
        <v>143.63999999999999</v>
      </c>
      <c r="G689" s="909">
        <f t="shared" si="208"/>
        <v>268032.24</v>
      </c>
      <c r="H689" s="433"/>
      <c r="I689" s="886">
        <v>42486</v>
      </c>
      <c r="J689" s="431">
        <v>167.75</v>
      </c>
      <c r="K689" s="435">
        <f t="shared" si="209"/>
        <v>313021.5</v>
      </c>
      <c r="L689" s="436">
        <f t="shared" si="207"/>
        <v>44989.260000000009</v>
      </c>
      <c r="M689" s="411">
        <v>1</v>
      </c>
      <c r="N689" s="437">
        <f t="shared" si="210"/>
        <v>44989.260000000009</v>
      </c>
      <c r="O689" s="352"/>
      <c r="P689" s="114"/>
    </row>
    <row r="690" spans="1:16" s="108" customFormat="1" ht="15" customHeight="1" x14ac:dyDescent="0.25">
      <c r="A690" s="14" t="s">
        <v>2390</v>
      </c>
      <c r="B690" s="530" t="s">
        <v>1110</v>
      </c>
      <c r="C690" s="428" t="s">
        <v>52</v>
      </c>
      <c r="D690" s="429">
        <v>42444</v>
      </c>
      <c r="E690" s="430">
        <v>3307</v>
      </c>
      <c r="F690" s="838">
        <v>104.76</v>
      </c>
      <c r="G690" s="909">
        <f t="shared" si="208"/>
        <v>346441.32</v>
      </c>
      <c r="H690" s="433"/>
      <c r="I690" s="886">
        <v>42487</v>
      </c>
      <c r="J690" s="431">
        <v>103.75</v>
      </c>
      <c r="K690" s="435">
        <f t="shared" si="209"/>
        <v>343101.25</v>
      </c>
      <c r="L690" s="436">
        <f t="shared" si="207"/>
        <v>-3340.070000000007</v>
      </c>
      <c r="M690" s="411">
        <v>1</v>
      </c>
      <c r="N690" s="437">
        <f t="shared" si="210"/>
        <v>-3340.070000000007</v>
      </c>
      <c r="O690" s="352"/>
      <c r="P690" s="114"/>
    </row>
    <row r="691" spans="1:16" s="110" customFormat="1" ht="15" customHeight="1" x14ac:dyDescent="0.25">
      <c r="A691" s="14" t="s">
        <v>2378</v>
      </c>
      <c r="B691" s="530" t="s">
        <v>2379</v>
      </c>
      <c r="C691" s="428" t="s">
        <v>52</v>
      </c>
      <c r="D691" s="429">
        <v>42418</v>
      </c>
      <c r="E691" s="430">
        <v>18110</v>
      </c>
      <c r="F691" s="838">
        <v>9.4600000000000009</v>
      </c>
      <c r="G691" s="909">
        <f t="shared" si="208"/>
        <v>171320.6</v>
      </c>
      <c r="H691" s="433"/>
      <c r="I691" s="886">
        <v>42489</v>
      </c>
      <c r="J691" s="431">
        <v>10.14</v>
      </c>
      <c r="K691" s="435">
        <f t="shared" si="209"/>
        <v>183635.40000000002</v>
      </c>
      <c r="L691" s="436">
        <f t="shared" si="207"/>
        <v>12314.800000000017</v>
      </c>
      <c r="M691" s="411">
        <v>1</v>
      </c>
      <c r="N691" s="437">
        <f t="shared" si="210"/>
        <v>12314.800000000017</v>
      </c>
      <c r="O691" s="352"/>
      <c r="P691" s="114"/>
    </row>
    <row r="692" spans="1:16" s="108" customFormat="1" ht="15" customHeight="1" x14ac:dyDescent="0.25">
      <c r="A692" s="14" t="s">
        <v>1184</v>
      </c>
      <c r="B692" s="530" t="s">
        <v>1185</v>
      </c>
      <c r="C692" s="428" t="s">
        <v>52</v>
      </c>
      <c r="D692" s="429">
        <v>42487</v>
      </c>
      <c r="E692" s="430">
        <v>17078</v>
      </c>
      <c r="F692" s="838">
        <v>40.090000000000003</v>
      </c>
      <c r="G692" s="909">
        <f t="shared" si="208"/>
        <v>684657.02</v>
      </c>
      <c r="H692" s="433"/>
      <c r="I692" s="886">
        <v>42489</v>
      </c>
      <c r="J692" s="431">
        <v>36.03</v>
      </c>
      <c r="K692" s="435">
        <f t="shared" si="209"/>
        <v>615320.34</v>
      </c>
      <c r="L692" s="436">
        <f t="shared" si="207"/>
        <v>-69336.680000000051</v>
      </c>
      <c r="M692" s="411">
        <v>1</v>
      </c>
      <c r="N692" s="437">
        <f t="shared" si="210"/>
        <v>-69336.680000000051</v>
      </c>
      <c r="O692" s="352"/>
      <c r="P692" s="114"/>
    </row>
    <row r="693" spans="1:16" s="108" customFormat="1" ht="15" customHeight="1" x14ac:dyDescent="0.25">
      <c r="A693" s="438" t="s">
        <v>655</v>
      </c>
      <c r="B693" s="569" t="s">
        <v>656</v>
      </c>
      <c r="C693" s="439" t="s">
        <v>77</v>
      </c>
      <c r="D693" s="440">
        <v>42481</v>
      </c>
      <c r="E693" s="441">
        <v>11464</v>
      </c>
      <c r="F693" s="910">
        <v>46.76</v>
      </c>
      <c r="G693" s="911">
        <f t="shared" ref="G693:G700" si="211">SUM(E693*F693)</f>
        <v>536056.64</v>
      </c>
      <c r="H693" s="444"/>
      <c r="I693" s="510">
        <v>42492</v>
      </c>
      <c r="J693" s="910">
        <v>48.52</v>
      </c>
      <c r="K693" s="518">
        <f t="shared" ref="K693:K700" si="212">SUM(E693*J693)</f>
        <v>556233.28</v>
      </c>
      <c r="L693" s="518">
        <f>SUM(G693-K693)</f>
        <v>-20176.640000000014</v>
      </c>
      <c r="M693" s="615">
        <v>1</v>
      </c>
      <c r="N693" s="446">
        <f t="shared" ref="N693:N700" si="213">SUM(L693*M693)</f>
        <v>-20176.640000000014</v>
      </c>
      <c r="O693" s="616"/>
      <c r="P693" s="110"/>
    </row>
    <row r="694" spans="1:16" s="110" customFormat="1" ht="15" customHeight="1" x14ac:dyDescent="0.25">
      <c r="A694" s="438" t="s">
        <v>2409</v>
      </c>
      <c r="B694" s="569" t="s">
        <v>541</v>
      </c>
      <c r="C694" s="439" t="s">
        <v>77</v>
      </c>
      <c r="D694" s="440">
        <v>42488</v>
      </c>
      <c r="E694" s="441">
        <v>8596</v>
      </c>
      <c r="F694" s="910">
        <v>60.04</v>
      </c>
      <c r="G694" s="911">
        <f t="shared" si="211"/>
        <v>516103.83999999997</v>
      </c>
      <c r="H694" s="444"/>
      <c r="I694" s="510">
        <v>42492</v>
      </c>
      <c r="J694" s="910">
        <v>63.67</v>
      </c>
      <c r="K694" s="518">
        <f t="shared" si="212"/>
        <v>547307.32000000007</v>
      </c>
      <c r="L694" s="518">
        <f>SUM(G694-K694)</f>
        <v>-31203.480000000098</v>
      </c>
      <c r="M694" s="615">
        <v>1</v>
      </c>
      <c r="N694" s="446">
        <f t="shared" si="213"/>
        <v>-31203.480000000098</v>
      </c>
      <c r="O694" s="616"/>
    </row>
    <row r="695" spans="1:16" s="108" customFormat="1" ht="15" customHeight="1" x14ac:dyDescent="0.25">
      <c r="A695" s="14" t="s">
        <v>478</v>
      </c>
      <c r="B695" s="530" t="s">
        <v>479</v>
      </c>
      <c r="C695" s="428" t="s">
        <v>52</v>
      </c>
      <c r="D695" s="429">
        <v>42479</v>
      </c>
      <c r="E695" s="430">
        <v>6581</v>
      </c>
      <c r="F695" s="838">
        <v>51.01</v>
      </c>
      <c r="G695" s="909">
        <f t="shared" si="211"/>
        <v>335696.81</v>
      </c>
      <c r="H695" s="433"/>
      <c r="I695" s="886">
        <v>42494</v>
      </c>
      <c r="J695" s="431">
        <v>48.52</v>
      </c>
      <c r="K695" s="435">
        <f t="shared" si="212"/>
        <v>319310.12</v>
      </c>
      <c r="L695" s="436">
        <f>SUM(K695-G695)</f>
        <v>-16386.690000000002</v>
      </c>
      <c r="M695" s="411">
        <v>1</v>
      </c>
      <c r="N695" s="437">
        <f t="shared" si="213"/>
        <v>-16386.690000000002</v>
      </c>
      <c r="O695" s="352"/>
      <c r="P695" s="114"/>
    </row>
    <row r="696" spans="1:16" s="108" customFormat="1" ht="15" customHeight="1" x14ac:dyDescent="0.25">
      <c r="A696" s="14" t="s">
        <v>2367</v>
      </c>
      <c r="B696" s="530" t="s">
        <v>1349</v>
      </c>
      <c r="C696" s="428" t="s">
        <v>52</v>
      </c>
      <c r="D696" s="429">
        <v>42403</v>
      </c>
      <c r="E696" s="430">
        <v>3815</v>
      </c>
      <c r="F696" s="838">
        <v>45.07</v>
      </c>
      <c r="G696" s="909">
        <f t="shared" si="211"/>
        <v>171942.05</v>
      </c>
      <c r="H696" s="433"/>
      <c r="I696" s="886">
        <v>42496</v>
      </c>
      <c r="J696" s="431">
        <v>50.7</v>
      </c>
      <c r="K696" s="435">
        <f t="shared" si="212"/>
        <v>193420.5</v>
      </c>
      <c r="L696" s="436">
        <f>SUM(K696-G696)</f>
        <v>21478.450000000012</v>
      </c>
      <c r="M696" s="411">
        <v>1</v>
      </c>
      <c r="N696" s="437">
        <f t="shared" si="213"/>
        <v>21478.450000000012</v>
      </c>
      <c r="O696" s="352"/>
      <c r="P696" s="114"/>
    </row>
    <row r="697" spans="1:16" s="108" customFormat="1" ht="15" customHeight="1" x14ac:dyDescent="0.25">
      <c r="A697" s="14" t="s">
        <v>2377</v>
      </c>
      <c r="B697" s="530" t="s">
        <v>2309</v>
      </c>
      <c r="C697" s="428" t="s">
        <v>52</v>
      </c>
      <c r="D697" s="429">
        <v>42417</v>
      </c>
      <c r="E697" s="430">
        <v>4013</v>
      </c>
      <c r="F697" s="838">
        <v>46.74</v>
      </c>
      <c r="G697" s="909">
        <f t="shared" si="211"/>
        <v>187567.62</v>
      </c>
      <c r="H697" s="433"/>
      <c r="I697" s="886">
        <v>42494</v>
      </c>
      <c r="J697" s="431">
        <v>52.38</v>
      </c>
      <c r="K697" s="435">
        <f t="shared" si="212"/>
        <v>210200.94</v>
      </c>
      <c r="L697" s="436">
        <f>SUM(K697-G697)</f>
        <v>22633.320000000007</v>
      </c>
      <c r="M697" s="411">
        <v>1</v>
      </c>
      <c r="N697" s="437">
        <f t="shared" si="213"/>
        <v>22633.320000000007</v>
      </c>
      <c r="O697" s="352"/>
      <c r="P697" s="114"/>
    </row>
    <row r="698" spans="1:16" s="108" customFormat="1" ht="15" customHeight="1" x14ac:dyDescent="0.25">
      <c r="A698" s="14" t="s">
        <v>1492</v>
      </c>
      <c r="B698" s="530" t="s">
        <v>1493</v>
      </c>
      <c r="C698" s="428" t="s">
        <v>52</v>
      </c>
      <c r="D698" s="429">
        <v>42480</v>
      </c>
      <c r="E698" s="430">
        <v>10906</v>
      </c>
      <c r="F698" s="838">
        <v>34.42</v>
      </c>
      <c r="G698" s="909">
        <f t="shared" si="211"/>
        <v>375384.52</v>
      </c>
      <c r="H698" s="433"/>
      <c r="I698" s="886">
        <v>42499</v>
      </c>
      <c r="J698" s="431">
        <v>29.9</v>
      </c>
      <c r="K698" s="435">
        <f t="shared" si="212"/>
        <v>326089.39999999997</v>
      </c>
      <c r="L698" s="436">
        <f>SUM(K698-G698)</f>
        <v>-49295.120000000054</v>
      </c>
      <c r="M698" s="411">
        <v>1</v>
      </c>
      <c r="N698" s="437">
        <f t="shared" si="213"/>
        <v>-49295.120000000054</v>
      </c>
      <c r="O698" s="352"/>
      <c r="P698" s="114"/>
    </row>
    <row r="699" spans="1:16" s="110" customFormat="1" ht="15" customHeight="1" x14ac:dyDescent="0.25">
      <c r="A699" s="14" t="s">
        <v>2376</v>
      </c>
      <c r="B699" s="530" t="s">
        <v>519</v>
      </c>
      <c r="C699" s="428" t="s">
        <v>52</v>
      </c>
      <c r="D699" s="429">
        <v>42417</v>
      </c>
      <c r="E699" s="430">
        <v>2331</v>
      </c>
      <c r="F699" s="838">
        <v>96.03</v>
      </c>
      <c r="G699" s="909">
        <f t="shared" si="211"/>
        <v>223845.93</v>
      </c>
      <c r="H699" s="433"/>
      <c r="I699" s="886">
        <v>42501</v>
      </c>
      <c r="J699" s="431">
        <v>102.2</v>
      </c>
      <c r="K699" s="435">
        <f t="shared" si="212"/>
        <v>238228.2</v>
      </c>
      <c r="L699" s="436">
        <f>SUM(K699-G699)</f>
        <v>14382.270000000019</v>
      </c>
      <c r="M699" s="411">
        <v>1</v>
      </c>
      <c r="N699" s="437">
        <f t="shared" si="213"/>
        <v>14382.270000000019</v>
      </c>
      <c r="O699" s="352"/>
      <c r="P699" s="114"/>
    </row>
    <row r="700" spans="1:16" s="110" customFormat="1" ht="15.75" customHeight="1" x14ac:dyDescent="0.25">
      <c r="A700" s="438" t="s">
        <v>661</v>
      </c>
      <c r="B700" s="569" t="s">
        <v>662</v>
      </c>
      <c r="C700" s="439" t="s">
        <v>77</v>
      </c>
      <c r="D700" s="440">
        <v>42480</v>
      </c>
      <c r="E700" s="441">
        <v>8534</v>
      </c>
      <c r="F700" s="910">
        <v>61.65</v>
      </c>
      <c r="G700" s="911">
        <f t="shared" si="211"/>
        <v>526121.1</v>
      </c>
      <c r="H700" s="444"/>
      <c r="I700" s="510">
        <v>42499</v>
      </c>
      <c r="J700" s="910">
        <v>62.83</v>
      </c>
      <c r="K700" s="518">
        <f t="shared" si="212"/>
        <v>536191.22</v>
      </c>
      <c r="L700" s="518">
        <f>SUM(G700-K700)</f>
        <v>-10070.119999999995</v>
      </c>
      <c r="M700" s="615">
        <v>1</v>
      </c>
      <c r="N700" s="446">
        <f t="shared" si="213"/>
        <v>-10070.119999999995</v>
      </c>
      <c r="O700" s="616"/>
    </row>
    <row r="701" spans="1:16" s="110" customFormat="1" ht="15" customHeight="1" x14ac:dyDescent="0.25">
      <c r="A701" s="14" t="s">
        <v>1972</v>
      </c>
      <c r="B701" s="530" t="s">
        <v>1975</v>
      </c>
      <c r="C701" s="428" t="s">
        <v>52</v>
      </c>
      <c r="D701" s="429">
        <v>42479</v>
      </c>
      <c r="E701" s="430">
        <v>12569</v>
      </c>
      <c r="F701" s="838">
        <v>29.14</v>
      </c>
      <c r="G701" s="909">
        <f t="shared" ref="G701:G713" si="214">SUM(E701*F701)</f>
        <v>366260.66000000003</v>
      </c>
      <c r="H701" s="433"/>
      <c r="I701" s="886">
        <v>42510</v>
      </c>
      <c r="J701" s="431">
        <v>27.23</v>
      </c>
      <c r="K701" s="435">
        <f t="shared" ref="K701:K713" si="215">SUM(E701*J701)</f>
        <v>342253.87</v>
      </c>
      <c r="L701" s="436">
        <f>SUM(K701-G701)</f>
        <v>-24006.790000000037</v>
      </c>
      <c r="M701" s="411">
        <v>1</v>
      </c>
      <c r="N701" s="437">
        <f t="shared" ref="N701:N713" si="216">SUM(L701*M701)</f>
        <v>-24006.790000000037</v>
      </c>
      <c r="O701" s="352"/>
      <c r="P701" s="114"/>
    </row>
    <row r="702" spans="1:16" s="110" customFormat="1" ht="15" customHeight="1" x14ac:dyDescent="0.25">
      <c r="A702" s="14" t="s">
        <v>2387</v>
      </c>
      <c r="B702" s="530" t="s">
        <v>2085</v>
      </c>
      <c r="C702" s="428" t="s">
        <v>52</v>
      </c>
      <c r="D702" s="429">
        <v>42417</v>
      </c>
      <c r="E702" s="430">
        <v>8285</v>
      </c>
      <c r="F702" s="838">
        <v>14.05</v>
      </c>
      <c r="G702" s="909">
        <f t="shared" si="214"/>
        <v>116404.25</v>
      </c>
      <c r="H702" s="433"/>
      <c r="I702" s="886">
        <v>42509</v>
      </c>
      <c r="J702" s="431">
        <v>18.149999999999999</v>
      </c>
      <c r="K702" s="435">
        <f t="shared" si="215"/>
        <v>150372.75</v>
      </c>
      <c r="L702" s="436">
        <f>SUM(K702-G702)</f>
        <v>33968.5</v>
      </c>
      <c r="M702" s="411">
        <v>1</v>
      </c>
      <c r="N702" s="437">
        <f t="shared" si="216"/>
        <v>33968.5</v>
      </c>
      <c r="O702" s="352"/>
      <c r="P702" s="114"/>
    </row>
    <row r="703" spans="1:16" s="110" customFormat="1" ht="15" customHeight="1" x14ac:dyDescent="0.25">
      <c r="A703" s="438" t="s">
        <v>1212</v>
      </c>
      <c r="B703" s="569" t="s">
        <v>1213</v>
      </c>
      <c r="C703" s="439" t="s">
        <v>77</v>
      </c>
      <c r="D703" s="440">
        <v>42494</v>
      </c>
      <c r="E703" s="441">
        <v>19856</v>
      </c>
      <c r="F703" s="910">
        <v>37.25</v>
      </c>
      <c r="G703" s="911">
        <f t="shared" si="214"/>
        <v>739636</v>
      </c>
      <c r="H703" s="444"/>
      <c r="I703" s="510">
        <v>42506</v>
      </c>
      <c r="J703" s="910">
        <v>39.54</v>
      </c>
      <c r="K703" s="518">
        <f t="shared" si="215"/>
        <v>785106.24</v>
      </c>
      <c r="L703" s="518">
        <f>SUM(G703-K703)</f>
        <v>-45470.239999999991</v>
      </c>
      <c r="M703" s="615">
        <v>1</v>
      </c>
      <c r="N703" s="446">
        <f t="shared" si="216"/>
        <v>-45470.239999999991</v>
      </c>
      <c r="O703" s="616"/>
    </row>
    <row r="704" spans="1:16" s="108" customFormat="1" ht="14.25" customHeight="1" x14ac:dyDescent="0.25">
      <c r="A704" s="14" t="s">
        <v>2397</v>
      </c>
      <c r="B704" s="530" t="s">
        <v>2398</v>
      </c>
      <c r="C704" s="428" t="s">
        <v>52</v>
      </c>
      <c r="D704" s="429">
        <v>42474</v>
      </c>
      <c r="E704" s="430">
        <v>3040</v>
      </c>
      <c r="F704" s="838">
        <v>114.5</v>
      </c>
      <c r="G704" s="909">
        <f t="shared" si="214"/>
        <v>348080</v>
      </c>
      <c r="H704" s="433"/>
      <c r="I704" s="510">
        <v>42510</v>
      </c>
      <c r="J704" s="431">
        <v>113.89</v>
      </c>
      <c r="K704" s="435">
        <f t="shared" si="215"/>
        <v>346225.6</v>
      </c>
      <c r="L704" s="436">
        <f>SUM(K704-G704)</f>
        <v>-1854.4000000000233</v>
      </c>
      <c r="M704" s="411">
        <v>1</v>
      </c>
      <c r="N704" s="437">
        <f t="shared" si="216"/>
        <v>-1854.4000000000233</v>
      </c>
      <c r="O704" s="352"/>
      <c r="P704" s="114"/>
    </row>
    <row r="705" spans="1:16" s="108" customFormat="1" ht="15" customHeight="1" x14ac:dyDescent="0.25">
      <c r="A705" s="438" t="s">
        <v>2446</v>
      </c>
      <c r="B705" s="569" t="s">
        <v>2121</v>
      </c>
      <c r="C705" s="439" t="s">
        <v>77</v>
      </c>
      <c r="D705" s="440">
        <v>42507</v>
      </c>
      <c r="E705" s="441">
        <v>23363</v>
      </c>
      <c r="F705" s="910">
        <v>60.02</v>
      </c>
      <c r="G705" s="911">
        <f t="shared" si="214"/>
        <v>1402247.26</v>
      </c>
      <c r="H705" s="444"/>
      <c r="I705" s="510">
        <v>42517</v>
      </c>
      <c r="J705" s="910">
        <v>62.94</v>
      </c>
      <c r="K705" s="518">
        <f t="shared" si="215"/>
        <v>1470467.22</v>
      </c>
      <c r="L705" s="518">
        <f t="shared" ref="L705:L713" si="217">SUM(G705-K705)</f>
        <v>-68219.959999999963</v>
      </c>
      <c r="M705" s="615">
        <v>1</v>
      </c>
      <c r="N705" s="446">
        <f t="shared" si="216"/>
        <v>-68219.959999999963</v>
      </c>
      <c r="O705" s="616"/>
      <c r="P705" s="110"/>
    </row>
    <row r="706" spans="1:16" s="110" customFormat="1" ht="15" customHeight="1" x14ac:dyDescent="0.25">
      <c r="A706" s="438" t="s">
        <v>1092</v>
      </c>
      <c r="B706" s="569" t="s">
        <v>1093</v>
      </c>
      <c r="C706" s="439" t="s">
        <v>77</v>
      </c>
      <c r="D706" s="440">
        <v>42510</v>
      </c>
      <c r="E706" s="441">
        <v>18039</v>
      </c>
      <c r="F706" s="910">
        <v>57.26</v>
      </c>
      <c r="G706" s="956">
        <f t="shared" si="214"/>
        <v>1032913.14</v>
      </c>
      <c r="H706" s="444"/>
      <c r="I706" s="510">
        <v>42515</v>
      </c>
      <c r="J706" s="910">
        <v>59.79</v>
      </c>
      <c r="K706" s="518">
        <f t="shared" si="215"/>
        <v>1078551.81</v>
      </c>
      <c r="L706" s="518">
        <f t="shared" si="217"/>
        <v>-45638.670000000042</v>
      </c>
      <c r="M706" s="615">
        <v>1</v>
      </c>
      <c r="N706" s="446">
        <f t="shared" si="216"/>
        <v>-45638.670000000042</v>
      </c>
      <c r="O706" s="616"/>
    </row>
    <row r="707" spans="1:16" s="108" customFormat="1" ht="15" customHeight="1" x14ac:dyDescent="0.25">
      <c r="A707" s="438" t="s">
        <v>970</v>
      </c>
      <c r="B707" s="569" t="s">
        <v>971</v>
      </c>
      <c r="C707" s="439" t="s">
        <v>77</v>
      </c>
      <c r="D707" s="440">
        <v>42494</v>
      </c>
      <c r="E707" s="441">
        <v>16235</v>
      </c>
      <c r="F707" s="910">
        <v>44.44</v>
      </c>
      <c r="G707" s="911">
        <f t="shared" si="214"/>
        <v>721483.39999999991</v>
      </c>
      <c r="H707" s="444"/>
      <c r="I707" s="510">
        <v>42515</v>
      </c>
      <c r="J707" s="910">
        <v>46.27</v>
      </c>
      <c r="K707" s="518">
        <f t="shared" si="215"/>
        <v>751193.45000000007</v>
      </c>
      <c r="L707" s="518">
        <f t="shared" si="217"/>
        <v>-29710.050000000163</v>
      </c>
      <c r="M707" s="615">
        <v>1</v>
      </c>
      <c r="N707" s="446">
        <f t="shared" si="216"/>
        <v>-29710.050000000163</v>
      </c>
      <c r="O707" s="616"/>
      <c r="P707" s="110"/>
    </row>
    <row r="708" spans="1:16" s="110" customFormat="1" ht="15" customHeight="1" x14ac:dyDescent="0.25">
      <c r="A708" s="438" t="s">
        <v>1606</v>
      </c>
      <c r="B708" s="569" t="s">
        <v>1104</v>
      </c>
      <c r="C708" s="439" t="s">
        <v>77</v>
      </c>
      <c r="D708" s="440">
        <v>42502</v>
      </c>
      <c r="E708" s="441">
        <v>26981</v>
      </c>
      <c r="F708" s="910">
        <v>37.619999999999997</v>
      </c>
      <c r="G708" s="911">
        <f t="shared" si="214"/>
        <v>1015025.22</v>
      </c>
      <c r="H708" s="444"/>
      <c r="I708" s="510">
        <v>42516</v>
      </c>
      <c r="J708" s="910">
        <v>39.79</v>
      </c>
      <c r="K708" s="518">
        <f t="shared" si="215"/>
        <v>1073573.99</v>
      </c>
      <c r="L708" s="518">
        <f t="shared" si="217"/>
        <v>-58548.770000000019</v>
      </c>
      <c r="M708" s="615">
        <v>1</v>
      </c>
      <c r="N708" s="446">
        <f t="shared" si="216"/>
        <v>-58548.770000000019</v>
      </c>
      <c r="O708" s="616"/>
    </row>
    <row r="709" spans="1:16" s="110" customFormat="1" ht="15" customHeight="1" x14ac:dyDescent="0.25">
      <c r="A709" s="438" t="s">
        <v>1491</v>
      </c>
      <c r="B709" s="569" t="s">
        <v>1490</v>
      </c>
      <c r="C709" s="439" t="s">
        <v>77</v>
      </c>
      <c r="D709" s="440">
        <v>42482</v>
      </c>
      <c r="E709" s="441">
        <v>5214</v>
      </c>
      <c r="F709" s="910">
        <v>81.22</v>
      </c>
      <c r="G709" s="911">
        <f t="shared" si="214"/>
        <v>423481.08</v>
      </c>
      <c r="H709" s="444"/>
      <c r="I709" s="510">
        <v>42516</v>
      </c>
      <c r="J709" s="910">
        <v>85.38</v>
      </c>
      <c r="K709" s="518">
        <f t="shared" si="215"/>
        <v>445171.31999999995</v>
      </c>
      <c r="L709" s="518">
        <f t="shared" si="217"/>
        <v>-21690.239999999932</v>
      </c>
      <c r="M709" s="615">
        <v>1</v>
      </c>
      <c r="N709" s="446">
        <f t="shared" si="216"/>
        <v>-21690.239999999932</v>
      </c>
      <c r="O709" s="616"/>
    </row>
    <row r="710" spans="1:16" s="110" customFormat="1" ht="15" customHeight="1" x14ac:dyDescent="0.25">
      <c r="A710" s="438" t="s">
        <v>2414</v>
      </c>
      <c r="B710" s="569" t="s">
        <v>2201</v>
      </c>
      <c r="C710" s="439" t="s">
        <v>77</v>
      </c>
      <c r="D710" s="440">
        <v>42489</v>
      </c>
      <c r="E710" s="441">
        <v>19438</v>
      </c>
      <c r="F710" s="910">
        <v>29.94</v>
      </c>
      <c r="G710" s="911">
        <f t="shared" si="214"/>
        <v>581973.72</v>
      </c>
      <c r="H710" s="444"/>
      <c r="I710" s="510">
        <v>42516</v>
      </c>
      <c r="J710" s="910">
        <v>30.88</v>
      </c>
      <c r="K710" s="518">
        <f t="shared" si="215"/>
        <v>600245.43999999994</v>
      </c>
      <c r="L710" s="518">
        <f t="shared" si="217"/>
        <v>-18271.719999999972</v>
      </c>
      <c r="M710" s="615">
        <v>1</v>
      </c>
      <c r="N710" s="446">
        <f t="shared" si="216"/>
        <v>-18271.719999999972</v>
      </c>
      <c r="O710" s="616"/>
    </row>
    <row r="711" spans="1:16" s="110" customFormat="1" ht="15" customHeight="1" x14ac:dyDescent="0.25">
      <c r="A711" s="438" t="s">
        <v>2408</v>
      </c>
      <c r="B711" s="569" t="s">
        <v>2415</v>
      </c>
      <c r="C711" s="439" t="s">
        <v>77</v>
      </c>
      <c r="D711" s="440">
        <v>42489</v>
      </c>
      <c r="E711" s="441">
        <v>7586</v>
      </c>
      <c r="F711" s="910">
        <v>77.97</v>
      </c>
      <c r="G711" s="911">
        <f t="shared" si="214"/>
        <v>591480.42000000004</v>
      </c>
      <c r="H711" s="444"/>
      <c r="I711" s="510">
        <v>42514</v>
      </c>
      <c r="J711" s="910">
        <v>77.05</v>
      </c>
      <c r="K711" s="518">
        <f t="shared" si="215"/>
        <v>584501.29999999993</v>
      </c>
      <c r="L711" s="518">
        <f t="shared" si="217"/>
        <v>6979.1200000001118</v>
      </c>
      <c r="M711" s="615">
        <v>1</v>
      </c>
      <c r="N711" s="446">
        <f t="shared" si="216"/>
        <v>6979.1200000001118</v>
      </c>
      <c r="O711" s="616"/>
    </row>
    <row r="712" spans="1:16" s="110" customFormat="1" ht="15" customHeight="1" x14ac:dyDescent="0.25">
      <c r="A712" s="438" t="s">
        <v>2452</v>
      </c>
      <c r="B712" s="569" t="s">
        <v>2360</v>
      </c>
      <c r="C712" s="439" t="s">
        <v>77</v>
      </c>
      <c r="D712" s="440">
        <v>42510</v>
      </c>
      <c r="E712" s="441">
        <v>15830</v>
      </c>
      <c r="F712" s="910">
        <v>165.39</v>
      </c>
      <c r="G712" s="911">
        <f t="shared" si="214"/>
        <v>2618123.6999999997</v>
      </c>
      <c r="H712" s="444"/>
      <c r="I712" s="510">
        <v>42515</v>
      </c>
      <c r="J712" s="910">
        <v>169.61</v>
      </c>
      <c r="K712" s="518">
        <f t="shared" si="215"/>
        <v>2684926.3000000003</v>
      </c>
      <c r="L712" s="518">
        <f t="shared" si="217"/>
        <v>-66802.600000000559</v>
      </c>
      <c r="M712" s="615">
        <v>1</v>
      </c>
      <c r="N712" s="446">
        <f t="shared" si="216"/>
        <v>-66802.600000000559</v>
      </c>
      <c r="O712" s="616"/>
    </row>
    <row r="713" spans="1:16" s="110" customFormat="1" ht="15" customHeight="1" x14ac:dyDescent="0.25">
      <c r="A713" s="438" t="s">
        <v>2400</v>
      </c>
      <c r="B713" s="569" t="s">
        <v>2399</v>
      </c>
      <c r="C713" s="439" t="s">
        <v>77</v>
      </c>
      <c r="D713" s="440">
        <v>42472</v>
      </c>
      <c r="E713" s="441">
        <v>5016</v>
      </c>
      <c r="F713" s="910">
        <v>62.34</v>
      </c>
      <c r="G713" s="911">
        <f t="shared" si="214"/>
        <v>312697.44</v>
      </c>
      <c r="H713" s="444"/>
      <c r="I713" s="510">
        <v>42514</v>
      </c>
      <c r="J713" s="910">
        <v>64.05</v>
      </c>
      <c r="K713" s="518">
        <f t="shared" si="215"/>
        <v>321274.8</v>
      </c>
      <c r="L713" s="518">
        <f t="shared" si="217"/>
        <v>-8577.359999999986</v>
      </c>
      <c r="M713" s="615">
        <v>1</v>
      </c>
      <c r="N713" s="446">
        <f t="shared" si="216"/>
        <v>-8577.359999999986</v>
      </c>
      <c r="O713" s="616"/>
    </row>
    <row r="714" spans="1:16" s="110" customFormat="1" ht="15" customHeight="1" x14ac:dyDescent="0.25">
      <c r="A714" s="438" t="s">
        <v>637</v>
      </c>
      <c r="B714" s="569" t="s">
        <v>638</v>
      </c>
      <c r="C714" s="439" t="s">
        <v>77</v>
      </c>
      <c r="D714" s="440">
        <v>42508</v>
      </c>
      <c r="E714" s="441">
        <v>37085</v>
      </c>
      <c r="F714" s="910">
        <v>51.85</v>
      </c>
      <c r="G714" s="911">
        <f t="shared" ref="G714:G720" si="218">SUM(E714*F714)</f>
        <v>1922857.25</v>
      </c>
      <c r="H714" s="444"/>
      <c r="I714" s="510">
        <v>42527</v>
      </c>
      <c r="J714" s="910">
        <v>39.5</v>
      </c>
      <c r="K714" s="518">
        <f t="shared" ref="K714:K720" si="219">SUM(E714*J714)</f>
        <v>1464857.5</v>
      </c>
      <c r="L714" s="518">
        <f t="shared" ref="L714:L720" si="220">SUM(G714-K714)</f>
        <v>457999.75</v>
      </c>
      <c r="M714" s="615">
        <v>1</v>
      </c>
      <c r="N714" s="446">
        <f t="shared" ref="N714:N720" si="221">SUM(L714*M714)</f>
        <v>457999.75</v>
      </c>
      <c r="O714" s="616"/>
    </row>
    <row r="715" spans="1:16" s="110" customFormat="1" ht="15" customHeight="1" x14ac:dyDescent="0.25">
      <c r="A715" s="438" t="s">
        <v>2444</v>
      </c>
      <c r="B715" s="569" t="s">
        <v>2445</v>
      </c>
      <c r="C715" s="439" t="s">
        <v>77</v>
      </c>
      <c r="D715" s="440">
        <v>42507</v>
      </c>
      <c r="E715" s="441">
        <v>47735</v>
      </c>
      <c r="F715" s="910">
        <v>28.02</v>
      </c>
      <c r="G715" s="911">
        <f t="shared" si="218"/>
        <v>1337534.7</v>
      </c>
      <c r="H715" s="444"/>
      <c r="I715" s="510">
        <v>42524</v>
      </c>
      <c r="J715" s="910">
        <v>28.57</v>
      </c>
      <c r="K715" s="518">
        <f t="shared" si="219"/>
        <v>1363788.95</v>
      </c>
      <c r="L715" s="518">
        <f t="shared" si="220"/>
        <v>-26254.25</v>
      </c>
      <c r="M715" s="615">
        <v>1</v>
      </c>
      <c r="N715" s="446">
        <f t="shared" si="221"/>
        <v>-26254.25</v>
      </c>
      <c r="O715" s="616"/>
    </row>
    <row r="716" spans="1:16" s="110" customFormat="1" ht="15" customHeight="1" x14ac:dyDescent="0.25">
      <c r="A716" s="438" t="s">
        <v>567</v>
      </c>
      <c r="B716" s="569" t="s">
        <v>568</v>
      </c>
      <c r="C716" s="439" t="s">
        <v>77</v>
      </c>
      <c r="D716" s="440">
        <v>42510</v>
      </c>
      <c r="E716" s="441">
        <v>24431</v>
      </c>
      <c r="F716" s="910">
        <v>103.43</v>
      </c>
      <c r="G716" s="911">
        <f t="shared" si="218"/>
        <v>2526898.33</v>
      </c>
      <c r="H716" s="444"/>
      <c r="I716" s="510">
        <v>42531</v>
      </c>
      <c r="J716" s="910">
        <v>107.24</v>
      </c>
      <c r="K716" s="518">
        <f t="shared" si="219"/>
        <v>2619980.44</v>
      </c>
      <c r="L716" s="518">
        <f t="shared" si="220"/>
        <v>-93082.10999999987</v>
      </c>
      <c r="M716" s="615">
        <v>1</v>
      </c>
      <c r="N716" s="446">
        <f t="shared" si="221"/>
        <v>-93082.10999999987</v>
      </c>
      <c r="O716" s="616"/>
    </row>
    <row r="717" spans="1:16" s="108" customFormat="1" ht="15" customHeight="1" x14ac:dyDescent="0.25">
      <c r="A717" s="438" t="s">
        <v>2426</v>
      </c>
      <c r="B717" s="569" t="s">
        <v>1190</v>
      </c>
      <c r="C717" s="439" t="s">
        <v>77</v>
      </c>
      <c r="D717" s="440">
        <v>42493</v>
      </c>
      <c r="E717" s="441">
        <v>4135</v>
      </c>
      <c r="F717" s="910">
        <v>142.28</v>
      </c>
      <c r="G717" s="911">
        <f t="shared" si="218"/>
        <v>588327.80000000005</v>
      </c>
      <c r="H717" s="444"/>
      <c r="I717" s="510">
        <v>42531</v>
      </c>
      <c r="J717" s="910">
        <v>147.07</v>
      </c>
      <c r="K717" s="518">
        <f t="shared" si="219"/>
        <v>608134.44999999995</v>
      </c>
      <c r="L717" s="518">
        <f t="shared" si="220"/>
        <v>-19806.649999999907</v>
      </c>
      <c r="M717" s="615">
        <v>1</v>
      </c>
      <c r="N717" s="446">
        <f t="shared" si="221"/>
        <v>-19806.649999999907</v>
      </c>
      <c r="O717" s="616"/>
      <c r="P717" s="110"/>
    </row>
    <row r="718" spans="1:16" s="110" customFormat="1" ht="15" customHeight="1" x14ac:dyDescent="0.25">
      <c r="A718" s="438" t="s">
        <v>1009</v>
      </c>
      <c r="B718" s="569" t="s">
        <v>78</v>
      </c>
      <c r="C718" s="439" t="s">
        <v>77</v>
      </c>
      <c r="D718" s="440">
        <v>42508</v>
      </c>
      <c r="E718" s="441">
        <v>40471</v>
      </c>
      <c r="F718" s="910">
        <v>70.42</v>
      </c>
      <c r="G718" s="911">
        <f t="shared" si="218"/>
        <v>2849967.8200000003</v>
      </c>
      <c r="H718" s="444"/>
      <c r="I718" s="510">
        <v>42531</v>
      </c>
      <c r="J718" s="910">
        <v>72.23</v>
      </c>
      <c r="K718" s="518">
        <f t="shared" si="219"/>
        <v>2923220.33</v>
      </c>
      <c r="L718" s="518">
        <f t="shared" si="220"/>
        <v>-73252.509999999776</v>
      </c>
      <c r="M718" s="615">
        <v>1</v>
      </c>
      <c r="N718" s="446">
        <f t="shared" si="221"/>
        <v>-73252.509999999776</v>
      </c>
      <c r="O718" s="616"/>
    </row>
    <row r="719" spans="1:16" s="108" customFormat="1" ht="17.25" customHeight="1" x14ac:dyDescent="0.25">
      <c r="A719" s="438" t="s">
        <v>1722</v>
      </c>
      <c r="B719" s="569" t="s">
        <v>1723</v>
      </c>
      <c r="C719" s="439" t="s">
        <v>77</v>
      </c>
      <c r="D719" s="440">
        <v>42508</v>
      </c>
      <c r="E719" s="441">
        <v>19113</v>
      </c>
      <c r="F719" s="910">
        <v>102.7</v>
      </c>
      <c r="G719" s="911">
        <f t="shared" si="218"/>
        <v>1962905.1</v>
      </c>
      <c r="H719" s="444"/>
      <c r="I719" s="510">
        <v>42529</v>
      </c>
      <c r="J719" s="910">
        <v>103.16</v>
      </c>
      <c r="K719" s="518">
        <f t="shared" si="219"/>
        <v>1971697.0799999998</v>
      </c>
      <c r="L719" s="518">
        <f t="shared" si="220"/>
        <v>-8791.9799999997485</v>
      </c>
      <c r="M719" s="615">
        <v>1</v>
      </c>
      <c r="N719" s="446">
        <f t="shared" si="221"/>
        <v>-8791.9799999997485</v>
      </c>
      <c r="O719" s="616"/>
      <c r="P719" s="110"/>
    </row>
    <row r="720" spans="1:16" s="108" customFormat="1" ht="17.25" customHeight="1" x14ac:dyDescent="0.25">
      <c r="A720" s="438" t="s">
        <v>1229</v>
      </c>
      <c r="B720" s="569" t="s">
        <v>1230</v>
      </c>
      <c r="C720" s="439" t="s">
        <v>77</v>
      </c>
      <c r="D720" s="440">
        <v>42494</v>
      </c>
      <c r="E720" s="441">
        <v>36489</v>
      </c>
      <c r="F720" s="910">
        <v>19.350000000000001</v>
      </c>
      <c r="G720" s="911">
        <f t="shared" si="218"/>
        <v>706062.15</v>
      </c>
      <c r="H720" s="444"/>
      <c r="I720" s="510">
        <v>42530</v>
      </c>
      <c r="J720" s="910">
        <v>19.75</v>
      </c>
      <c r="K720" s="518">
        <f t="shared" si="219"/>
        <v>720657.75</v>
      </c>
      <c r="L720" s="518">
        <f t="shared" si="220"/>
        <v>-14595.599999999977</v>
      </c>
      <c r="M720" s="615">
        <v>1</v>
      </c>
      <c r="N720" s="446">
        <f t="shared" si="221"/>
        <v>-14595.599999999977</v>
      </c>
      <c r="O720" s="616"/>
      <c r="P720" s="110"/>
    </row>
    <row r="721" spans="1:16" s="108" customFormat="1" ht="15" customHeight="1" x14ac:dyDescent="0.25">
      <c r="A721" s="438" t="s">
        <v>2468</v>
      </c>
      <c r="B721" s="569" t="s">
        <v>2469</v>
      </c>
      <c r="C721" s="439" t="s">
        <v>77</v>
      </c>
      <c r="D721" s="440">
        <v>42524</v>
      </c>
      <c r="E721" s="441">
        <v>27015</v>
      </c>
      <c r="F721" s="910">
        <v>40.97</v>
      </c>
      <c r="G721" s="956">
        <f t="shared" ref="G721:G731" si="222">SUM(E721*F721)</f>
        <v>1106804.55</v>
      </c>
      <c r="H721" s="444"/>
      <c r="I721" s="510">
        <v>42534</v>
      </c>
      <c r="J721" s="910">
        <v>41</v>
      </c>
      <c r="K721" s="518">
        <f t="shared" ref="K721:K731" si="223">SUM(E721*J721)</f>
        <v>1107615</v>
      </c>
      <c r="L721" s="518">
        <f>SUM(G721-K721)</f>
        <v>-810.44999999995343</v>
      </c>
      <c r="M721" s="615">
        <v>1</v>
      </c>
      <c r="N721" s="446">
        <f t="shared" ref="N721:N731" si="224">SUM(L721*M721)</f>
        <v>-810.44999999995343</v>
      </c>
      <c r="O721" s="616"/>
      <c r="P721" s="110"/>
    </row>
    <row r="722" spans="1:16" s="110" customFormat="1" ht="15" customHeight="1" x14ac:dyDescent="0.25">
      <c r="A722" s="438" t="s">
        <v>2449</v>
      </c>
      <c r="B722" s="569" t="s">
        <v>592</v>
      </c>
      <c r="C722" s="439" t="s">
        <v>77</v>
      </c>
      <c r="D722" s="440">
        <v>42508</v>
      </c>
      <c r="E722" s="441">
        <v>18039</v>
      </c>
      <c r="F722" s="910">
        <v>69.8</v>
      </c>
      <c r="G722" s="911">
        <f t="shared" si="222"/>
        <v>1259122.2</v>
      </c>
      <c r="H722" s="444"/>
      <c r="I722" s="510">
        <v>42534</v>
      </c>
      <c r="J722" s="910">
        <v>72.349999999999994</v>
      </c>
      <c r="K722" s="518">
        <f t="shared" si="223"/>
        <v>1305121.6499999999</v>
      </c>
      <c r="L722" s="518">
        <f>SUM(G722-K722)</f>
        <v>-45999.449999999953</v>
      </c>
      <c r="M722" s="615">
        <v>1</v>
      </c>
      <c r="N722" s="446">
        <f t="shared" si="224"/>
        <v>-45999.449999999953</v>
      </c>
      <c r="O722" s="616"/>
    </row>
    <row r="723" spans="1:16" s="108" customFormat="1" ht="17.25" customHeight="1" x14ac:dyDescent="0.25">
      <c r="A723" s="14" t="s">
        <v>2473</v>
      </c>
      <c r="B723" s="530" t="s">
        <v>2128</v>
      </c>
      <c r="C723" s="428" t="s">
        <v>52</v>
      </c>
      <c r="D723" s="429">
        <v>42527</v>
      </c>
      <c r="E723" s="430">
        <v>16074</v>
      </c>
      <c r="F723" s="838">
        <v>71.14</v>
      </c>
      <c r="G723" s="909">
        <f t="shared" si="222"/>
        <v>1143504.3600000001</v>
      </c>
      <c r="H723" s="433"/>
      <c r="I723" s="510">
        <v>42534</v>
      </c>
      <c r="J723" s="431">
        <v>66.8</v>
      </c>
      <c r="K723" s="435">
        <f t="shared" si="223"/>
        <v>1073743.2</v>
      </c>
      <c r="L723" s="893">
        <f>SUM(K723-G723)</f>
        <v>-69761.160000000149</v>
      </c>
      <c r="M723" s="411">
        <v>1</v>
      </c>
      <c r="N723" s="437">
        <f t="shared" si="224"/>
        <v>-69761.160000000149</v>
      </c>
      <c r="O723" s="352"/>
      <c r="P723" s="114"/>
    </row>
    <row r="724" spans="1:16" s="108" customFormat="1" ht="17.25" customHeight="1" x14ac:dyDescent="0.25">
      <c r="A724" s="14" t="s">
        <v>2467</v>
      </c>
      <c r="B724" s="530" t="s">
        <v>2346</v>
      </c>
      <c r="C724" s="428" t="s">
        <v>52</v>
      </c>
      <c r="D724" s="429">
        <v>42522</v>
      </c>
      <c r="E724" s="430">
        <v>38264</v>
      </c>
      <c r="F724" s="838">
        <v>35.99</v>
      </c>
      <c r="G724" s="909">
        <f t="shared" si="222"/>
        <v>1377121.36</v>
      </c>
      <c r="H724" s="433"/>
      <c r="I724" s="510">
        <v>42542</v>
      </c>
      <c r="J724" s="431">
        <v>34.950000000000003</v>
      </c>
      <c r="K724" s="435">
        <f t="shared" si="223"/>
        <v>1337326.8</v>
      </c>
      <c r="L724" s="893">
        <f>SUM(K724-G724)</f>
        <v>-39794.560000000056</v>
      </c>
      <c r="M724" s="411">
        <v>1</v>
      </c>
      <c r="N724" s="437">
        <f t="shared" si="224"/>
        <v>-39794.560000000056</v>
      </c>
      <c r="O724" s="352"/>
      <c r="P724" s="114"/>
    </row>
    <row r="725" spans="1:16" s="108" customFormat="1" ht="17.25" customHeight="1" x14ac:dyDescent="0.25">
      <c r="A725" s="438" t="s">
        <v>1663</v>
      </c>
      <c r="B725" s="569" t="s">
        <v>1666</v>
      </c>
      <c r="C725" s="439" t="s">
        <v>77</v>
      </c>
      <c r="D725" s="440">
        <v>42508</v>
      </c>
      <c r="E725" s="441">
        <v>14211</v>
      </c>
      <c r="F725" s="910">
        <v>127.04</v>
      </c>
      <c r="G725" s="911">
        <f t="shared" si="222"/>
        <v>1805365.4400000002</v>
      </c>
      <c r="H725" s="444"/>
      <c r="I725" s="510">
        <v>42543</v>
      </c>
      <c r="J725" s="910">
        <v>129.36000000000001</v>
      </c>
      <c r="K725" s="518">
        <f t="shared" si="223"/>
        <v>1838334.9600000002</v>
      </c>
      <c r="L725" s="518">
        <f>SUM(G725-K725)</f>
        <v>-32969.520000000019</v>
      </c>
      <c r="M725" s="615">
        <v>1</v>
      </c>
      <c r="N725" s="446">
        <f t="shared" si="224"/>
        <v>-32969.520000000019</v>
      </c>
      <c r="O725" s="616"/>
      <c r="P725" s="110"/>
    </row>
    <row r="726" spans="1:16" s="110" customFormat="1" ht="15" customHeight="1" x14ac:dyDescent="0.25">
      <c r="A726" s="438" t="s">
        <v>1767</v>
      </c>
      <c r="B726" s="569" t="s">
        <v>2505</v>
      </c>
      <c r="C726" s="439" t="s">
        <v>77</v>
      </c>
      <c r="D726" s="440">
        <v>42534</v>
      </c>
      <c r="E726" s="441">
        <v>19856</v>
      </c>
      <c r="F726" s="910">
        <v>81.510000000000005</v>
      </c>
      <c r="G726" s="956">
        <f t="shared" si="222"/>
        <v>1618462.56</v>
      </c>
      <c r="H726" s="444"/>
      <c r="I726" s="510">
        <v>42543</v>
      </c>
      <c r="J726" s="910">
        <v>84.06</v>
      </c>
      <c r="K726" s="518">
        <f t="shared" si="223"/>
        <v>1669095.36</v>
      </c>
      <c r="L726" s="518">
        <f>SUM(G726-K726)</f>
        <v>-50632.800000000047</v>
      </c>
      <c r="M726" s="615">
        <v>1</v>
      </c>
      <c r="N726" s="446">
        <f t="shared" si="224"/>
        <v>-50632.800000000047</v>
      </c>
      <c r="O726" s="616"/>
    </row>
    <row r="727" spans="1:16" s="110" customFormat="1" ht="15" customHeight="1" x14ac:dyDescent="0.25">
      <c r="A727" s="438" t="s">
        <v>2495</v>
      </c>
      <c r="B727" s="569" t="s">
        <v>497</v>
      </c>
      <c r="C727" s="439" t="s">
        <v>77</v>
      </c>
      <c r="D727" s="440">
        <v>42537</v>
      </c>
      <c r="E727" s="441">
        <v>23583</v>
      </c>
      <c r="F727" s="910">
        <v>58.92</v>
      </c>
      <c r="G727" s="956">
        <f t="shared" si="222"/>
        <v>1389510.36</v>
      </c>
      <c r="H727" s="444"/>
      <c r="I727" s="510">
        <v>42544</v>
      </c>
      <c r="J727" s="910">
        <v>61.71</v>
      </c>
      <c r="K727" s="518">
        <f t="shared" si="223"/>
        <v>1455306.93</v>
      </c>
      <c r="L727" s="518">
        <f>SUM(G727-K727)</f>
        <v>-65796.569999999832</v>
      </c>
      <c r="M727" s="615">
        <v>1</v>
      </c>
      <c r="N727" s="446">
        <f t="shared" si="224"/>
        <v>-65796.569999999832</v>
      </c>
      <c r="O727" s="616"/>
    </row>
    <row r="728" spans="1:16" s="108" customFormat="1" ht="17.25" customHeight="1" x14ac:dyDescent="0.25">
      <c r="A728" s="14" t="s">
        <v>2210</v>
      </c>
      <c r="B728" s="530" t="s">
        <v>2199</v>
      </c>
      <c r="C728" s="428" t="s">
        <v>52</v>
      </c>
      <c r="D728" s="429">
        <v>42524</v>
      </c>
      <c r="E728" s="430">
        <v>15949</v>
      </c>
      <c r="F728" s="838">
        <v>118.34</v>
      </c>
      <c r="G728" s="909">
        <f t="shared" si="222"/>
        <v>1887404.6600000001</v>
      </c>
      <c r="H728" s="433"/>
      <c r="I728" s="510">
        <v>42545</v>
      </c>
      <c r="J728" s="431">
        <v>119.5</v>
      </c>
      <c r="K728" s="435">
        <f t="shared" si="223"/>
        <v>1905905.5</v>
      </c>
      <c r="L728" s="893">
        <f t="shared" ref="L728:L735" si="225">SUM(K728-G728)</f>
        <v>18500.839999999851</v>
      </c>
      <c r="M728" s="411">
        <v>1</v>
      </c>
      <c r="N728" s="437">
        <f t="shared" si="224"/>
        <v>18500.839999999851</v>
      </c>
      <c r="O728" s="352"/>
      <c r="P728" s="114"/>
    </row>
    <row r="729" spans="1:16" s="110" customFormat="1" ht="15" customHeight="1" x14ac:dyDescent="0.25">
      <c r="A729" s="14" t="s">
        <v>1311</v>
      </c>
      <c r="B729" s="530" t="s">
        <v>1312</v>
      </c>
      <c r="C729" s="428" t="s">
        <v>52</v>
      </c>
      <c r="D729" s="429">
        <v>42527</v>
      </c>
      <c r="E729" s="430">
        <v>29270</v>
      </c>
      <c r="F729" s="838">
        <v>50.98</v>
      </c>
      <c r="G729" s="909">
        <f t="shared" si="222"/>
        <v>1492184.5999999999</v>
      </c>
      <c r="H729" s="433"/>
      <c r="I729" s="510">
        <v>42545</v>
      </c>
      <c r="J729" s="431">
        <v>47.97</v>
      </c>
      <c r="K729" s="435">
        <f t="shared" si="223"/>
        <v>1404081.9</v>
      </c>
      <c r="L729" s="893">
        <f t="shared" si="225"/>
        <v>-88102.699999999953</v>
      </c>
      <c r="M729" s="411">
        <v>1</v>
      </c>
      <c r="N729" s="437">
        <f t="shared" si="224"/>
        <v>-88102.699999999953</v>
      </c>
      <c r="O729" s="352"/>
      <c r="P729" s="114"/>
    </row>
    <row r="730" spans="1:16" s="110" customFormat="1" ht="15" customHeight="1" x14ac:dyDescent="0.25">
      <c r="A730" s="14" t="s">
        <v>1324</v>
      </c>
      <c r="B730" s="530" t="s">
        <v>1325</v>
      </c>
      <c r="C730" s="428" t="s">
        <v>52</v>
      </c>
      <c r="D730" s="429">
        <v>42529</v>
      </c>
      <c r="E730" s="430">
        <v>20010</v>
      </c>
      <c r="F730" s="838">
        <v>50.21</v>
      </c>
      <c r="G730" s="909">
        <f t="shared" si="222"/>
        <v>1004702.1</v>
      </c>
      <c r="H730" s="433"/>
      <c r="I730" s="510">
        <v>42545</v>
      </c>
      <c r="J730" s="431">
        <v>46.4</v>
      </c>
      <c r="K730" s="435">
        <f t="shared" si="223"/>
        <v>928464</v>
      </c>
      <c r="L730" s="893">
        <f t="shared" si="225"/>
        <v>-76238.099999999977</v>
      </c>
      <c r="M730" s="411">
        <v>1</v>
      </c>
      <c r="N730" s="437">
        <f t="shared" si="224"/>
        <v>-76238.099999999977</v>
      </c>
      <c r="O730" s="352"/>
      <c r="P730" s="114"/>
    </row>
    <row r="731" spans="1:16" s="108" customFormat="1" ht="17.25" customHeight="1" x14ac:dyDescent="0.25">
      <c r="A731" s="14" t="s">
        <v>2479</v>
      </c>
      <c r="B731" s="530" t="s">
        <v>2362</v>
      </c>
      <c r="C731" s="428" t="s">
        <v>52</v>
      </c>
      <c r="D731" s="429">
        <v>42530</v>
      </c>
      <c r="E731" s="430">
        <v>22597</v>
      </c>
      <c r="F731" s="838">
        <v>63.54</v>
      </c>
      <c r="G731" s="909">
        <f t="shared" si="222"/>
        <v>1435813.38</v>
      </c>
      <c r="H731" s="433"/>
      <c r="I731" s="510">
        <v>42545</v>
      </c>
      <c r="J731" s="431">
        <v>61.85</v>
      </c>
      <c r="K731" s="435">
        <f t="shared" si="223"/>
        <v>1397624.45</v>
      </c>
      <c r="L731" s="893">
        <f t="shared" si="225"/>
        <v>-38188.929999999935</v>
      </c>
      <c r="M731" s="411">
        <v>1</v>
      </c>
      <c r="N731" s="437">
        <f t="shared" si="224"/>
        <v>-38188.929999999935</v>
      </c>
      <c r="O731" s="352"/>
      <c r="P731" s="114"/>
    </row>
    <row r="732" spans="1:16" s="108" customFormat="1" ht="15" customHeight="1" x14ac:dyDescent="0.25">
      <c r="A732" s="14" t="s">
        <v>1339</v>
      </c>
      <c r="B732" s="530" t="s">
        <v>1351</v>
      </c>
      <c r="C732" s="428" t="s">
        <v>52</v>
      </c>
      <c r="D732" s="429">
        <v>42431</v>
      </c>
      <c r="E732" s="430">
        <v>7592</v>
      </c>
      <c r="F732" s="838">
        <v>39.19</v>
      </c>
      <c r="G732" s="909">
        <f t="shared" ref="G732:G748" si="226">SUM(E732*F732)</f>
        <v>297530.48</v>
      </c>
      <c r="H732" s="433"/>
      <c r="I732" s="510">
        <v>42548</v>
      </c>
      <c r="J732" s="431">
        <v>43.85</v>
      </c>
      <c r="K732" s="435">
        <f t="shared" ref="K732:K748" si="227">SUM(E732*J732)</f>
        <v>332909.2</v>
      </c>
      <c r="L732" s="436">
        <f t="shared" si="225"/>
        <v>35378.72000000003</v>
      </c>
      <c r="M732" s="411">
        <v>1</v>
      </c>
      <c r="N732" s="437">
        <f t="shared" ref="N732:N748" si="228">SUM(L732*M732)</f>
        <v>35378.72000000003</v>
      </c>
      <c r="O732" s="352"/>
      <c r="P732" s="114"/>
    </row>
    <row r="733" spans="1:16" s="108" customFormat="1" ht="15" customHeight="1" x14ac:dyDescent="0.25">
      <c r="A733" s="14" t="s">
        <v>1485</v>
      </c>
      <c r="B733" s="530" t="s">
        <v>2382</v>
      </c>
      <c r="C733" s="428" t="s">
        <v>52</v>
      </c>
      <c r="D733" s="429">
        <v>42423</v>
      </c>
      <c r="E733" s="430">
        <v>4023</v>
      </c>
      <c r="F733" s="838">
        <v>61.87</v>
      </c>
      <c r="G733" s="909">
        <f t="shared" si="226"/>
        <v>248903.00999999998</v>
      </c>
      <c r="H733" s="433"/>
      <c r="I733" s="510">
        <v>42548</v>
      </c>
      <c r="J733" s="431">
        <v>65.55</v>
      </c>
      <c r="K733" s="435">
        <f t="shared" si="227"/>
        <v>263707.64999999997</v>
      </c>
      <c r="L733" s="436">
        <f t="shared" si="225"/>
        <v>14804.639999999985</v>
      </c>
      <c r="M733" s="411">
        <v>1</v>
      </c>
      <c r="N733" s="437">
        <f t="shared" si="228"/>
        <v>14804.639999999985</v>
      </c>
      <c r="O733" s="352"/>
      <c r="P733" s="114"/>
    </row>
    <row r="734" spans="1:16" s="110" customFormat="1" ht="15" customHeight="1" x14ac:dyDescent="0.25">
      <c r="A734" s="14" t="s">
        <v>1098</v>
      </c>
      <c r="B734" s="530" t="s">
        <v>1098</v>
      </c>
      <c r="C734" s="428" t="s">
        <v>52</v>
      </c>
      <c r="D734" s="429">
        <v>42515</v>
      </c>
      <c r="E734" s="430">
        <v>7156</v>
      </c>
      <c r="F734" s="838">
        <v>151.29</v>
      </c>
      <c r="G734" s="909">
        <f t="shared" si="226"/>
        <v>1082631.24</v>
      </c>
      <c r="H734" s="433"/>
      <c r="I734" s="510">
        <v>42548</v>
      </c>
      <c r="J734" s="431">
        <v>144.97999999999999</v>
      </c>
      <c r="K734" s="435">
        <f t="shared" si="227"/>
        <v>1037476.8799999999</v>
      </c>
      <c r="L734" s="436">
        <f t="shared" si="225"/>
        <v>-45154.360000000102</v>
      </c>
      <c r="M734" s="411">
        <v>1</v>
      </c>
      <c r="N734" s="437">
        <f t="shared" si="228"/>
        <v>-45154.360000000102</v>
      </c>
      <c r="O734" s="352"/>
      <c r="P734" s="114"/>
    </row>
    <row r="735" spans="1:16" s="108" customFormat="1" ht="17.25" customHeight="1" x14ac:dyDescent="0.25">
      <c r="A735" s="14" t="s">
        <v>1918</v>
      </c>
      <c r="B735" s="530" t="s">
        <v>1919</v>
      </c>
      <c r="C735" s="428" t="s">
        <v>52</v>
      </c>
      <c r="D735" s="429">
        <v>42488</v>
      </c>
      <c r="E735" s="430">
        <v>23651</v>
      </c>
      <c r="F735" s="838">
        <v>23.58</v>
      </c>
      <c r="G735" s="909">
        <f t="shared" si="226"/>
        <v>557690.57999999996</v>
      </c>
      <c r="H735" s="433"/>
      <c r="I735" s="510">
        <v>42548</v>
      </c>
      <c r="J735" s="431">
        <v>22.67</v>
      </c>
      <c r="K735" s="435">
        <f t="shared" si="227"/>
        <v>536168.17000000004</v>
      </c>
      <c r="L735" s="436">
        <f t="shared" si="225"/>
        <v>-21522.409999999916</v>
      </c>
      <c r="M735" s="411">
        <v>1</v>
      </c>
      <c r="N735" s="437">
        <f t="shared" si="228"/>
        <v>-21522.409999999916</v>
      </c>
      <c r="O735" s="352"/>
      <c r="P735" s="114"/>
    </row>
    <row r="736" spans="1:16" s="110" customFormat="1" ht="15" customHeight="1" x14ac:dyDescent="0.25">
      <c r="A736" s="438" t="s">
        <v>2448</v>
      </c>
      <c r="B736" s="569" t="s">
        <v>549</v>
      </c>
      <c r="C736" s="439" t="s">
        <v>77</v>
      </c>
      <c r="D736" s="440">
        <v>42508</v>
      </c>
      <c r="E736" s="441">
        <v>8244</v>
      </c>
      <c r="F736" s="910">
        <v>181</v>
      </c>
      <c r="G736" s="911">
        <f t="shared" si="226"/>
        <v>1492164</v>
      </c>
      <c r="H736" s="444"/>
      <c r="I736" s="510">
        <v>42550</v>
      </c>
      <c r="J736" s="910">
        <v>178.01</v>
      </c>
      <c r="K736" s="518">
        <f t="shared" si="227"/>
        <v>1467514.44</v>
      </c>
      <c r="L736" s="518">
        <f t="shared" ref="L736:L748" si="229">SUM(G736-K736)</f>
        <v>24649.560000000056</v>
      </c>
      <c r="M736" s="615">
        <v>1</v>
      </c>
      <c r="N736" s="446">
        <f t="shared" si="228"/>
        <v>24649.560000000056</v>
      </c>
      <c r="O736" s="616"/>
    </row>
    <row r="737" spans="1:16" s="110" customFormat="1" ht="15" customHeight="1" x14ac:dyDescent="0.25">
      <c r="A737" s="438" t="s">
        <v>1814</v>
      </c>
      <c r="B737" s="569" t="s">
        <v>1815</v>
      </c>
      <c r="C737" s="439" t="s">
        <v>77</v>
      </c>
      <c r="D737" s="440">
        <v>42545</v>
      </c>
      <c r="E737" s="441">
        <v>8951</v>
      </c>
      <c r="F737" s="910">
        <v>209.64</v>
      </c>
      <c r="G737" s="956">
        <f t="shared" si="226"/>
        <v>1876487.64</v>
      </c>
      <c r="H737" s="444"/>
      <c r="I737" s="510">
        <v>42550</v>
      </c>
      <c r="J737" s="910">
        <v>217.2</v>
      </c>
      <c r="K737" s="518">
        <f t="shared" si="227"/>
        <v>1944157.2</v>
      </c>
      <c r="L737" s="518">
        <f t="shared" si="229"/>
        <v>-67669.560000000056</v>
      </c>
      <c r="M737" s="615">
        <v>1</v>
      </c>
      <c r="N737" s="446">
        <f t="shared" si="228"/>
        <v>-67669.560000000056</v>
      </c>
      <c r="O737" s="616"/>
    </row>
    <row r="738" spans="1:16" s="110" customFormat="1" ht="15" customHeight="1" x14ac:dyDescent="0.25">
      <c r="A738" s="438" t="s">
        <v>1907</v>
      </c>
      <c r="B738" s="569" t="s">
        <v>1908</v>
      </c>
      <c r="C738" s="439" t="s">
        <v>77</v>
      </c>
      <c r="D738" s="440">
        <v>42545</v>
      </c>
      <c r="E738" s="441">
        <v>35422</v>
      </c>
      <c r="F738" s="910">
        <v>49.72</v>
      </c>
      <c r="G738" s="956">
        <f t="shared" si="226"/>
        <v>1761181.8399999999</v>
      </c>
      <c r="H738" s="444"/>
      <c r="I738" s="510">
        <v>42556</v>
      </c>
      <c r="J738" s="910">
        <v>46.61</v>
      </c>
      <c r="K738" s="518">
        <f t="shared" si="227"/>
        <v>1651019.42</v>
      </c>
      <c r="L738" s="518">
        <f t="shared" si="229"/>
        <v>110162.41999999993</v>
      </c>
      <c r="M738" s="615">
        <v>1</v>
      </c>
      <c r="N738" s="446">
        <f t="shared" si="228"/>
        <v>110162.41999999993</v>
      </c>
      <c r="O738" s="616"/>
    </row>
    <row r="739" spans="1:16" s="110" customFormat="1" ht="15" customHeight="1" x14ac:dyDescent="0.25">
      <c r="A739" s="438" t="s">
        <v>2450</v>
      </c>
      <c r="B739" s="569" t="s">
        <v>1087</v>
      </c>
      <c r="C739" s="439" t="s">
        <v>77</v>
      </c>
      <c r="D739" s="440">
        <v>42508</v>
      </c>
      <c r="E739" s="441">
        <v>17900</v>
      </c>
      <c r="F739" s="910">
        <v>126.78</v>
      </c>
      <c r="G739" s="911">
        <f t="shared" si="226"/>
        <v>2269362</v>
      </c>
      <c r="H739" s="444"/>
      <c r="I739" s="510">
        <v>42556</v>
      </c>
      <c r="J739" s="910">
        <v>120.13</v>
      </c>
      <c r="K739" s="518">
        <f t="shared" si="227"/>
        <v>2150327</v>
      </c>
      <c r="L739" s="518">
        <f t="shared" si="229"/>
        <v>119035</v>
      </c>
      <c r="M739" s="615">
        <v>1</v>
      </c>
      <c r="N739" s="446">
        <f t="shared" si="228"/>
        <v>119035</v>
      </c>
      <c r="O739" s="616"/>
    </row>
    <row r="740" spans="1:16" s="110" customFormat="1" ht="15" customHeight="1" x14ac:dyDescent="0.25">
      <c r="A740" s="438" t="s">
        <v>1782</v>
      </c>
      <c r="B740" s="569" t="s">
        <v>1428</v>
      </c>
      <c r="C740" s="439" t="s">
        <v>77</v>
      </c>
      <c r="D740" s="440">
        <v>42503</v>
      </c>
      <c r="E740" s="441">
        <v>13705</v>
      </c>
      <c r="F740" s="910">
        <v>86.56</v>
      </c>
      <c r="G740" s="911">
        <f t="shared" si="226"/>
        <v>1186304.8</v>
      </c>
      <c r="H740" s="444"/>
      <c r="I740" s="510">
        <v>42556</v>
      </c>
      <c r="J740" s="910">
        <v>82.69</v>
      </c>
      <c r="K740" s="518">
        <f t="shared" si="227"/>
        <v>1133266.45</v>
      </c>
      <c r="L740" s="518">
        <f t="shared" si="229"/>
        <v>53038.350000000093</v>
      </c>
      <c r="M740" s="615">
        <v>1</v>
      </c>
      <c r="N740" s="446">
        <f t="shared" si="228"/>
        <v>53038.350000000093</v>
      </c>
      <c r="O740" s="616"/>
    </row>
    <row r="741" spans="1:16" s="110" customFormat="1" ht="15" customHeight="1" x14ac:dyDescent="0.25">
      <c r="A741" s="438" t="s">
        <v>2504</v>
      </c>
      <c r="B741" s="569" t="s">
        <v>1393</v>
      </c>
      <c r="C741" s="439" t="s">
        <v>77</v>
      </c>
      <c r="D741" s="440">
        <v>42545</v>
      </c>
      <c r="E741" s="441">
        <v>41412</v>
      </c>
      <c r="F741" s="910">
        <v>46.74</v>
      </c>
      <c r="G741" s="956">
        <f t="shared" si="226"/>
        <v>1935596.8800000001</v>
      </c>
      <c r="H741" s="444"/>
      <c r="I741" s="510">
        <v>42556</v>
      </c>
      <c r="J741" s="910">
        <v>46.51</v>
      </c>
      <c r="K741" s="518">
        <f t="shared" si="227"/>
        <v>1926072.1199999999</v>
      </c>
      <c r="L741" s="518">
        <f t="shared" si="229"/>
        <v>9524.7600000002421</v>
      </c>
      <c r="M741" s="615">
        <v>1</v>
      </c>
      <c r="N741" s="446">
        <f t="shared" si="228"/>
        <v>9524.7600000002421</v>
      </c>
      <c r="O741" s="616"/>
    </row>
    <row r="742" spans="1:16" s="110" customFormat="1" ht="15" customHeight="1" x14ac:dyDescent="0.25">
      <c r="A742" s="438" t="s">
        <v>2512</v>
      </c>
      <c r="B742" s="569" t="s">
        <v>2511</v>
      </c>
      <c r="C742" s="439" t="s">
        <v>77</v>
      </c>
      <c r="D742" s="440">
        <v>42555</v>
      </c>
      <c r="E742" s="441">
        <v>11711</v>
      </c>
      <c r="F742" s="910">
        <v>36.409999999999997</v>
      </c>
      <c r="G742" s="956">
        <f t="shared" si="226"/>
        <v>426397.50999999995</v>
      </c>
      <c r="H742" s="444"/>
      <c r="I742" s="510">
        <v>42557</v>
      </c>
      <c r="J742" s="910">
        <v>37.909999999999997</v>
      </c>
      <c r="K742" s="518">
        <f t="shared" si="227"/>
        <v>443964.00999999995</v>
      </c>
      <c r="L742" s="518">
        <f t="shared" si="229"/>
        <v>-17566.5</v>
      </c>
      <c r="M742" s="615">
        <v>1</v>
      </c>
      <c r="N742" s="446">
        <f t="shared" si="228"/>
        <v>-17566.5</v>
      </c>
      <c r="O742" s="616"/>
    </row>
    <row r="743" spans="1:16" s="110" customFormat="1" ht="15" customHeight="1" x14ac:dyDescent="0.25">
      <c r="A743" s="438" t="s">
        <v>2514</v>
      </c>
      <c r="B743" s="569" t="s">
        <v>2513</v>
      </c>
      <c r="C743" s="439" t="s">
        <v>77</v>
      </c>
      <c r="D743" s="440">
        <v>42555</v>
      </c>
      <c r="E743" s="441">
        <v>1252</v>
      </c>
      <c r="F743" s="910">
        <v>631.28</v>
      </c>
      <c r="G743" s="956">
        <f t="shared" si="226"/>
        <v>790362.55999999994</v>
      </c>
      <c r="H743" s="444"/>
      <c r="I743" s="510">
        <v>42557</v>
      </c>
      <c r="J743" s="910">
        <v>641.29999999999995</v>
      </c>
      <c r="K743" s="518">
        <f t="shared" si="227"/>
        <v>802907.6</v>
      </c>
      <c r="L743" s="518">
        <f t="shared" si="229"/>
        <v>-12545.040000000037</v>
      </c>
      <c r="M743" s="615">
        <v>1</v>
      </c>
      <c r="N743" s="446">
        <f t="shared" si="228"/>
        <v>-12545.040000000037</v>
      </c>
      <c r="O743" s="616"/>
    </row>
    <row r="744" spans="1:16" s="110" customFormat="1" ht="15" customHeight="1" x14ac:dyDescent="0.25">
      <c r="A744" s="438" t="s">
        <v>2515</v>
      </c>
      <c r="B744" s="569" t="s">
        <v>1180</v>
      </c>
      <c r="C744" s="439" t="s">
        <v>77</v>
      </c>
      <c r="D744" s="440">
        <v>42555</v>
      </c>
      <c r="E744" s="441">
        <v>8912</v>
      </c>
      <c r="F744" s="910">
        <v>82</v>
      </c>
      <c r="G744" s="956">
        <f t="shared" si="226"/>
        <v>730784</v>
      </c>
      <c r="H744" s="444"/>
      <c r="I744" s="510">
        <v>42557</v>
      </c>
      <c r="J744" s="910">
        <v>84.34</v>
      </c>
      <c r="K744" s="518">
        <f t="shared" si="227"/>
        <v>751638.08000000007</v>
      </c>
      <c r="L744" s="518">
        <f t="shared" si="229"/>
        <v>-20854.080000000075</v>
      </c>
      <c r="M744" s="615">
        <v>1</v>
      </c>
      <c r="N744" s="446">
        <f t="shared" si="228"/>
        <v>-20854.080000000075</v>
      </c>
      <c r="O744" s="616"/>
    </row>
    <row r="745" spans="1:16" s="110" customFormat="1" ht="15" customHeight="1" x14ac:dyDescent="0.25">
      <c r="A745" s="438" t="s">
        <v>629</v>
      </c>
      <c r="B745" s="569" t="s">
        <v>541</v>
      </c>
      <c r="C745" s="439" t="s">
        <v>77</v>
      </c>
      <c r="D745" s="440">
        <v>42555</v>
      </c>
      <c r="E745" s="441">
        <v>9461</v>
      </c>
      <c r="F745" s="910">
        <v>63.85</v>
      </c>
      <c r="G745" s="956">
        <f t="shared" si="226"/>
        <v>604084.85</v>
      </c>
      <c r="H745" s="444"/>
      <c r="I745" s="510">
        <v>42557</v>
      </c>
      <c r="J745" s="910">
        <v>66.209999999999994</v>
      </c>
      <c r="K745" s="518">
        <f t="shared" si="227"/>
        <v>626412.80999999994</v>
      </c>
      <c r="L745" s="518">
        <f t="shared" si="229"/>
        <v>-22327.959999999963</v>
      </c>
      <c r="M745" s="615">
        <v>1</v>
      </c>
      <c r="N745" s="446">
        <f t="shared" si="228"/>
        <v>-22327.959999999963</v>
      </c>
      <c r="O745" s="616"/>
    </row>
    <row r="746" spans="1:16" s="108" customFormat="1" ht="17.25" customHeight="1" x14ac:dyDescent="0.25">
      <c r="A746" s="438" t="s">
        <v>2452</v>
      </c>
      <c r="B746" s="569" t="s">
        <v>2360</v>
      </c>
      <c r="C746" s="439" t="s">
        <v>77</v>
      </c>
      <c r="D746" s="440">
        <v>42555</v>
      </c>
      <c r="E746" s="441">
        <v>4748</v>
      </c>
      <c r="F746" s="910">
        <v>166.07</v>
      </c>
      <c r="G746" s="956">
        <f t="shared" si="226"/>
        <v>788500.36</v>
      </c>
      <c r="H746" s="444"/>
      <c r="I746" s="510">
        <v>42557</v>
      </c>
      <c r="J746" s="910">
        <v>171.03</v>
      </c>
      <c r="K746" s="518">
        <f t="shared" si="227"/>
        <v>812050.44000000006</v>
      </c>
      <c r="L746" s="518">
        <f t="shared" si="229"/>
        <v>-23550.080000000075</v>
      </c>
      <c r="M746" s="615">
        <v>1</v>
      </c>
      <c r="N746" s="446">
        <f t="shared" si="228"/>
        <v>-23550.080000000075</v>
      </c>
      <c r="O746" s="616"/>
      <c r="P746" s="110"/>
    </row>
    <row r="747" spans="1:16" s="110" customFormat="1" ht="15" customHeight="1" x14ac:dyDescent="0.25">
      <c r="A747" s="438" t="s">
        <v>459</v>
      </c>
      <c r="B747" s="569" t="s">
        <v>460</v>
      </c>
      <c r="C747" s="439" t="s">
        <v>77</v>
      </c>
      <c r="D747" s="440">
        <v>42555</v>
      </c>
      <c r="E747" s="441">
        <v>6933</v>
      </c>
      <c r="F747" s="910">
        <v>87.6</v>
      </c>
      <c r="G747" s="956">
        <f t="shared" si="226"/>
        <v>607330.79999999993</v>
      </c>
      <c r="H747" s="444"/>
      <c r="I747" s="510">
        <v>42557</v>
      </c>
      <c r="J747" s="910">
        <v>91.41</v>
      </c>
      <c r="K747" s="518">
        <f t="shared" si="227"/>
        <v>633745.53</v>
      </c>
      <c r="L747" s="518">
        <f t="shared" si="229"/>
        <v>-26414.730000000098</v>
      </c>
      <c r="M747" s="615">
        <v>1</v>
      </c>
      <c r="N747" s="446">
        <f t="shared" si="228"/>
        <v>-26414.730000000098</v>
      </c>
      <c r="O747" s="616"/>
    </row>
    <row r="748" spans="1:16" s="108" customFormat="1" ht="17.25" customHeight="1" x14ac:dyDescent="0.25">
      <c r="A748" s="438" t="s">
        <v>2516</v>
      </c>
      <c r="B748" s="569" t="s">
        <v>556</v>
      </c>
      <c r="C748" s="439" t="s">
        <v>77</v>
      </c>
      <c r="D748" s="440">
        <v>42555</v>
      </c>
      <c r="E748" s="441">
        <v>10189</v>
      </c>
      <c r="F748" s="910">
        <v>80.56</v>
      </c>
      <c r="G748" s="956">
        <f t="shared" si="226"/>
        <v>820825.84</v>
      </c>
      <c r="H748" s="444"/>
      <c r="I748" s="510">
        <v>42557</v>
      </c>
      <c r="J748" s="910">
        <v>82.64</v>
      </c>
      <c r="K748" s="518">
        <f t="shared" si="227"/>
        <v>842018.96</v>
      </c>
      <c r="L748" s="518">
        <f t="shared" si="229"/>
        <v>-21193.119999999995</v>
      </c>
      <c r="M748" s="615">
        <v>1</v>
      </c>
      <c r="N748" s="446">
        <f t="shared" si="228"/>
        <v>-21193.119999999995</v>
      </c>
      <c r="O748" s="616"/>
      <c r="P748" s="110"/>
    </row>
    <row r="749" spans="1:16" s="110" customFormat="1" ht="15" customHeight="1" x14ac:dyDescent="0.25">
      <c r="A749" s="438" t="s">
        <v>657</v>
      </c>
      <c r="B749" s="569" t="s">
        <v>658</v>
      </c>
      <c r="C749" s="439" t="s">
        <v>77</v>
      </c>
      <c r="D749" s="440">
        <v>42527</v>
      </c>
      <c r="E749" s="441">
        <v>10561</v>
      </c>
      <c r="F749" s="910">
        <v>130.61000000000001</v>
      </c>
      <c r="G749" s="956">
        <f t="shared" ref="G749:G760" si="230">SUM(E749*F749)</f>
        <v>1379372.2100000002</v>
      </c>
      <c r="H749" s="444"/>
      <c r="I749" s="510">
        <v>42557</v>
      </c>
      <c r="J749" s="910">
        <v>126.4</v>
      </c>
      <c r="K749" s="518">
        <f t="shared" ref="K749:K760" si="231">SUM(E749*J749)</f>
        <v>1334910.4000000001</v>
      </c>
      <c r="L749" s="518">
        <f>SUM(G749-K749)</f>
        <v>44461.810000000056</v>
      </c>
      <c r="M749" s="615">
        <v>1</v>
      </c>
      <c r="N749" s="446">
        <f t="shared" ref="N749:N760" si="232">SUM(L749*M749)</f>
        <v>44461.810000000056</v>
      </c>
      <c r="O749" s="616"/>
    </row>
    <row r="750" spans="1:16" s="110" customFormat="1" ht="15" customHeight="1" x14ac:dyDescent="0.25">
      <c r="A750" s="438" t="s">
        <v>373</v>
      </c>
      <c r="B750" s="569" t="s">
        <v>1917</v>
      </c>
      <c r="C750" s="439" t="s">
        <v>77</v>
      </c>
      <c r="D750" s="440">
        <v>42510</v>
      </c>
      <c r="E750" s="441">
        <v>78885</v>
      </c>
      <c r="F750" s="910">
        <v>13.04</v>
      </c>
      <c r="G750" s="911">
        <f t="shared" si="230"/>
        <v>1028660.3999999999</v>
      </c>
      <c r="H750" s="444"/>
      <c r="I750" s="510">
        <v>42562</v>
      </c>
      <c r="J750" s="910">
        <v>13.25</v>
      </c>
      <c r="K750" s="518">
        <f t="shared" si="231"/>
        <v>1045226.25</v>
      </c>
      <c r="L750" s="518">
        <f>SUM(G750-K750)</f>
        <v>-16565.850000000093</v>
      </c>
      <c r="M750" s="615">
        <v>1</v>
      </c>
      <c r="N750" s="446">
        <f t="shared" si="232"/>
        <v>-16565.850000000093</v>
      </c>
      <c r="O750" s="616"/>
    </row>
    <row r="751" spans="1:16" s="110" customFormat="1" ht="15" customHeight="1" x14ac:dyDescent="0.25">
      <c r="A751" s="438" t="s">
        <v>2502</v>
      </c>
      <c r="B751" s="569" t="s">
        <v>2503</v>
      </c>
      <c r="C751" s="439" t="s">
        <v>77</v>
      </c>
      <c r="D751" s="440">
        <v>42545</v>
      </c>
      <c r="E751" s="441">
        <v>20976</v>
      </c>
      <c r="F751" s="910">
        <v>63.72</v>
      </c>
      <c r="G751" s="956">
        <f t="shared" si="230"/>
        <v>1336590.72</v>
      </c>
      <c r="H751" s="444"/>
      <c r="I751" s="510">
        <v>42563</v>
      </c>
      <c r="J751" s="910">
        <v>66.650000000000006</v>
      </c>
      <c r="K751" s="518">
        <f t="shared" si="231"/>
        <v>1398050.4000000001</v>
      </c>
      <c r="L751" s="518">
        <f>SUM(G751-K751)</f>
        <v>-61459.680000000168</v>
      </c>
      <c r="M751" s="615">
        <v>1</v>
      </c>
      <c r="N751" s="446">
        <f t="shared" si="232"/>
        <v>-61459.680000000168</v>
      </c>
      <c r="O751" s="616"/>
    </row>
    <row r="752" spans="1:16" s="110" customFormat="1" ht="15" customHeight="1" x14ac:dyDescent="0.25">
      <c r="A752" s="438" t="s">
        <v>1786</v>
      </c>
      <c r="B752" s="569" t="s">
        <v>1787</v>
      </c>
      <c r="C752" s="439" t="s">
        <v>77</v>
      </c>
      <c r="D752" s="440">
        <v>42545</v>
      </c>
      <c r="E752" s="441">
        <v>10815</v>
      </c>
      <c r="F752" s="910">
        <v>122.81</v>
      </c>
      <c r="G752" s="956">
        <f t="shared" si="230"/>
        <v>1328190.1500000001</v>
      </c>
      <c r="H752" s="444"/>
      <c r="I752" s="510">
        <v>42564</v>
      </c>
      <c r="J752" s="910">
        <v>126.84</v>
      </c>
      <c r="K752" s="518">
        <f t="shared" si="231"/>
        <v>1371774.6</v>
      </c>
      <c r="L752" s="518">
        <f>SUM(G752-K752)</f>
        <v>-43584.449999999953</v>
      </c>
      <c r="M752" s="615">
        <v>1</v>
      </c>
      <c r="N752" s="446">
        <f t="shared" si="232"/>
        <v>-43584.449999999953</v>
      </c>
      <c r="O752" s="616"/>
    </row>
    <row r="753" spans="1:16" s="110" customFormat="1" ht="15" customHeight="1" x14ac:dyDescent="0.25">
      <c r="A753" s="438" t="s">
        <v>1178</v>
      </c>
      <c r="B753" s="569" t="s">
        <v>225</v>
      </c>
      <c r="C753" s="439" t="s">
        <v>77</v>
      </c>
      <c r="D753" s="440">
        <v>42535</v>
      </c>
      <c r="E753" s="441">
        <v>16105</v>
      </c>
      <c r="F753" s="910">
        <v>96.14</v>
      </c>
      <c r="G753" s="956">
        <f t="shared" si="230"/>
        <v>1548334.7</v>
      </c>
      <c r="H753" s="444"/>
      <c r="I753" s="510">
        <v>42565</v>
      </c>
      <c r="J753" s="910">
        <v>95.76</v>
      </c>
      <c r="K753" s="518">
        <f t="shared" si="231"/>
        <v>1542214.8</v>
      </c>
      <c r="L753" s="613">
        <f>SUM(G753-K753)</f>
        <v>6119.8999999999069</v>
      </c>
      <c r="M753" s="615">
        <v>1</v>
      </c>
      <c r="N753" s="446">
        <f t="shared" si="232"/>
        <v>6119.8999999999069</v>
      </c>
      <c r="O753" s="616"/>
    </row>
    <row r="754" spans="1:16" s="110" customFormat="1" ht="16.5" customHeight="1" x14ac:dyDescent="0.25">
      <c r="A754" s="14" t="s">
        <v>2217</v>
      </c>
      <c r="B754" s="530" t="s">
        <v>2204</v>
      </c>
      <c r="C754" s="428" t="s">
        <v>52</v>
      </c>
      <c r="D754" s="429">
        <v>42562</v>
      </c>
      <c r="E754" s="430">
        <v>32801</v>
      </c>
      <c r="F754" s="838">
        <v>41.19</v>
      </c>
      <c r="G754" s="909">
        <f t="shared" si="230"/>
        <v>1351073.19</v>
      </c>
      <c r="H754" s="433"/>
      <c r="I754" s="510">
        <v>42572</v>
      </c>
      <c r="J754" s="431">
        <v>39.31</v>
      </c>
      <c r="K754" s="435">
        <f t="shared" si="231"/>
        <v>1289407.31</v>
      </c>
      <c r="L754" s="893">
        <f>SUM(K754-G754)</f>
        <v>-61665.879999999888</v>
      </c>
      <c r="M754" s="411">
        <v>1</v>
      </c>
      <c r="N754" s="437">
        <f t="shared" si="232"/>
        <v>-61665.879999999888</v>
      </c>
      <c r="O754" s="352"/>
      <c r="P754" s="114"/>
    </row>
    <row r="755" spans="1:16" s="108" customFormat="1" ht="16.5" customHeight="1" x14ac:dyDescent="0.25">
      <c r="A755" s="14" t="s">
        <v>1086</v>
      </c>
      <c r="B755" s="530" t="s">
        <v>1087</v>
      </c>
      <c r="C755" s="428" t="s">
        <v>52</v>
      </c>
      <c r="D755" s="429">
        <v>42564</v>
      </c>
      <c r="E755" s="430">
        <v>10861</v>
      </c>
      <c r="F755" s="838">
        <v>122.81</v>
      </c>
      <c r="G755" s="909">
        <f t="shared" si="230"/>
        <v>1333839.4099999999</v>
      </c>
      <c r="H755" s="433"/>
      <c r="I755" s="510">
        <v>42577</v>
      </c>
      <c r="J755" s="431">
        <v>123.13</v>
      </c>
      <c r="K755" s="435">
        <f t="shared" si="231"/>
        <v>1337314.93</v>
      </c>
      <c r="L755" s="893">
        <f>SUM(K755-G755)</f>
        <v>3475.5200000000186</v>
      </c>
      <c r="M755" s="411">
        <v>1</v>
      </c>
      <c r="N755" s="437">
        <f t="shared" si="232"/>
        <v>3475.5200000000186</v>
      </c>
      <c r="O755" s="352"/>
      <c r="P755" s="114"/>
    </row>
    <row r="756" spans="1:16" s="108" customFormat="1" ht="17.25" customHeight="1" x14ac:dyDescent="0.25">
      <c r="A756" s="14" t="s">
        <v>2529</v>
      </c>
      <c r="B756" s="530" t="s">
        <v>2530</v>
      </c>
      <c r="C756" s="428" t="s">
        <v>52</v>
      </c>
      <c r="D756" s="429">
        <v>42563</v>
      </c>
      <c r="E756" s="430">
        <v>39338</v>
      </c>
      <c r="F756" s="838">
        <v>20.12</v>
      </c>
      <c r="G756" s="909">
        <f t="shared" si="230"/>
        <v>791480.56</v>
      </c>
      <c r="H756" s="433"/>
      <c r="I756" s="510">
        <v>42578</v>
      </c>
      <c r="J756" s="431">
        <v>20.6</v>
      </c>
      <c r="K756" s="435">
        <f t="shared" si="231"/>
        <v>810362.8</v>
      </c>
      <c r="L756" s="893">
        <f>SUM(K756-G756)</f>
        <v>18882.239999999991</v>
      </c>
      <c r="M756" s="411">
        <v>1</v>
      </c>
      <c r="N756" s="437">
        <f t="shared" si="232"/>
        <v>18882.239999999991</v>
      </c>
      <c r="O756" s="352"/>
      <c r="P756" s="114"/>
    </row>
    <row r="757" spans="1:16" s="108" customFormat="1" ht="17.25" customHeight="1" x14ac:dyDescent="0.25">
      <c r="A757" s="438" t="s">
        <v>2494</v>
      </c>
      <c r="B757" s="569" t="s">
        <v>928</v>
      </c>
      <c r="C757" s="439" t="s">
        <v>77</v>
      </c>
      <c r="D757" s="440">
        <v>42535</v>
      </c>
      <c r="E757" s="441">
        <v>42687</v>
      </c>
      <c r="F757" s="910">
        <v>26.97</v>
      </c>
      <c r="G757" s="956">
        <f t="shared" si="230"/>
        <v>1151268.3899999999</v>
      </c>
      <c r="H757" s="444"/>
      <c r="I757" s="510">
        <v>42578</v>
      </c>
      <c r="J757" s="910">
        <v>27.6</v>
      </c>
      <c r="K757" s="518">
        <f t="shared" si="231"/>
        <v>1178161.2</v>
      </c>
      <c r="L757" s="613">
        <f>SUM(G757-K757)</f>
        <v>-26892.810000000056</v>
      </c>
      <c r="M757" s="615">
        <v>1</v>
      </c>
      <c r="N757" s="446">
        <f t="shared" si="232"/>
        <v>-26892.810000000056</v>
      </c>
      <c r="O757" s="616"/>
      <c r="P757" s="110"/>
    </row>
    <row r="758" spans="1:16" s="108" customFormat="1" ht="17.25" customHeight="1" x14ac:dyDescent="0.25">
      <c r="A758" s="14" t="s">
        <v>2480</v>
      </c>
      <c r="B758" s="530" t="s">
        <v>2481</v>
      </c>
      <c r="C758" s="428" t="s">
        <v>52</v>
      </c>
      <c r="D758" s="429">
        <v>42530</v>
      </c>
      <c r="E758" s="430">
        <v>28795</v>
      </c>
      <c r="F758" s="838">
        <v>26.48</v>
      </c>
      <c r="G758" s="909">
        <f t="shared" si="230"/>
        <v>762491.6</v>
      </c>
      <c r="H758" s="433"/>
      <c r="I758" s="510">
        <v>42579</v>
      </c>
      <c r="J758" s="431">
        <v>22.79</v>
      </c>
      <c r="K758" s="435">
        <f t="shared" si="231"/>
        <v>656238.04999999993</v>
      </c>
      <c r="L758" s="909">
        <f>SUM(K758-G758)</f>
        <v>-106253.55000000005</v>
      </c>
      <c r="M758" s="411">
        <v>1</v>
      </c>
      <c r="N758" s="437">
        <f t="shared" si="232"/>
        <v>-106253.55000000005</v>
      </c>
      <c r="O758" s="352"/>
      <c r="P758" s="114"/>
    </row>
    <row r="759" spans="1:16" s="108" customFormat="1" ht="17.25" customHeight="1" x14ac:dyDescent="0.25">
      <c r="A759" s="438" t="s">
        <v>2545</v>
      </c>
      <c r="B759" s="569" t="s">
        <v>2469</v>
      </c>
      <c r="C759" s="439" t="s">
        <v>77</v>
      </c>
      <c r="D759" s="440">
        <v>42578</v>
      </c>
      <c r="E759" s="441">
        <v>57994</v>
      </c>
      <c r="F759" s="910">
        <v>44.25</v>
      </c>
      <c r="G759" s="956">
        <f t="shared" si="230"/>
        <v>2566234.5</v>
      </c>
      <c r="H759" s="444"/>
      <c r="I759" s="510">
        <v>42580</v>
      </c>
      <c r="J759" s="910">
        <v>46.24</v>
      </c>
      <c r="K759" s="518">
        <f t="shared" si="231"/>
        <v>2681642.56</v>
      </c>
      <c r="L759" s="518">
        <f>SUM(G759-K759)</f>
        <v>-115408.06000000006</v>
      </c>
      <c r="M759" s="615">
        <v>1</v>
      </c>
      <c r="N759" s="446">
        <f t="shared" si="232"/>
        <v>-115408.06000000006</v>
      </c>
      <c r="O759" s="616"/>
      <c r="P759" s="110"/>
    </row>
    <row r="760" spans="1:16" s="108" customFormat="1" ht="17.25" customHeight="1" x14ac:dyDescent="0.25">
      <c r="A760" s="14" t="s">
        <v>2546</v>
      </c>
      <c r="B760" s="530" t="s">
        <v>2547</v>
      </c>
      <c r="C760" s="428" t="s">
        <v>52</v>
      </c>
      <c r="D760" s="429">
        <v>42576</v>
      </c>
      <c r="E760" s="430">
        <v>14954</v>
      </c>
      <c r="F760" s="838">
        <v>88.3</v>
      </c>
      <c r="G760" s="909">
        <f t="shared" si="230"/>
        <v>1320438.2</v>
      </c>
      <c r="H760" s="433"/>
      <c r="I760" s="510">
        <v>42580</v>
      </c>
      <c r="J760" s="431">
        <v>80.22</v>
      </c>
      <c r="K760" s="435">
        <f t="shared" si="231"/>
        <v>1199609.8799999999</v>
      </c>
      <c r="L760" s="893">
        <f t="shared" ref="L760:L765" si="233">SUM(K760-G760)</f>
        <v>-120828.32000000007</v>
      </c>
      <c r="M760" s="411">
        <v>1</v>
      </c>
      <c r="N760" s="437">
        <f t="shared" si="232"/>
        <v>-120828.32000000007</v>
      </c>
      <c r="O760" s="352"/>
      <c r="P760" s="114"/>
    </row>
    <row r="761" spans="1:16" s="108" customFormat="1" ht="17.25" customHeight="1" x14ac:dyDescent="0.25">
      <c r="A761" s="14" t="s">
        <v>1958</v>
      </c>
      <c r="B761" s="530" t="s">
        <v>564</v>
      </c>
      <c r="C761" s="428" t="s">
        <v>52</v>
      </c>
      <c r="D761" s="429">
        <v>42527</v>
      </c>
      <c r="E761" s="430">
        <v>27274</v>
      </c>
      <c r="F761" s="838">
        <v>44.24</v>
      </c>
      <c r="G761" s="909">
        <f t="shared" ref="G761:G769" si="234">SUM(E761*F761)</f>
        <v>1206601.76</v>
      </c>
      <c r="H761" s="433"/>
      <c r="I761" s="510">
        <v>42584</v>
      </c>
      <c r="J761" s="431">
        <v>41.75</v>
      </c>
      <c r="K761" s="435">
        <f t="shared" ref="K761:K769" si="235">SUM(E761*J761)</f>
        <v>1138689.5</v>
      </c>
      <c r="L761" s="958">
        <f t="shared" si="233"/>
        <v>-67912.260000000009</v>
      </c>
      <c r="M761" s="411">
        <v>1</v>
      </c>
      <c r="N761" s="437">
        <f t="shared" ref="N761:N769" si="236">SUM(L761*M761)</f>
        <v>-67912.260000000009</v>
      </c>
      <c r="O761" s="352"/>
      <c r="P761" s="114"/>
    </row>
    <row r="762" spans="1:16" s="108" customFormat="1" ht="17.25" customHeight="1" x14ac:dyDescent="0.25">
      <c r="A762" s="14" t="s">
        <v>2092</v>
      </c>
      <c r="B762" s="530" t="s">
        <v>2093</v>
      </c>
      <c r="C762" s="428" t="s">
        <v>52</v>
      </c>
      <c r="D762" s="429">
        <v>42576</v>
      </c>
      <c r="E762" s="430">
        <v>35022</v>
      </c>
      <c r="F762" s="838">
        <v>35.99</v>
      </c>
      <c r="G762" s="909">
        <f t="shared" si="234"/>
        <v>1260441.78</v>
      </c>
      <c r="H762" s="433"/>
      <c r="I762" s="510">
        <v>42584</v>
      </c>
      <c r="J762" s="431">
        <v>34.04</v>
      </c>
      <c r="K762" s="435">
        <f t="shared" si="235"/>
        <v>1192148.8799999999</v>
      </c>
      <c r="L762" s="893">
        <f t="shared" si="233"/>
        <v>-68292.90000000014</v>
      </c>
      <c r="M762" s="411">
        <v>1</v>
      </c>
      <c r="N762" s="437">
        <f t="shared" si="236"/>
        <v>-68292.90000000014</v>
      </c>
      <c r="O762" s="352"/>
      <c r="P762" s="114"/>
    </row>
    <row r="763" spans="1:16" s="108" customFormat="1" ht="17.25" customHeight="1" x14ac:dyDescent="0.25">
      <c r="A763" s="14" t="s">
        <v>1987</v>
      </c>
      <c r="B763" s="974" t="s">
        <v>1988</v>
      </c>
      <c r="C763" s="428" t="s">
        <v>52</v>
      </c>
      <c r="D763" s="429">
        <v>42565</v>
      </c>
      <c r="E763" s="430">
        <v>26226</v>
      </c>
      <c r="F763" s="838">
        <v>41.43</v>
      </c>
      <c r="G763" s="909">
        <f t="shared" si="234"/>
        <v>1086543.18</v>
      </c>
      <c r="H763" s="433"/>
      <c r="I763" s="510">
        <v>42586</v>
      </c>
      <c r="J763" s="431">
        <v>39.57</v>
      </c>
      <c r="K763" s="435">
        <f t="shared" si="235"/>
        <v>1037762.8200000001</v>
      </c>
      <c r="L763" s="893">
        <f t="shared" si="233"/>
        <v>-48780.35999999987</v>
      </c>
      <c r="M763" s="411">
        <v>1</v>
      </c>
      <c r="N763" s="437">
        <f t="shared" si="236"/>
        <v>-48780.35999999987</v>
      </c>
      <c r="O763" s="352"/>
      <c r="P763" s="114"/>
    </row>
    <row r="764" spans="1:16" s="108" customFormat="1" ht="17.25" customHeight="1" x14ac:dyDescent="0.25">
      <c r="A764" s="14" t="s">
        <v>2474</v>
      </c>
      <c r="B764" s="530" t="s">
        <v>2034</v>
      </c>
      <c r="C764" s="428" t="s">
        <v>52</v>
      </c>
      <c r="D764" s="429">
        <v>42527</v>
      </c>
      <c r="E764" s="430">
        <v>14475</v>
      </c>
      <c r="F764" s="838">
        <v>44.43</v>
      </c>
      <c r="G764" s="909">
        <f t="shared" si="234"/>
        <v>643124.25</v>
      </c>
      <c r="H764" s="433"/>
      <c r="I764" s="510">
        <v>42584</v>
      </c>
      <c r="J764" s="431">
        <v>38.72</v>
      </c>
      <c r="K764" s="435">
        <f t="shared" si="235"/>
        <v>560472</v>
      </c>
      <c r="L764" s="958">
        <f t="shared" si="233"/>
        <v>-82652.25</v>
      </c>
      <c r="M764" s="411">
        <v>1</v>
      </c>
      <c r="N764" s="437">
        <f t="shared" si="236"/>
        <v>-82652.25</v>
      </c>
      <c r="O764" s="352"/>
      <c r="P764" s="114"/>
    </row>
    <row r="765" spans="1:16" s="108" customFormat="1" ht="17.25" customHeight="1" x14ac:dyDescent="0.25">
      <c r="A765" s="14" t="s">
        <v>2549</v>
      </c>
      <c r="B765" s="530" t="s">
        <v>2548</v>
      </c>
      <c r="C765" s="428" t="s">
        <v>52</v>
      </c>
      <c r="D765" s="429">
        <v>42578</v>
      </c>
      <c r="E765" s="430">
        <v>25016</v>
      </c>
      <c r="F765" s="838">
        <v>63.39</v>
      </c>
      <c r="G765" s="909">
        <f t="shared" si="234"/>
        <v>1585764.24</v>
      </c>
      <c r="H765" s="433"/>
      <c r="I765" s="510">
        <v>42585</v>
      </c>
      <c r="J765" s="431">
        <v>60.12</v>
      </c>
      <c r="K765" s="435">
        <f t="shared" si="235"/>
        <v>1503961.92</v>
      </c>
      <c r="L765" s="893">
        <f t="shared" si="233"/>
        <v>-81802.320000000065</v>
      </c>
      <c r="M765" s="411">
        <v>1</v>
      </c>
      <c r="N765" s="437">
        <f t="shared" si="236"/>
        <v>-81802.320000000065</v>
      </c>
      <c r="O765" s="352"/>
      <c r="P765" s="114"/>
    </row>
    <row r="766" spans="1:16" s="110" customFormat="1" ht="15" customHeight="1" x14ac:dyDescent="0.25">
      <c r="A766" s="14" t="s">
        <v>2556</v>
      </c>
      <c r="B766" s="530" t="s">
        <v>2557</v>
      </c>
      <c r="C766" s="428" t="s">
        <v>52</v>
      </c>
      <c r="D766" s="429">
        <v>42579</v>
      </c>
      <c r="E766" s="430">
        <v>13062</v>
      </c>
      <c r="F766" s="838">
        <v>169.34</v>
      </c>
      <c r="G766" s="909">
        <f t="shared" si="234"/>
        <v>2211919.08</v>
      </c>
      <c r="H766" s="433"/>
      <c r="I766" s="510">
        <v>42599</v>
      </c>
      <c r="J766" s="431">
        <v>160.35</v>
      </c>
      <c r="K766" s="435">
        <f t="shared" si="235"/>
        <v>2094491.7</v>
      </c>
      <c r="L766" s="893">
        <f>SUM(K766-G766)</f>
        <v>-117427.38000000012</v>
      </c>
      <c r="M766" s="411">
        <v>1</v>
      </c>
      <c r="N766" s="437">
        <f t="shared" si="236"/>
        <v>-117427.38000000012</v>
      </c>
      <c r="O766" s="352"/>
      <c r="P766" s="114"/>
    </row>
    <row r="767" spans="1:16" s="108" customFormat="1" ht="17.25" customHeight="1" x14ac:dyDescent="0.25">
      <c r="A767" s="14" t="s">
        <v>605</v>
      </c>
      <c r="B767" s="530" t="s">
        <v>537</v>
      </c>
      <c r="C767" s="428" t="s">
        <v>52</v>
      </c>
      <c r="D767" s="429">
        <v>42578</v>
      </c>
      <c r="E767" s="430">
        <v>10216</v>
      </c>
      <c r="F767" s="838">
        <v>234.75</v>
      </c>
      <c r="G767" s="909">
        <f t="shared" si="234"/>
        <v>2398206</v>
      </c>
      <c r="H767" s="433"/>
      <c r="I767" s="510">
        <v>42599</v>
      </c>
      <c r="J767" s="431">
        <v>255.1</v>
      </c>
      <c r="K767" s="435">
        <f t="shared" si="235"/>
        <v>2606101.6</v>
      </c>
      <c r="L767" s="958">
        <f>SUM(K767-G767)</f>
        <v>207895.60000000009</v>
      </c>
      <c r="M767" s="411">
        <v>1</v>
      </c>
      <c r="N767" s="437">
        <f t="shared" si="236"/>
        <v>207895.60000000009</v>
      </c>
      <c r="O767" s="352"/>
      <c r="P767" s="114"/>
    </row>
    <row r="768" spans="1:16" s="110" customFormat="1" ht="15" customHeight="1" x14ac:dyDescent="0.25">
      <c r="A768" s="14" t="s">
        <v>2373</v>
      </c>
      <c r="B768" s="530" t="s">
        <v>2374</v>
      </c>
      <c r="C768" s="428" t="s">
        <v>52</v>
      </c>
      <c r="D768" s="429">
        <v>42409</v>
      </c>
      <c r="E768" s="430">
        <v>1208</v>
      </c>
      <c r="F768" s="838">
        <v>131.68</v>
      </c>
      <c r="G768" s="909">
        <f t="shared" si="234"/>
        <v>159069.44</v>
      </c>
      <c r="H768" s="433"/>
      <c r="I768" s="510">
        <v>42599</v>
      </c>
      <c r="J768" s="431">
        <v>192.07</v>
      </c>
      <c r="K768" s="435">
        <f t="shared" si="235"/>
        <v>232020.56</v>
      </c>
      <c r="L768" s="618">
        <f>SUM(K768-G768)</f>
        <v>72951.12</v>
      </c>
      <c r="M768" s="411">
        <v>1</v>
      </c>
      <c r="N768" s="437">
        <f t="shared" si="236"/>
        <v>72951.12</v>
      </c>
      <c r="O768" s="352"/>
      <c r="P768" s="114"/>
    </row>
    <row r="769" spans="1:16" s="110" customFormat="1" ht="15" customHeight="1" x14ac:dyDescent="0.25">
      <c r="A769" s="14" t="s">
        <v>1726</v>
      </c>
      <c r="B769" s="530" t="s">
        <v>1727</v>
      </c>
      <c r="C769" s="428" t="s">
        <v>52</v>
      </c>
      <c r="D769" s="429">
        <v>42529</v>
      </c>
      <c r="E769" s="430">
        <v>25679</v>
      </c>
      <c r="F769" s="838">
        <v>62.01</v>
      </c>
      <c r="G769" s="909">
        <f t="shared" si="234"/>
        <v>1592354.79</v>
      </c>
      <c r="H769" s="433"/>
      <c r="I769" s="510">
        <v>42598</v>
      </c>
      <c r="J769" s="431">
        <v>65.650000000000006</v>
      </c>
      <c r="K769" s="435">
        <f t="shared" si="235"/>
        <v>1685826.35</v>
      </c>
      <c r="L769" s="958">
        <f>SUM(K769-G769)</f>
        <v>93471.560000000056</v>
      </c>
      <c r="M769" s="411">
        <v>1</v>
      </c>
      <c r="N769" s="437">
        <f t="shared" si="236"/>
        <v>93471.560000000056</v>
      </c>
      <c r="O769" s="352"/>
      <c r="P769" s="114"/>
    </row>
    <row r="770" spans="1:16" s="108" customFormat="1" ht="17.25" customHeight="1" x14ac:dyDescent="0.25">
      <c r="A770" s="438" t="s">
        <v>2540</v>
      </c>
      <c r="B770" s="569" t="s">
        <v>866</v>
      </c>
      <c r="C770" s="439" t="s">
        <v>77</v>
      </c>
      <c r="D770" s="440">
        <v>42572</v>
      </c>
      <c r="E770" s="441">
        <v>29306</v>
      </c>
      <c r="F770" s="910">
        <v>74.7</v>
      </c>
      <c r="G770" s="956">
        <f t="shared" ref="G770:G778" si="237">SUM(E770*F770)</f>
        <v>2189158.2000000002</v>
      </c>
      <c r="H770" s="444"/>
      <c r="I770" s="510">
        <v>42605</v>
      </c>
      <c r="J770" s="910">
        <v>76.27</v>
      </c>
      <c r="K770" s="518">
        <f t="shared" ref="K770:K778" si="238">SUM(E770*J770)</f>
        <v>2235168.62</v>
      </c>
      <c r="L770" s="518">
        <f>SUM(G770-K770)</f>
        <v>-46010.419999999925</v>
      </c>
      <c r="M770" s="615">
        <v>1</v>
      </c>
      <c r="N770" s="446">
        <f t="shared" ref="N770:N778" si="239">SUM(L770*M770)</f>
        <v>-46010.419999999925</v>
      </c>
      <c r="O770" s="616"/>
      <c r="P770" s="110"/>
    </row>
    <row r="771" spans="1:16" s="110" customFormat="1" ht="15" customHeight="1" x14ac:dyDescent="0.25">
      <c r="A771" s="14" t="s">
        <v>2259</v>
      </c>
      <c r="B771" s="530" t="s">
        <v>488</v>
      </c>
      <c r="C771" s="428" t="s">
        <v>52</v>
      </c>
      <c r="D771" s="429">
        <v>42403</v>
      </c>
      <c r="E771" s="430">
        <v>13941</v>
      </c>
      <c r="F771" s="838">
        <v>9.75</v>
      </c>
      <c r="G771" s="909">
        <f t="shared" si="237"/>
        <v>135924.75</v>
      </c>
      <c r="H771" s="433"/>
      <c r="I771" s="510">
        <v>42606</v>
      </c>
      <c r="J771" s="431">
        <v>12.1</v>
      </c>
      <c r="K771" s="435">
        <f t="shared" si="238"/>
        <v>168686.1</v>
      </c>
      <c r="L771" s="618">
        <f>SUM(K771-G771)</f>
        <v>32761.350000000006</v>
      </c>
      <c r="M771" s="411">
        <v>1</v>
      </c>
      <c r="N771" s="437">
        <f t="shared" si="239"/>
        <v>32761.350000000006</v>
      </c>
      <c r="O771" s="352"/>
      <c r="P771" s="114"/>
    </row>
    <row r="772" spans="1:16" s="108" customFormat="1" ht="17.25" customHeight="1" x14ac:dyDescent="0.25">
      <c r="A772" s="438" t="s">
        <v>1096</v>
      </c>
      <c r="B772" s="569" t="s">
        <v>1097</v>
      </c>
      <c r="C772" s="439" t="s">
        <v>77</v>
      </c>
      <c r="D772" s="440">
        <v>42583</v>
      </c>
      <c r="E772" s="441">
        <v>49732</v>
      </c>
      <c r="F772" s="910">
        <v>38.75</v>
      </c>
      <c r="G772" s="956">
        <f t="shared" si="237"/>
        <v>1927115</v>
      </c>
      <c r="H772" s="444"/>
      <c r="I772" s="510">
        <v>42615</v>
      </c>
      <c r="J772" s="910">
        <v>38.94</v>
      </c>
      <c r="K772" s="518">
        <f t="shared" si="238"/>
        <v>1936564.0799999998</v>
      </c>
      <c r="L772" s="518">
        <f>SUM(G772-K772)</f>
        <v>-9449.0799999998417</v>
      </c>
      <c r="M772" s="615">
        <v>1</v>
      </c>
      <c r="N772" s="446">
        <f t="shared" si="239"/>
        <v>-9449.0799999998417</v>
      </c>
      <c r="O772" s="616"/>
      <c r="P772" s="110"/>
    </row>
    <row r="773" spans="1:16" s="110" customFormat="1" ht="15" customHeight="1" x14ac:dyDescent="0.25">
      <c r="A773" s="14" t="s">
        <v>1951</v>
      </c>
      <c r="B773" s="530" t="s">
        <v>1403</v>
      </c>
      <c r="C773" s="428" t="s">
        <v>52</v>
      </c>
      <c r="D773" s="429">
        <v>42590</v>
      </c>
      <c r="E773" s="430">
        <v>27942</v>
      </c>
      <c r="F773" s="838">
        <v>82.89</v>
      </c>
      <c r="G773" s="909">
        <f t="shared" si="237"/>
        <v>2316112.38</v>
      </c>
      <c r="H773" s="433"/>
      <c r="I773" s="510">
        <v>42615</v>
      </c>
      <c r="J773" s="431">
        <v>78.48</v>
      </c>
      <c r="K773" s="435">
        <f t="shared" si="238"/>
        <v>2192888.16</v>
      </c>
      <c r="L773" s="893">
        <f>SUM(K773-G773)</f>
        <v>-123224.21999999974</v>
      </c>
      <c r="M773" s="411">
        <v>1</v>
      </c>
      <c r="N773" s="437">
        <f t="shared" si="239"/>
        <v>-123224.21999999974</v>
      </c>
      <c r="O773" s="352"/>
      <c r="P773" s="114"/>
    </row>
    <row r="774" spans="1:16" s="108" customFormat="1" ht="17.25" customHeight="1" x14ac:dyDescent="0.25">
      <c r="A774" s="438" t="s">
        <v>1644</v>
      </c>
      <c r="B774" s="569" t="s">
        <v>1645</v>
      </c>
      <c r="C774" s="439" t="s">
        <v>77</v>
      </c>
      <c r="D774" s="440">
        <v>42587</v>
      </c>
      <c r="E774" s="441">
        <v>27154</v>
      </c>
      <c r="F774" s="910">
        <v>68.010000000000005</v>
      </c>
      <c r="G774" s="956">
        <f t="shared" si="237"/>
        <v>1846743.54</v>
      </c>
      <c r="H774" s="444"/>
      <c r="I774" s="510">
        <v>42619</v>
      </c>
      <c r="J774" s="910">
        <v>65.8</v>
      </c>
      <c r="K774" s="518">
        <f t="shared" si="238"/>
        <v>1786733.2</v>
      </c>
      <c r="L774" s="518">
        <f>SUM(G774-K774)</f>
        <v>60010.340000000084</v>
      </c>
      <c r="M774" s="615">
        <v>1</v>
      </c>
      <c r="N774" s="446">
        <f t="shared" si="239"/>
        <v>60010.340000000084</v>
      </c>
      <c r="O774" s="616"/>
      <c r="P774" s="110"/>
    </row>
    <row r="775" spans="1:16" s="110" customFormat="1" ht="15" customHeight="1" x14ac:dyDescent="0.25">
      <c r="A775" s="438" t="s">
        <v>2061</v>
      </c>
      <c r="B775" s="569" t="s">
        <v>2062</v>
      </c>
      <c r="C775" s="439" t="s">
        <v>77</v>
      </c>
      <c r="D775" s="440">
        <v>42493</v>
      </c>
      <c r="E775" s="441">
        <v>4739</v>
      </c>
      <c r="F775" s="910">
        <v>162.63999999999999</v>
      </c>
      <c r="G775" s="911">
        <f t="shared" si="237"/>
        <v>770750.96</v>
      </c>
      <c r="H775" s="444"/>
      <c r="I775" s="510">
        <v>42620</v>
      </c>
      <c r="J775" s="910">
        <v>146.78</v>
      </c>
      <c r="K775" s="518">
        <f t="shared" si="238"/>
        <v>695590.42</v>
      </c>
      <c r="L775" s="613">
        <f>SUM(G775-K775)</f>
        <v>75160.539999999921</v>
      </c>
      <c r="M775" s="615">
        <v>1</v>
      </c>
      <c r="N775" s="446">
        <f t="shared" si="239"/>
        <v>75160.539999999921</v>
      </c>
      <c r="O775" s="616"/>
    </row>
    <row r="776" spans="1:16" s="110" customFormat="1" ht="15" customHeight="1" x14ac:dyDescent="0.25">
      <c r="A776" s="14" t="s">
        <v>1339</v>
      </c>
      <c r="B776" s="530" t="s">
        <v>2527</v>
      </c>
      <c r="C776" s="428" t="s">
        <v>52</v>
      </c>
      <c r="D776" s="429">
        <v>42562</v>
      </c>
      <c r="E776" s="430">
        <v>26254</v>
      </c>
      <c r="F776" s="838">
        <v>45.7</v>
      </c>
      <c r="G776" s="909">
        <f t="shared" si="237"/>
        <v>1199807.8</v>
      </c>
      <c r="H776" s="433"/>
      <c r="I776" s="510">
        <v>42622</v>
      </c>
      <c r="J776" s="431">
        <v>45.87</v>
      </c>
      <c r="K776" s="435">
        <f t="shared" si="238"/>
        <v>1204270.98</v>
      </c>
      <c r="L776" s="893">
        <f>SUM(K776-G776)</f>
        <v>4463.1799999999348</v>
      </c>
      <c r="M776" s="411">
        <v>1</v>
      </c>
      <c r="N776" s="437">
        <f t="shared" si="239"/>
        <v>4463.1799999999348</v>
      </c>
      <c r="O776" s="352"/>
      <c r="P776" s="114"/>
    </row>
    <row r="777" spans="1:16" s="108" customFormat="1" ht="17.25" customHeight="1" x14ac:dyDescent="0.25">
      <c r="A777" s="14" t="s">
        <v>2536</v>
      </c>
      <c r="B777" s="530" t="s">
        <v>2535</v>
      </c>
      <c r="C777" s="428" t="s">
        <v>52</v>
      </c>
      <c r="D777" s="429">
        <v>42566</v>
      </c>
      <c r="E777" s="430">
        <v>4522</v>
      </c>
      <c r="F777" s="838">
        <v>254.73</v>
      </c>
      <c r="G777" s="909">
        <f t="shared" si="237"/>
        <v>1151889.06</v>
      </c>
      <c r="H777" s="433"/>
      <c r="I777" s="510">
        <v>42622</v>
      </c>
      <c r="J777" s="431">
        <v>297.66000000000003</v>
      </c>
      <c r="K777" s="435">
        <f t="shared" si="238"/>
        <v>1346018.52</v>
      </c>
      <c r="L777" s="893">
        <f>SUM(K777-G777)</f>
        <v>194129.45999999996</v>
      </c>
      <c r="M777" s="411">
        <v>1</v>
      </c>
      <c r="N777" s="437">
        <f t="shared" si="239"/>
        <v>194129.45999999996</v>
      </c>
      <c r="O777" s="352"/>
      <c r="P777" s="114"/>
    </row>
    <row r="778" spans="1:16" s="108" customFormat="1" ht="17.25" customHeight="1" x14ac:dyDescent="0.25">
      <c r="A778" s="14" t="s">
        <v>2504</v>
      </c>
      <c r="B778" s="530" t="s">
        <v>1393</v>
      </c>
      <c r="C778" s="428" t="s">
        <v>52</v>
      </c>
      <c r="D778" s="429">
        <v>42580</v>
      </c>
      <c r="E778" s="430">
        <v>33471</v>
      </c>
      <c r="F778" s="838">
        <v>50.68</v>
      </c>
      <c r="G778" s="909">
        <f t="shared" si="237"/>
        <v>1696310.28</v>
      </c>
      <c r="H778" s="433"/>
      <c r="I778" s="510">
        <v>42622</v>
      </c>
      <c r="J778" s="431">
        <v>51.78</v>
      </c>
      <c r="K778" s="435">
        <f t="shared" si="238"/>
        <v>1733128.3800000001</v>
      </c>
      <c r="L778" s="893">
        <f>SUM(K778-G778)</f>
        <v>36818.100000000093</v>
      </c>
      <c r="M778" s="411">
        <v>1</v>
      </c>
      <c r="N778" s="437">
        <f t="shared" si="239"/>
        <v>36818.100000000093</v>
      </c>
      <c r="O778" s="352"/>
      <c r="P778" s="114"/>
    </row>
    <row r="779" spans="1:16" s="108" customFormat="1" ht="17.25" customHeight="1" x14ac:dyDescent="0.25">
      <c r="A779" s="14" t="s">
        <v>2539</v>
      </c>
      <c r="B779" s="530" t="s">
        <v>646</v>
      </c>
      <c r="C779" s="428" t="s">
        <v>52</v>
      </c>
      <c r="D779" s="429">
        <v>42566</v>
      </c>
      <c r="E779" s="430">
        <v>26166</v>
      </c>
      <c r="F779" s="838">
        <v>54.65</v>
      </c>
      <c r="G779" s="909">
        <f>SUM(E779*F779)</f>
        <v>1429971.9</v>
      </c>
      <c r="H779" s="433"/>
      <c r="I779" s="510">
        <v>42625</v>
      </c>
      <c r="J779" s="431">
        <v>57.89</v>
      </c>
      <c r="K779" s="435">
        <f>SUM(E779*J779)</f>
        <v>1514749.74</v>
      </c>
      <c r="L779" s="893">
        <f>SUM(K779-G779)</f>
        <v>84777.840000000084</v>
      </c>
      <c r="M779" s="411">
        <v>1</v>
      </c>
      <c r="N779" s="437">
        <f>SUM(L779*M779)</f>
        <v>84777.840000000084</v>
      </c>
      <c r="O779" s="352"/>
      <c r="P779" s="114"/>
    </row>
    <row r="780" spans="1:16" s="110" customFormat="1" ht="15" customHeight="1" x14ac:dyDescent="0.25">
      <c r="A780" s="14" t="s">
        <v>2541</v>
      </c>
      <c r="B780" s="530" t="s">
        <v>2542</v>
      </c>
      <c r="C780" s="428" t="s">
        <v>52</v>
      </c>
      <c r="D780" s="429">
        <v>42572</v>
      </c>
      <c r="E780" s="430">
        <v>41537</v>
      </c>
      <c r="F780" s="838">
        <v>38.93</v>
      </c>
      <c r="G780" s="909">
        <f>SUM(E780*F780)</f>
        <v>1617035.41</v>
      </c>
      <c r="H780" s="433"/>
      <c r="I780" s="510">
        <v>42625</v>
      </c>
      <c r="J780" s="431">
        <v>43.46</v>
      </c>
      <c r="K780" s="435">
        <f>SUM(E780*J780)</f>
        <v>1805198.02</v>
      </c>
      <c r="L780" s="893">
        <f>SUM(K780-G780)</f>
        <v>188162.6100000001</v>
      </c>
      <c r="M780" s="411">
        <v>1</v>
      </c>
      <c r="N780" s="437">
        <f>SUM(L780*M780)</f>
        <v>188162.6100000001</v>
      </c>
      <c r="O780" s="352"/>
      <c r="P780" s="114"/>
    </row>
    <row r="781" spans="1:16" s="110" customFormat="1" ht="15" customHeight="1" x14ac:dyDescent="0.25">
      <c r="A781" s="438" t="s">
        <v>552</v>
      </c>
      <c r="B781" s="989" t="s">
        <v>553</v>
      </c>
      <c r="C781" s="439" t="s">
        <v>77</v>
      </c>
      <c r="D781" s="440">
        <v>42578</v>
      </c>
      <c r="E781" s="441">
        <v>10749</v>
      </c>
      <c r="F781" s="910">
        <v>228.19</v>
      </c>
      <c r="G781" s="956">
        <f>SUM(E781*F781)</f>
        <v>2452814.31</v>
      </c>
      <c r="H781" s="444"/>
      <c r="I781" s="510">
        <v>42628</v>
      </c>
      <c r="J781" s="910">
        <v>220.58</v>
      </c>
      <c r="K781" s="518">
        <f>SUM(E781*J781)</f>
        <v>2371014.42</v>
      </c>
      <c r="L781" s="518">
        <f>SUM(G781-K781)</f>
        <v>81799.89000000013</v>
      </c>
      <c r="M781" s="615">
        <v>1</v>
      </c>
      <c r="N781" s="446">
        <f>SUM(L781*M781)</f>
        <v>81799.89000000013</v>
      </c>
      <c r="O781" s="616"/>
    </row>
    <row r="782" spans="1:16" s="108" customFormat="1" ht="17.25" customHeight="1" x14ac:dyDescent="0.25">
      <c r="A782" s="14"/>
      <c r="B782" s="530"/>
      <c r="C782" s="428"/>
      <c r="D782" s="429"/>
      <c r="E782" s="430"/>
      <c r="F782" s="838"/>
      <c r="G782" s="909"/>
      <c r="H782" s="433"/>
      <c r="I782" s="510"/>
      <c r="J782" s="431"/>
      <c r="K782" s="435"/>
      <c r="L782" s="893"/>
      <c r="M782" s="411"/>
      <c r="N782" s="437"/>
      <c r="O782" s="352"/>
      <c r="P782" s="114"/>
    </row>
    <row r="783" spans="1:16" s="108" customFormat="1" ht="17.25" customHeight="1" x14ac:dyDescent="0.25">
      <c r="A783" s="14"/>
      <c r="B783" s="530"/>
      <c r="C783" s="428"/>
      <c r="D783" s="429"/>
      <c r="E783" s="430"/>
      <c r="F783" s="838"/>
      <c r="G783" s="909"/>
      <c r="H783" s="433"/>
      <c r="I783" s="510"/>
      <c r="J783" s="431"/>
      <c r="K783" s="435"/>
      <c r="L783" s="893"/>
      <c r="M783" s="411"/>
      <c r="N783" s="437"/>
      <c r="O783" s="352"/>
      <c r="P783" s="114"/>
    </row>
    <row r="784" spans="1:16" s="527" customFormat="1" ht="15" customHeight="1" x14ac:dyDescent="0.25">
      <c r="A784" s="658"/>
      <c r="B784" s="577"/>
      <c r="C784" s="577"/>
      <c r="D784" s="669"/>
      <c r="E784" s="658"/>
      <c r="F784" s="670"/>
      <c r="G784" s="673"/>
      <c r="H784" s="709"/>
      <c r="I784" s="710"/>
      <c r="J784" s="670"/>
      <c r="K784" s="673"/>
      <c r="L784" s="675"/>
      <c r="M784" s="674"/>
      <c r="N784" s="778"/>
      <c r="O784" s="711"/>
    </row>
    <row r="785" spans="1:14" s="14" customFormat="1" ht="16.5" thickBot="1" x14ac:dyDescent="0.3">
      <c r="A785" s="712" t="s">
        <v>666</v>
      </c>
      <c r="B785" s="580"/>
      <c r="C785" s="580"/>
      <c r="D785" s="580"/>
      <c r="E785" s="580"/>
      <c r="F785" s="713"/>
      <c r="G785" s="714"/>
      <c r="H785" s="715"/>
      <c r="I785" s="716"/>
      <c r="J785" s="713"/>
      <c r="K785" s="714"/>
      <c r="L785" s="717"/>
      <c r="M785" s="718"/>
      <c r="N785" s="779">
        <f>SUM(N52:N784)</f>
        <v>-676178.62299999897</v>
      </c>
    </row>
    <row r="786" spans="1:14" ht="11.25" customHeight="1" thickTop="1" x14ac:dyDescent="0.25">
      <c r="A786" s="461"/>
      <c r="B786" s="438"/>
      <c r="C786" s="438"/>
      <c r="D786" s="449"/>
      <c r="E786" s="461"/>
      <c r="F786" s="637"/>
      <c r="G786" s="613"/>
      <c r="H786" s="449"/>
      <c r="I786" s="462"/>
      <c r="J786" s="637"/>
      <c r="K786" s="613"/>
      <c r="L786" s="614"/>
      <c r="M786" s="639"/>
      <c r="N786" s="451"/>
    </row>
    <row r="788" spans="1:14" ht="11.25" customHeight="1" x14ac:dyDescent="0.25">
      <c r="A788" s="461"/>
      <c r="B788" s="438"/>
      <c r="C788" s="438"/>
      <c r="D788" s="518"/>
      <c r="E788" s="461"/>
      <c r="F788" s="637"/>
      <c r="G788" s="613"/>
      <c r="H788" s="518"/>
      <c r="I788" s="462"/>
      <c r="J788" s="637"/>
      <c r="K788" s="613"/>
      <c r="L788" s="614"/>
      <c r="M788" s="639"/>
      <c r="N788" s="451"/>
    </row>
  </sheetData>
  <autoFilter ref="A591:G604"/>
  <sortState ref="A13:P37">
    <sortCondition ref="B13:B3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30"/>
  <sheetViews>
    <sheetView zoomScaleNormal="100" workbookViewId="0">
      <selection activeCell="I13" sqref="I13:I26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9" customWidth="1"/>
    <col min="12" max="12" width="12.7109375" style="97" customWidth="1"/>
    <col min="13" max="13" width="10.28515625" style="156" customWidth="1"/>
    <col min="14" max="14" width="16.42578125" style="270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6"/>
      <c r="K2" s="386"/>
      <c r="L2" s="1"/>
      <c r="M2" s="16"/>
      <c r="N2" s="139"/>
      <c r="O2" s="119"/>
      <c r="P2" s="386"/>
    </row>
    <row r="3" spans="1:16" ht="9" customHeight="1" x14ac:dyDescent="0.3">
      <c r="A3" s="32"/>
    </row>
    <row r="4" spans="1:16" s="7" customFormat="1" ht="19.5" thickBot="1" x14ac:dyDescent="0.35">
      <c r="A4" s="33">
        <f>SUM(K6+K35)</f>
        <v>-924632.72904972138</v>
      </c>
      <c r="B4" s="11"/>
      <c r="C4" s="3"/>
      <c r="D4" s="6"/>
      <c r="F4" s="118"/>
      <c r="G4" s="184"/>
      <c r="I4" s="24"/>
      <c r="J4" s="356"/>
      <c r="K4" s="184"/>
      <c r="L4" s="98"/>
      <c r="M4" s="264"/>
      <c r="N4" s="271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0"/>
      <c r="O5" s="56"/>
    </row>
    <row r="6" spans="1:1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SUM(N32)</f>
        <v>158992.57436364036</v>
      </c>
      <c r="L6" s="284"/>
      <c r="M6" s="203"/>
      <c r="N6" s="272"/>
      <c r="O6" s="197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7" t="s">
        <v>949</v>
      </c>
      <c r="K7" s="120" t="s">
        <v>673</v>
      </c>
      <c r="L7" s="99" t="s">
        <v>892</v>
      </c>
      <c r="M7" s="158" t="s">
        <v>27</v>
      </c>
      <c r="N7" s="273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7" t="s">
        <v>948</v>
      </c>
      <c r="K8" s="120" t="s">
        <v>891</v>
      </c>
      <c r="L8" s="99" t="s">
        <v>379</v>
      </c>
      <c r="M8" s="158" t="s">
        <v>1285</v>
      </c>
      <c r="N8" s="273" t="s">
        <v>883</v>
      </c>
      <c r="O8" s="2" t="s">
        <v>24</v>
      </c>
    </row>
    <row r="9" spans="1:16" s="314" customFormat="1" ht="15" customHeight="1" x14ac:dyDescent="0.25">
      <c r="B9" s="14"/>
      <c r="F9" s="347"/>
      <c r="G9" s="120"/>
      <c r="I9" s="344"/>
      <c r="J9" s="347"/>
      <c r="K9" s="120"/>
      <c r="L9" s="99"/>
      <c r="M9" s="158"/>
      <c r="N9" s="273"/>
    </row>
    <row r="10" spans="1:16" s="871" customFormat="1" ht="15" customHeight="1" x14ac:dyDescent="0.25">
      <c r="A10" s="859" t="s">
        <v>2154</v>
      </c>
      <c r="B10" s="860" t="s">
        <v>32</v>
      </c>
      <c r="C10" s="861" t="s">
        <v>52</v>
      </c>
      <c r="D10" s="551">
        <v>42205</v>
      </c>
      <c r="E10" s="552">
        <v>1</v>
      </c>
      <c r="F10" s="788">
        <v>1</v>
      </c>
      <c r="G10" s="606">
        <f>SUM(E10*F10)/100</f>
        <v>0.01</v>
      </c>
      <c r="H10" s="547"/>
      <c r="I10" s="948" t="s">
        <v>3</v>
      </c>
      <c r="J10" s="788">
        <v>1</v>
      </c>
      <c r="K10" s="607">
        <f>SUM(E10*J10)/100</f>
        <v>0.01</v>
      </c>
      <c r="L10" s="975">
        <f>SUM(K10-G10)</f>
        <v>0</v>
      </c>
      <c r="M10" s="625">
        <v>1</v>
      </c>
      <c r="N10" s="549">
        <f>SUM(K10-G10)*M10</f>
        <v>0</v>
      </c>
      <c r="O10" s="870"/>
      <c r="P10" s="870"/>
    </row>
    <row r="11" spans="1:16" s="885" customFormat="1" ht="15" customHeight="1" x14ac:dyDescent="0.25">
      <c r="A11" s="872" t="s">
        <v>1565</v>
      </c>
      <c r="B11" s="873" t="s">
        <v>32</v>
      </c>
      <c r="C11" s="874" t="s">
        <v>77</v>
      </c>
      <c r="D11" s="628">
        <v>42510</v>
      </c>
      <c r="E11" s="629">
        <v>1</v>
      </c>
      <c r="F11" s="949">
        <v>1</v>
      </c>
      <c r="G11" s="631">
        <f>SUM(E11*F11)/100</f>
        <v>0.01</v>
      </c>
      <c r="H11" s="632"/>
      <c r="I11" s="948">
        <v>1</v>
      </c>
      <c r="J11" s="949">
        <v>1</v>
      </c>
      <c r="K11" s="633">
        <f>SUM(E11*J11)/100</f>
        <v>0.01</v>
      </c>
      <c r="L11" s="975">
        <f>SUM(G11-K11)</f>
        <v>0</v>
      </c>
      <c r="M11" s="625">
        <v>1.4514</v>
      </c>
      <c r="N11" s="770">
        <f>SUM(G11-K11)*M11</f>
        <v>0</v>
      </c>
      <c r="O11" s="884"/>
      <c r="P11" s="884"/>
    </row>
    <row r="12" spans="1:16" s="885" customFormat="1" ht="15" customHeight="1" x14ac:dyDescent="0.25">
      <c r="A12" s="872"/>
      <c r="B12" s="874"/>
      <c r="C12" s="874"/>
      <c r="D12" s="551"/>
      <c r="E12" s="552"/>
      <c r="F12" s="788"/>
      <c r="G12" s="606"/>
      <c r="H12" s="547"/>
      <c r="I12" s="948"/>
      <c r="J12" s="788"/>
      <c r="K12" s="607"/>
      <c r="L12" s="933"/>
      <c r="M12" s="625"/>
      <c r="N12" s="770"/>
      <c r="O12" s="884"/>
      <c r="P12" s="884"/>
    </row>
    <row r="13" spans="1:16" s="871" customFormat="1" ht="15" customHeight="1" x14ac:dyDescent="0.25">
      <c r="A13" s="859" t="s">
        <v>2580</v>
      </c>
      <c r="B13" s="860" t="s">
        <v>295</v>
      </c>
      <c r="C13" s="861" t="s">
        <v>52</v>
      </c>
      <c r="D13" s="551">
        <v>42587</v>
      </c>
      <c r="E13" s="552">
        <v>67275</v>
      </c>
      <c r="F13" s="788">
        <v>262</v>
      </c>
      <c r="G13" s="606">
        <f>SUM(E13*F13)/100</f>
        <v>176260.5</v>
      </c>
      <c r="H13" s="547"/>
      <c r="I13" s="948">
        <v>279.39999999999998</v>
      </c>
      <c r="J13" s="788">
        <v>303</v>
      </c>
      <c r="K13" s="607">
        <f>SUM(E13*J13)/100</f>
        <v>203843.25</v>
      </c>
      <c r="L13" s="975">
        <f>SUM(K13-G13)</f>
        <v>27582.75</v>
      </c>
      <c r="M13" s="625">
        <v>1.2999400000000001</v>
      </c>
      <c r="N13" s="549">
        <f>SUM(K13-G13)*M13</f>
        <v>35855.920035000003</v>
      </c>
      <c r="O13" s="870"/>
      <c r="P13" s="870"/>
    </row>
    <row r="14" spans="1:16" s="871" customFormat="1" ht="15" customHeight="1" x14ac:dyDescent="0.25">
      <c r="A14" s="859" t="s">
        <v>2602</v>
      </c>
      <c r="B14" s="860" t="s">
        <v>1329</v>
      </c>
      <c r="C14" s="861" t="s">
        <v>52</v>
      </c>
      <c r="D14" s="551">
        <v>42598</v>
      </c>
      <c r="E14" s="552">
        <v>51044</v>
      </c>
      <c r="F14" s="788">
        <v>907</v>
      </c>
      <c r="G14" s="606">
        <f>SUM(E14*F14)/100</f>
        <v>462969.08</v>
      </c>
      <c r="H14" s="547"/>
      <c r="I14" s="948">
        <v>755.4</v>
      </c>
      <c r="J14" s="788">
        <v>814.4</v>
      </c>
      <c r="K14" s="607">
        <f>SUM(E14*J14)/100</f>
        <v>415702.33600000001</v>
      </c>
      <c r="L14" s="975">
        <f>SUM(K14-G14)</f>
        <v>-47266.744000000006</v>
      </c>
      <c r="M14" s="625">
        <v>1.2999400000000001</v>
      </c>
      <c r="N14" s="549">
        <f>SUM(K14-G14)*M14</f>
        <v>-61443.931195360012</v>
      </c>
      <c r="O14" s="870"/>
      <c r="P14" s="870"/>
    </row>
    <row r="15" spans="1:16" s="885" customFormat="1" ht="15" customHeight="1" x14ac:dyDescent="0.25">
      <c r="A15" s="872" t="s">
        <v>2631</v>
      </c>
      <c r="B15" s="873" t="s">
        <v>2632</v>
      </c>
      <c r="C15" s="874" t="s">
        <v>77</v>
      </c>
      <c r="D15" s="628">
        <v>42626</v>
      </c>
      <c r="E15" s="629">
        <v>98772</v>
      </c>
      <c r="F15" s="949">
        <v>1204</v>
      </c>
      <c r="G15" s="631">
        <f>SUM(E15*F15)/100</f>
        <v>1189214.8799999999</v>
      </c>
      <c r="H15" s="632"/>
      <c r="I15" s="948">
        <v>1291</v>
      </c>
      <c r="J15" s="949">
        <v>1229</v>
      </c>
      <c r="K15" s="633">
        <f>SUM(E15*J15)/100</f>
        <v>1213907.8799999999</v>
      </c>
      <c r="L15" s="975">
        <f>SUM(G15-K15)</f>
        <v>-24693</v>
      </c>
      <c r="M15" s="625">
        <v>1.2999400000000001</v>
      </c>
      <c r="N15" s="770">
        <f>SUM(G15-K15)*M15</f>
        <v>-32099.418420000002</v>
      </c>
      <c r="O15" s="884"/>
      <c r="P15" s="884"/>
    </row>
    <row r="16" spans="1:16" s="871" customFormat="1" ht="15" customHeight="1" x14ac:dyDescent="0.25">
      <c r="A16" s="859" t="s">
        <v>2588</v>
      </c>
      <c r="B16" s="860" t="s">
        <v>2589</v>
      </c>
      <c r="C16" s="861" t="s">
        <v>52</v>
      </c>
      <c r="D16" s="551">
        <v>42591</v>
      </c>
      <c r="E16" s="552">
        <v>80459</v>
      </c>
      <c r="F16" s="788">
        <v>491</v>
      </c>
      <c r="G16" s="606">
        <f>SUM(E16*F16)/100</f>
        <v>395053.69</v>
      </c>
      <c r="H16" s="547"/>
      <c r="I16" s="948">
        <v>528</v>
      </c>
      <c r="J16" s="788">
        <v>535</v>
      </c>
      <c r="K16" s="607">
        <f>SUM(E16*J16)/100</f>
        <v>430455.65</v>
      </c>
      <c r="L16" s="975">
        <f>SUM(K16-G16)</f>
        <v>35401.960000000021</v>
      </c>
      <c r="M16" s="625">
        <v>1.2999400000000001</v>
      </c>
      <c r="N16" s="549">
        <f>SUM(K16-G16)*M16</f>
        <v>46020.423882400028</v>
      </c>
      <c r="O16" s="870"/>
      <c r="P16" s="870"/>
    </row>
    <row r="17" spans="1:26" s="871" customFormat="1" ht="15" customHeight="1" x14ac:dyDescent="0.25">
      <c r="A17" s="859" t="s">
        <v>2595</v>
      </c>
      <c r="B17" s="860" t="s">
        <v>692</v>
      </c>
      <c r="C17" s="861" t="s">
        <v>52</v>
      </c>
      <c r="D17" s="551">
        <v>42594</v>
      </c>
      <c r="E17" s="552">
        <v>5135</v>
      </c>
      <c r="F17" s="788">
        <v>1983</v>
      </c>
      <c r="G17" s="606">
        <f>SUM(E17*F17)/100</f>
        <v>101827.05</v>
      </c>
      <c r="H17" s="547"/>
      <c r="I17" s="948">
        <v>1846</v>
      </c>
      <c r="J17" s="788">
        <v>2000</v>
      </c>
      <c r="K17" s="607">
        <f>SUM(E17*J17)/100</f>
        <v>102700</v>
      </c>
      <c r="L17" s="975">
        <f>SUM(K17-G17)</f>
        <v>872.94999999999709</v>
      </c>
      <c r="M17" s="625">
        <v>1.2999400000000001</v>
      </c>
      <c r="N17" s="549">
        <f>SUM(K17-G17)*M17</f>
        <v>1134.7826229999962</v>
      </c>
      <c r="O17" s="870"/>
      <c r="P17" s="870"/>
    </row>
    <row r="18" spans="1:26" s="871" customFormat="1" ht="15" customHeight="1" x14ac:dyDescent="0.25">
      <c r="A18" s="872" t="s">
        <v>2644</v>
      </c>
      <c r="B18" s="873" t="s">
        <v>777</v>
      </c>
      <c r="C18" s="874" t="s">
        <v>77</v>
      </c>
      <c r="D18" s="628">
        <v>42629</v>
      </c>
      <c r="E18" s="629">
        <v>364587</v>
      </c>
      <c r="F18" s="949">
        <v>534</v>
      </c>
      <c r="G18" s="631">
        <f>SUM(E18*F18)/100</f>
        <v>1946894.58</v>
      </c>
      <c r="H18" s="632"/>
      <c r="I18" s="948">
        <v>554</v>
      </c>
      <c r="J18" s="949">
        <v>534.5</v>
      </c>
      <c r="K18" s="633">
        <f>SUM(E18*J18)/100</f>
        <v>1948717.5149999999</v>
      </c>
      <c r="L18" s="975">
        <f>SUM(G18-K18)</f>
        <v>-1822.934999999823</v>
      </c>
      <c r="M18" s="625">
        <v>1.4514</v>
      </c>
      <c r="N18" s="770">
        <f>SUM(G18-K18)*M18</f>
        <v>-2645.8078589997431</v>
      </c>
      <c r="O18" s="884"/>
      <c r="P18" s="884"/>
      <c r="Q18" s="885"/>
      <c r="R18" s="885"/>
      <c r="S18" s="885"/>
      <c r="T18" s="885"/>
      <c r="U18" s="885"/>
      <c r="V18" s="885"/>
      <c r="W18" s="885"/>
      <c r="X18" s="885"/>
      <c r="Y18" s="885"/>
      <c r="Z18" s="885"/>
    </row>
    <row r="19" spans="1:26" s="885" customFormat="1" ht="15" customHeight="1" x14ac:dyDescent="0.25">
      <c r="A19" s="872" t="s">
        <v>2455</v>
      </c>
      <c r="B19" s="873" t="s">
        <v>2456</v>
      </c>
      <c r="C19" s="874" t="s">
        <v>77</v>
      </c>
      <c r="D19" s="628">
        <v>42614</v>
      </c>
      <c r="E19" s="629">
        <v>21341</v>
      </c>
      <c r="F19" s="949">
        <v>2331</v>
      </c>
      <c r="G19" s="631">
        <f>SUM(E19*F19)/100</f>
        <v>497458.71</v>
      </c>
      <c r="H19" s="632"/>
      <c r="I19" s="948">
        <v>2379</v>
      </c>
      <c r="J19" s="949">
        <v>2289</v>
      </c>
      <c r="K19" s="633">
        <f>SUM(E19*J19)/100</f>
        <v>488495.49</v>
      </c>
      <c r="L19" s="975">
        <f>SUM(G19-K19)</f>
        <v>8963.2200000000303</v>
      </c>
      <c r="M19" s="625">
        <v>1.2999400000000001</v>
      </c>
      <c r="N19" s="770">
        <f>SUM(G19-K19)*M19</f>
        <v>11651.64820680004</v>
      </c>
      <c r="O19" s="884"/>
      <c r="P19" s="884"/>
    </row>
    <row r="20" spans="1:26" s="885" customFormat="1" ht="15" customHeight="1" x14ac:dyDescent="0.25">
      <c r="A20" s="872" t="s">
        <v>1106</v>
      </c>
      <c r="B20" s="873" t="s">
        <v>1107</v>
      </c>
      <c r="C20" s="874" t="s">
        <v>77</v>
      </c>
      <c r="D20" s="628">
        <v>42619</v>
      </c>
      <c r="E20" s="629">
        <v>1672</v>
      </c>
      <c r="F20" s="949">
        <v>2266</v>
      </c>
      <c r="G20" s="631">
        <f>SUM(E20*F20)/100</f>
        <v>37887.519999999997</v>
      </c>
      <c r="H20" s="632"/>
      <c r="I20" s="948">
        <v>2376</v>
      </c>
      <c r="J20" s="949">
        <v>2286</v>
      </c>
      <c r="K20" s="633">
        <f>SUM(E20*J20)/100</f>
        <v>38221.919999999998</v>
      </c>
      <c r="L20" s="975">
        <f>SUM(G20-K20)</f>
        <v>-334.40000000000146</v>
      </c>
      <c r="M20" s="625">
        <v>1.2999400000000001</v>
      </c>
      <c r="N20" s="770">
        <f>SUM(G20-K20)*M20</f>
        <v>-434.69993600000191</v>
      </c>
      <c r="O20" s="884"/>
      <c r="P20" s="884"/>
    </row>
    <row r="21" spans="1:26" s="885" customFormat="1" ht="15" customHeight="1" x14ac:dyDescent="0.25">
      <c r="A21" s="872" t="s">
        <v>2633</v>
      </c>
      <c r="B21" s="873" t="s">
        <v>1065</v>
      </c>
      <c r="C21" s="874" t="s">
        <v>77</v>
      </c>
      <c r="D21" s="628">
        <v>42626</v>
      </c>
      <c r="E21" s="629">
        <v>134509</v>
      </c>
      <c r="F21" s="949">
        <v>570</v>
      </c>
      <c r="G21" s="631">
        <f>SUM(E21*F21)/100</f>
        <v>766701.3</v>
      </c>
      <c r="H21" s="632"/>
      <c r="I21" s="948">
        <v>593</v>
      </c>
      <c r="J21" s="949">
        <v>563.5</v>
      </c>
      <c r="K21" s="633">
        <f>SUM(E21*J21)/100</f>
        <v>757958.21499999997</v>
      </c>
      <c r="L21" s="975">
        <f>SUM(G21-K21)</f>
        <v>8743.0850000000792</v>
      </c>
      <c r="M21" s="625">
        <v>1.2999400000000001</v>
      </c>
      <c r="N21" s="770">
        <f>SUM(G21-K21)*M21</f>
        <v>11365.485914900104</v>
      </c>
      <c r="O21" s="884"/>
      <c r="P21" s="884"/>
    </row>
    <row r="22" spans="1:26" s="885" customFormat="1" ht="15" customHeight="1" x14ac:dyDescent="0.25">
      <c r="A22" s="872" t="s">
        <v>2634</v>
      </c>
      <c r="B22" s="873" t="s">
        <v>1040</v>
      </c>
      <c r="C22" s="874" t="s">
        <v>77</v>
      </c>
      <c r="D22" s="628">
        <v>42625</v>
      </c>
      <c r="E22" s="629">
        <v>90005</v>
      </c>
      <c r="F22" s="949">
        <v>694</v>
      </c>
      <c r="G22" s="631">
        <f>SUM(E22*F22)/100</f>
        <v>624634.69999999995</v>
      </c>
      <c r="H22" s="632"/>
      <c r="I22" s="948">
        <v>750</v>
      </c>
      <c r="J22" s="949">
        <v>731.5</v>
      </c>
      <c r="K22" s="633">
        <f>SUM(E22*J22)/100</f>
        <v>658386.57499999995</v>
      </c>
      <c r="L22" s="975">
        <f>SUM(G22-K22)</f>
        <v>-33751.875</v>
      </c>
      <c r="M22" s="625">
        <v>1.2999400000000001</v>
      </c>
      <c r="N22" s="770">
        <f>SUM(G22-K22)*M22</f>
        <v>-43875.4123875</v>
      </c>
      <c r="O22" s="884"/>
      <c r="P22" s="884"/>
    </row>
    <row r="23" spans="1:26" s="885" customFormat="1" ht="15" customHeight="1" x14ac:dyDescent="0.25">
      <c r="A23" s="859" t="s">
        <v>2523</v>
      </c>
      <c r="B23" s="860" t="s">
        <v>2524</v>
      </c>
      <c r="C23" s="861" t="s">
        <v>52</v>
      </c>
      <c r="D23" s="551">
        <v>42563</v>
      </c>
      <c r="E23" s="552">
        <v>52005</v>
      </c>
      <c r="F23" s="788">
        <v>262</v>
      </c>
      <c r="G23" s="606">
        <f>SUM(E23*F23)/100</f>
        <v>136253.1</v>
      </c>
      <c r="H23" s="547"/>
      <c r="I23" s="948">
        <v>300</v>
      </c>
      <c r="J23" s="788">
        <v>317</v>
      </c>
      <c r="K23" s="607">
        <f>SUM(E23*J23)/100</f>
        <v>164855.85</v>
      </c>
      <c r="L23" s="975">
        <f>SUM(K23-G23)</f>
        <v>28602.75</v>
      </c>
      <c r="M23" s="625">
        <v>1.2999400000000001</v>
      </c>
      <c r="N23" s="549">
        <f>SUM(K23-G23)*M23</f>
        <v>37181.858835000006</v>
      </c>
      <c r="O23" s="870"/>
      <c r="P23" s="870"/>
      <c r="Q23" s="871"/>
      <c r="R23" s="871"/>
      <c r="S23" s="871"/>
      <c r="T23" s="871"/>
      <c r="U23" s="871"/>
      <c r="V23" s="871"/>
      <c r="W23" s="871"/>
      <c r="X23" s="871"/>
      <c r="Y23" s="871"/>
      <c r="Z23" s="871"/>
    </row>
    <row r="24" spans="1:26" s="885" customFormat="1" ht="15" customHeight="1" x14ac:dyDescent="0.25">
      <c r="A24" s="859" t="s">
        <v>2525</v>
      </c>
      <c r="B24" s="860" t="s">
        <v>2526</v>
      </c>
      <c r="C24" s="861" t="s">
        <v>52</v>
      </c>
      <c r="D24" s="551">
        <v>42562</v>
      </c>
      <c r="E24" s="552">
        <v>29113</v>
      </c>
      <c r="F24" s="788">
        <v>2530</v>
      </c>
      <c r="G24" s="606">
        <f>SUM(E24*F24)/100</f>
        <v>736558.9</v>
      </c>
      <c r="H24" s="547"/>
      <c r="I24" s="948">
        <v>2872</v>
      </c>
      <c r="J24" s="788">
        <v>2963</v>
      </c>
      <c r="K24" s="607">
        <f>SUM(E24*J24)/100</f>
        <v>862618.19</v>
      </c>
      <c r="L24" s="975">
        <f>SUM(K24-G24)</f>
        <v>126059.28999999992</v>
      </c>
      <c r="M24" s="625">
        <v>1.2999400000000001</v>
      </c>
      <c r="N24" s="549">
        <f>SUM(K24-G24)*M24</f>
        <v>163869.51344259991</v>
      </c>
      <c r="O24" s="625" t="s">
        <v>3</v>
      </c>
      <c r="P24" s="870"/>
      <c r="Q24" s="871"/>
      <c r="R24" s="871"/>
      <c r="S24" s="871"/>
      <c r="T24" s="871"/>
      <c r="U24" s="871"/>
      <c r="V24" s="871"/>
      <c r="W24" s="871"/>
      <c r="X24" s="871"/>
      <c r="Y24" s="871"/>
      <c r="Z24" s="871"/>
    </row>
    <row r="25" spans="1:26" s="885" customFormat="1" ht="15" customHeight="1" x14ac:dyDescent="0.25">
      <c r="A25" s="859" t="s">
        <v>2531</v>
      </c>
      <c r="B25" s="860" t="s">
        <v>2532</v>
      </c>
      <c r="C25" s="861" t="s">
        <v>52</v>
      </c>
      <c r="D25" s="551">
        <v>42566</v>
      </c>
      <c r="E25" s="552">
        <v>226292</v>
      </c>
      <c r="F25" s="788">
        <v>187</v>
      </c>
      <c r="G25" s="606">
        <f>SUM(E25*F25)/100</f>
        <v>423166.04</v>
      </c>
      <c r="H25" s="547"/>
      <c r="I25" s="948">
        <v>179</v>
      </c>
      <c r="J25" s="788">
        <v>185</v>
      </c>
      <c r="K25" s="607">
        <f>SUM(E25*J25)/100</f>
        <v>418640.2</v>
      </c>
      <c r="L25" s="975">
        <f>SUM(K25-G25)</f>
        <v>-4525.8399999999674</v>
      </c>
      <c r="M25" s="625">
        <v>1.2999400000000001</v>
      </c>
      <c r="N25" s="549">
        <f>SUM(K25-G25)*M25</f>
        <v>-5883.320449599958</v>
      </c>
      <c r="O25" s="870"/>
      <c r="P25" s="870"/>
      <c r="Q25" s="871"/>
      <c r="R25" s="871"/>
      <c r="S25" s="871"/>
      <c r="T25" s="871"/>
      <c r="U25" s="871"/>
      <c r="V25" s="871"/>
      <c r="W25" s="871"/>
      <c r="X25" s="871"/>
      <c r="Y25" s="871"/>
      <c r="Z25" s="871"/>
    </row>
    <row r="26" spans="1:26" s="885" customFormat="1" ht="15" customHeight="1" x14ac:dyDescent="0.25">
      <c r="A26" s="872" t="s">
        <v>2130</v>
      </c>
      <c r="B26" s="873" t="s">
        <v>2131</v>
      </c>
      <c r="C26" s="874" t="s">
        <v>77</v>
      </c>
      <c r="D26" s="628">
        <v>42627</v>
      </c>
      <c r="E26" s="629">
        <v>12730</v>
      </c>
      <c r="F26" s="949">
        <v>345</v>
      </c>
      <c r="G26" s="631">
        <f>SUM(E26*F26)/100</f>
        <v>43918.5</v>
      </c>
      <c r="H26" s="632"/>
      <c r="I26" s="948">
        <v>383.9</v>
      </c>
      <c r="J26" s="949">
        <v>355.3</v>
      </c>
      <c r="K26" s="633">
        <f>SUM(E26*J26)/100</f>
        <v>45229.69</v>
      </c>
      <c r="L26" s="975">
        <f>SUM(G26-K26)</f>
        <v>-1311.1900000000023</v>
      </c>
      <c r="M26" s="625">
        <v>1.2999400000000001</v>
      </c>
      <c r="N26" s="770">
        <f>SUM(G26-K26)*M26</f>
        <v>-1704.4683286000031</v>
      </c>
      <c r="O26" s="884"/>
      <c r="P26" s="884"/>
    </row>
    <row r="27" spans="1:26" s="885" customFormat="1" ht="15" customHeight="1" x14ac:dyDescent="0.25">
      <c r="A27" s="859"/>
      <c r="B27" s="860"/>
      <c r="C27" s="861"/>
      <c r="D27" s="551"/>
      <c r="E27" s="552"/>
      <c r="F27" s="788"/>
      <c r="G27" s="606"/>
      <c r="H27" s="547"/>
      <c r="I27" s="948"/>
      <c r="J27" s="788"/>
      <c r="K27" s="607"/>
      <c r="L27" s="975"/>
      <c r="M27" s="625" t="s">
        <v>895</v>
      </c>
      <c r="N27" s="549"/>
      <c r="O27" s="870"/>
      <c r="P27" s="870"/>
      <c r="Q27" s="871"/>
      <c r="R27" s="871"/>
      <c r="S27" s="871"/>
      <c r="T27" s="871"/>
      <c r="U27" s="871"/>
      <c r="V27" s="871"/>
      <c r="W27" s="871"/>
      <c r="X27" s="871"/>
      <c r="Y27" s="871"/>
      <c r="Z27" s="871"/>
    </row>
    <row r="28" spans="1:26" s="885" customFormat="1" ht="15" customHeight="1" x14ac:dyDescent="0.25">
      <c r="A28" s="872"/>
      <c r="B28" s="874"/>
      <c r="C28" s="874"/>
      <c r="D28" s="628"/>
      <c r="E28" s="629"/>
      <c r="F28" s="949"/>
      <c r="G28" s="631"/>
      <c r="H28" s="632"/>
      <c r="I28" s="948"/>
      <c r="J28" s="949" t="s">
        <v>3</v>
      </c>
      <c r="K28" s="633"/>
      <c r="L28" s="975"/>
      <c r="M28" s="625"/>
      <c r="N28" s="770"/>
      <c r="O28" s="884"/>
      <c r="P28" s="884"/>
    </row>
    <row r="29" spans="1:26" s="885" customFormat="1" ht="15" customHeight="1" x14ac:dyDescent="0.25">
      <c r="A29" s="872"/>
      <c r="B29" s="874"/>
      <c r="C29" s="874"/>
      <c r="D29" s="628"/>
      <c r="E29" s="629"/>
      <c r="F29" s="949"/>
      <c r="G29" s="631"/>
      <c r="H29" s="632"/>
      <c r="I29" s="948"/>
      <c r="J29" s="949"/>
      <c r="K29" s="633"/>
      <c r="L29" s="975"/>
      <c r="M29" s="625"/>
      <c r="N29" s="770"/>
      <c r="O29" s="884"/>
      <c r="P29" s="884"/>
    </row>
    <row r="31" spans="1:26" s="14" customFormat="1" ht="15.75" x14ac:dyDescent="0.25">
      <c r="A31" s="46"/>
      <c r="B31" s="46"/>
      <c r="C31" s="46"/>
      <c r="D31" s="46"/>
      <c r="E31" s="46"/>
      <c r="F31" s="53"/>
      <c r="G31" s="124"/>
      <c r="H31" s="48"/>
      <c r="I31" s="49"/>
      <c r="J31" s="53"/>
      <c r="K31" s="124"/>
      <c r="L31" s="102"/>
      <c r="M31" s="162"/>
      <c r="N31" s="278"/>
      <c r="O31" s="48"/>
    </row>
    <row r="32" spans="1:26" s="14" customFormat="1" ht="16.5" thickBot="1" x14ac:dyDescent="0.3">
      <c r="A32" s="34" t="s">
        <v>2241</v>
      </c>
      <c r="B32" s="34"/>
      <c r="C32" s="34"/>
      <c r="D32" s="34"/>
      <c r="E32" s="34"/>
      <c r="F32" s="891"/>
      <c r="G32" s="123"/>
      <c r="H32" s="36"/>
      <c r="I32" s="37"/>
      <c r="J32" s="891"/>
      <c r="K32" s="891"/>
      <c r="L32" s="101"/>
      <c r="M32" s="161"/>
      <c r="N32" s="229">
        <f>SUM(N12:N31)</f>
        <v>158992.57436364036</v>
      </c>
      <c r="O32" s="36"/>
    </row>
    <row r="33" spans="1:15" ht="11.25" customHeight="1" thickTop="1" x14ac:dyDescent="0.25">
      <c r="A33" s="85"/>
      <c r="B33" s="453"/>
      <c r="C33" s="85"/>
      <c r="D33" s="42"/>
      <c r="E33" s="42"/>
      <c r="F33" s="54"/>
      <c r="G33" s="125"/>
      <c r="H33" s="42"/>
      <c r="I33" s="44"/>
      <c r="J33" s="54"/>
      <c r="K33" s="125"/>
      <c r="L33" s="103"/>
      <c r="M33" s="163"/>
      <c r="N33" s="279"/>
      <c r="O33" s="45"/>
    </row>
    <row r="34" spans="1:15" ht="11.25" customHeight="1" x14ac:dyDescent="0.25">
      <c r="A34" s="27"/>
      <c r="B34" s="438"/>
      <c r="C34" s="27"/>
      <c r="D34" s="10"/>
      <c r="E34" s="10"/>
      <c r="F34" s="52"/>
      <c r="G34" s="122"/>
      <c r="H34" s="10"/>
      <c r="I34" s="26"/>
      <c r="J34" s="52"/>
      <c r="K34" s="122"/>
      <c r="L34" s="100"/>
      <c r="M34" s="160"/>
      <c r="N34" s="276"/>
      <c r="O34" s="21"/>
    </row>
    <row r="35" spans="1:15" s="22" customFormat="1" ht="18.75" x14ac:dyDescent="0.3">
      <c r="A35" s="267"/>
      <c r="B35" s="464"/>
      <c r="C35" s="207"/>
      <c r="D35" s="194"/>
      <c r="E35" s="194" t="s">
        <v>31</v>
      </c>
      <c r="F35" s="208"/>
      <c r="G35" s="209"/>
      <c r="H35" s="194"/>
      <c r="I35" s="195"/>
      <c r="J35" s="358"/>
      <c r="K35" s="228">
        <f>SUM(N429)</f>
        <v>-1083625.3034133618</v>
      </c>
      <c r="L35" s="285"/>
      <c r="M35" s="227"/>
      <c r="N35" s="280"/>
      <c r="O35" s="194"/>
    </row>
    <row r="36" spans="1:15" s="2" customFormat="1" ht="15" customHeight="1" x14ac:dyDescent="0.25">
      <c r="B36" s="14" t="s">
        <v>943</v>
      </c>
      <c r="C36" s="2" t="s">
        <v>874</v>
      </c>
      <c r="D36" s="2" t="s">
        <v>17</v>
      </c>
      <c r="E36" s="2" t="s">
        <v>26</v>
      </c>
      <c r="F36" s="60" t="s">
        <v>19</v>
      </c>
      <c r="G36" s="120" t="s">
        <v>875</v>
      </c>
      <c r="I36" s="58" t="s">
        <v>29</v>
      </c>
      <c r="J36" s="347" t="s">
        <v>18</v>
      </c>
      <c r="K36" s="120" t="s">
        <v>673</v>
      </c>
      <c r="L36" s="99" t="s">
        <v>892</v>
      </c>
      <c r="M36" s="158" t="s">
        <v>27</v>
      </c>
      <c r="N36" s="273" t="s">
        <v>15</v>
      </c>
      <c r="O36" s="2" t="s">
        <v>4</v>
      </c>
    </row>
    <row r="37" spans="1:15" s="2" customFormat="1" ht="15" customHeight="1" x14ac:dyDescent="0.25">
      <c r="B37" s="14" t="s">
        <v>0</v>
      </c>
      <c r="D37" s="2" t="s">
        <v>25</v>
      </c>
      <c r="E37" s="2" t="s">
        <v>21</v>
      </c>
      <c r="F37" s="60" t="s">
        <v>686</v>
      </c>
      <c r="G37" s="120" t="s">
        <v>379</v>
      </c>
      <c r="I37" s="58" t="s">
        <v>7</v>
      </c>
      <c r="J37" s="347" t="s">
        <v>686</v>
      </c>
      <c r="K37" s="120" t="s">
        <v>891</v>
      </c>
      <c r="L37" s="99" t="s">
        <v>379</v>
      </c>
      <c r="M37" s="158" t="s">
        <v>1285</v>
      </c>
      <c r="N37" s="273" t="s">
        <v>883</v>
      </c>
      <c r="O37" s="2" t="s">
        <v>24</v>
      </c>
    </row>
    <row r="38" spans="1:15" s="2" customFormat="1" ht="15" customHeight="1" x14ac:dyDescent="0.25">
      <c r="B38" s="14"/>
      <c r="F38" s="60"/>
      <c r="G38" s="120"/>
      <c r="I38" s="58"/>
      <c r="J38" s="347"/>
      <c r="K38" s="120"/>
      <c r="L38" s="99"/>
      <c r="M38" s="158"/>
      <c r="N38" s="273"/>
    </row>
    <row r="39" spans="1:15" s="110" customFormat="1" ht="15" customHeight="1" x14ac:dyDescent="0.25">
      <c r="A39" s="17"/>
      <c r="B39" s="439"/>
      <c r="C39" s="81"/>
      <c r="D39" s="72"/>
      <c r="E39" s="71"/>
      <c r="F39" s="77"/>
      <c r="G39" s="185"/>
      <c r="H39" s="269"/>
      <c r="I39" s="74"/>
      <c r="J39" s="339"/>
      <c r="K39" s="187"/>
      <c r="L39" s="171"/>
      <c r="M39" s="159"/>
      <c r="N39" s="275"/>
      <c r="O39" s="109"/>
    </row>
    <row r="40" spans="1:15" s="110" customFormat="1" ht="15" customHeight="1" x14ac:dyDescent="0.25">
      <c r="A40" s="81" t="s">
        <v>687</v>
      </c>
      <c r="B40" s="439" t="s">
        <v>688</v>
      </c>
      <c r="C40" s="81" t="s">
        <v>77</v>
      </c>
      <c r="D40" s="151">
        <v>40830</v>
      </c>
      <c r="E40" s="152">
        <v>2403</v>
      </c>
      <c r="F40" s="153">
        <v>232.1</v>
      </c>
      <c r="G40" s="186">
        <f t="shared" ref="G40:G49" si="0">SUM(E40*F40)/100</f>
        <v>5577.3629999999994</v>
      </c>
      <c r="H40" s="109"/>
      <c r="I40" s="151">
        <v>40837</v>
      </c>
      <c r="J40" s="359">
        <v>259.3</v>
      </c>
      <c r="K40" s="177">
        <f t="shared" ref="K40:K49" si="1">SUM(E40*J40)/100</f>
        <v>6230.9790000000003</v>
      </c>
      <c r="L40" s="137">
        <f>SUM(G40-K40)</f>
        <v>-653.61600000000089</v>
      </c>
      <c r="M40" s="164">
        <v>1.57897</v>
      </c>
      <c r="N40" s="275">
        <f>SUM(G40-K40)*M40</f>
        <v>-1032.0400555200015</v>
      </c>
      <c r="O40" s="109"/>
    </row>
    <row r="41" spans="1:15" s="110" customFormat="1" ht="15" customHeight="1" x14ac:dyDescent="0.25">
      <c r="A41" s="81" t="s">
        <v>689</v>
      </c>
      <c r="B41" s="439" t="s">
        <v>690</v>
      </c>
      <c r="C41" s="81" t="s">
        <v>77</v>
      </c>
      <c r="D41" s="151">
        <v>40830</v>
      </c>
      <c r="E41" s="152">
        <v>1815</v>
      </c>
      <c r="F41" s="153">
        <v>318</v>
      </c>
      <c r="G41" s="186">
        <f t="shared" si="0"/>
        <v>5771.7</v>
      </c>
      <c r="H41" s="109"/>
      <c r="I41" s="151">
        <v>40837</v>
      </c>
      <c r="J41" s="359">
        <v>354</v>
      </c>
      <c r="K41" s="177">
        <f t="shared" si="1"/>
        <v>6425.1</v>
      </c>
      <c r="L41" s="137">
        <f>SUM(G41-K41)</f>
        <v>-653.40000000000055</v>
      </c>
      <c r="M41" s="164">
        <v>1.57897</v>
      </c>
      <c r="N41" s="275">
        <f>SUM(G41-K41)*M41</f>
        <v>-1031.6989980000008</v>
      </c>
      <c r="O41" s="109"/>
    </row>
    <row r="42" spans="1:15" s="110" customFormat="1" ht="15" customHeight="1" x14ac:dyDescent="0.25">
      <c r="A42" s="81" t="s">
        <v>691</v>
      </c>
      <c r="B42" s="439" t="s">
        <v>692</v>
      </c>
      <c r="C42" s="81" t="s">
        <v>77</v>
      </c>
      <c r="D42" s="151">
        <v>40830</v>
      </c>
      <c r="E42" s="152">
        <v>553</v>
      </c>
      <c r="F42" s="153">
        <v>1329</v>
      </c>
      <c r="G42" s="186">
        <f t="shared" si="0"/>
        <v>7349.37</v>
      </c>
      <c r="H42" s="109"/>
      <c r="I42" s="151">
        <v>40844</v>
      </c>
      <c r="J42" s="359">
        <v>1447</v>
      </c>
      <c r="K42" s="177">
        <f t="shared" si="1"/>
        <v>8001.91</v>
      </c>
      <c r="L42" s="137">
        <f>SUM(G42-K42)</f>
        <v>-652.54</v>
      </c>
      <c r="M42" s="164">
        <v>1.6100099999999999</v>
      </c>
      <c r="N42" s="275">
        <f>SUM(G42-K42)*M42</f>
        <v>-1050.5959253999999</v>
      </c>
      <c r="O42" s="109"/>
    </row>
    <row r="43" spans="1:15" s="110" customFormat="1" ht="15" customHeight="1" x14ac:dyDescent="0.25">
      <c r="A43" s="81" t="s">
        <v>693</v>
      </c>
      <c r="B43" s="439" t="s">
        <v>694</v>
      </c>
      <c r="C43" s="81" t="s">
        <v>77</v>
      </c>
      <c r="D43" s="151">
        <v>40830</v>
      </c>
      <c r="E43" s="152">
        <v>1219</v>
      </c>
      <c r="F43" s="153">
        <v>295.89999999999998</v>
      </c>
      <c r="G43" s="186">
        <f t="shared" si="0"/>
        <v>3607.0209999999997</v>
      </c>
      <c r="H43" s="109"/>
      <c r="I43" s="151">
        <v>40851</v>
      </c>
      <c r="J43" s="359">
        <v>349.5</v>
      </c>
      <c r="K43" s="177">
        <f t="shared" si="1"/>
        <v>4260.4049999999997</v>
      </c>
      <c r="L43" s="137">
        <f>SUM(G43-K43)</f>
        <v>-653.38400000000001</v>
      </c>
      <c r="M43" s="164">
        <v>1.6032200000000001</v>
      </c>
      <c r="N43" s="275">
        <f>SUM(G43-K43)*M43</f>
        <v>-1047.5182964800001</v>
      </c>
      <c r="O43" s="109"/>
    </row>
    <row r="44" spans="1:15" s="110" customFormat="1" ht="15" customHeight="1" x14ac:dyDescent="0.25">
      <c r="A44" s="79" t="s">
        <v>695</v>
      </c>
      <c r="B44" s="428" t="s">
        <v>696</v>
      </c>
      <c r="C44" s="75" t="s">
        <v>52</v>
      </c>
      <c r="D44" s="135">
        <v>40851</v>
      </c>
      <c r="E44" s="149">
        <v>1903</v>
      </c>
      <c r="F44" s="150">
        <v>506.7</v>
      </c>
      <c r="G44" s="185">
        <f t="shared" si="0"/>
        <v>9642.5010000000002</v>
      </c>
      <c r="H44" s="269"/>
      <c r="I44" s="135">
        <v>40872</v>
      </c>
      <c r="J44" s="357">
        <v>472.7</v>
      </c>
      <c r="K44" s="187">
        <f t="shared" si="1"/>
        <v>8995.4809999999998</v>
      </c>
      <c r="L44" s="977">
        <f>SUM(K44-G44)</f>
        <v>-647.02000000000044</v>
      </c>
      <c r="M44" s="159">
        <v>1.5494600000000001</v>
      </c>
      <c r="N44" s="274">
        <f>SUM(K44-G44)*M44</f>
        <v>-1002.5316092000007</v>
      </c>
      <c r="O44" s="109"/>
    </row>
    <row r="45" spans="1:15" s="110" customFormat="1" ht="15" customHeight="1" x14ac:dyDescent="0.25">
      <c r="A45" s="79" t="s">
        <v>697</v>
      </c>
      <c r="B45" s="428" t="s">
        <v>698</v>
      </c>
      <c r="C45" s="75" t="s">
        <v>52</v>
      </c>
      <c r="D45" s="135">
        <v>40844</v>
      </c>
      <c r="E45" s="149">
        <v>2141</v>
      </c>
      <c r="F45" s="150">
        <v>629</v>
      </c>
      <c r="G45" s="185">
        <f t="shared" si="0"/>
        <v>13466.89</v>
      </c>
      <c r="H45" s="269"/>
      <c r="I45" s="135">
        <v>40879</v>
      </c>
      <c r="J45" s="357">
        <v>645.1</v>
      </c>
      <c r="K45" s="187">
        <f t="shared" si="1"/>
        <v>13811.591</v>
      </c>
      <c r="L45" s="977">
        <f>SUM(K45-G45)</f>
        <v>344.70100000000093</v>
      </c>
      <c r="M45" s="159">
        <v>1.5686</v>
      </c>
      <c r="N45" s="274">
        <f>SUM(K45-G45)*M45</f>
        <v>540.69798860000151</v>
      </c>
      <c r="O45" s="109"/>
    </row>
    <row r="46" spans="1:15" s="110" customFormat="1" ht="15" customHeight="1" x14ac:dyDescent="0.25">
      <c r="A46" s="79" t="s">
        <v>699</v>
      </c>
      <c r="B46" s="428" t="s">
        <v>700</v>
      </c>
      <c r="C46" s="75" t="s">
        <v>52</v>
      </c>
      <c r="D46" s="135">
        <v>40872</v>
      </c>
      <c r="E46" s="149">
        <v>3346</v>
      </c>
      <c r="F46" s="150">
        <v>299.39999999999998</v>
      </c>
      <c r="G46" s="185">
        <f t="shared" si="0"/>
        <v>10017.923999999999</v>
      </c>
      <c r="H46" s="269"/>
      <c r="I46" s="135">
        <v>40879</v>
      </c>
      <c r="J46" s="357">
        <v>280.60000000000002</v>
      </c>
      <c r="K46" s="187">
        <f t="shared" si="1"/>
        <v>9388.8760000000002</v>
      </c>
      <c r="L46" s="977">
        <f>SUM(K46-G46)</f>
        <v>-629.04799999999886</v>
      </c>
      <c r="M46" s="159">
        <v>1.5686</v>
      </c>
      <c r="N46" s="274">
        <f>SUM(K46-G46)*M46</f>
        <v>-986.72469279999825</v>
      </c>
      <c r="O46" s="109"/>
    </row>
    <row r="47" spans="1:15" s="110" customFormat="1" ht="15" customHeight="1" x14ac:dyDescent="0.25">
      <c r="A47" s="81" t="s">
        <v>701</v>
      </c>
      <c r="B47" s="439" t="s">
        <v>702</v>
      </c>
      <c r="C47" s="81" t="s">
        <v>77</v>
      </c>
      <c r="D47" s="151">
        <v>40879</v>
      </c>
      <c r="E47" s="152">
        <v>3359</v>
      </c>
      <c r="F47" s="153">
        <v>343.2</v>
      </c>
      <c r="G47" s="186">
        <f t="shared" si="0"/>
        <v>11528.088</v>
      </c>
      <c r="H47" s="109"/>
      <c r="I47" s="151">
        <v>40886</v>
      </c>
      <c r="J47" s="359">
        <v>360.13</v>
      </c>
      <c r="K47" s="177">
        <f t="shared" si="1"/>
        <v>12096.7667</v>
      </c>
      <c r="L47" s="137">
        <f>SUM(G47-K47)</f>
        <v>-568.67870000000039</v>
      </c>
      <c r="M47" s="164">
        <v>1.56273</v>
      </c>
      <c r="N47" s="275">
        <f>SUM(G47-K47)*M47</f>
        <v>-888.6912648510006</v>
      </c>
      <c r="O47" s="109"/>
    </row>
    <row r="48" spans="1:15" s="110" customFormat="1" ht="15" customHeight="1" x14ac:dyDescent="0.25">
      <c r="A48" s="81" t="s">
        <v>703</v>
      </c>
      <c r="B48" s="439" t="s">
        <v>704</v>
      </c>
      <c r="C48" s="81" t="s">
        <v>77</v>
      </c>
      <c r="D48" s="151">
        <v>40830</v>
      </c>
      <c r="E48" s="152">
        <v>12569</v>
      </c>
      <c r="F48" s="153">
        <v>131.6</v>
      </c>
      <c r="G48" s="186">
        <f t="shared" si="0"/>
        <v>16540.804</v>
      </c>
      <c r="H48" s="109"/>
      <c r="I48" s="151">
        <v>40893</v>
      </c>
      <c r="J48" s="359">
        <v>136.4</v>
      </c>
      <c r="K48" s="177">
        <f t="shared" si="1"/>
        <v>17144.116000000002</v>
      </c>
      <c r="L48" s="137">
        <f>SUM(G48-K48)</f>
        <v>-603.31200000000172</v>
      </c>
      <c r="M48" s="164">
        <v>1.55148</v>
      </c>
      <c r="N48" s="275">
        <f>SUM(G48-K48)*M48</f>
        <v>-936.0265017600027</v>
      </c>
      <c r="O48" s="109"/>
    </row>
    <row r="49" spans="1:15" s="110" customFormat="1" ht="15" customHeight="1" x14ac:dyDescent="0.25">
      <c r="A49" s="79" t="s">
        <v>705</v>
      </c>
      <c r="B49" s="428" t="s">
        <v>706</v>
      </c>
      <c r="C49" s="75" t="s">
        <v>52</v>
      </c>
      <c r="D49" s="135">
        <v>40914</v>
      </c>
      <c r="E49" s="149">
        <v>543</v>
      </c>
      <c r="F49" s="150">
        <v>2372</v>
      </c>
      <c r="G49" s="185">
        <f t="shared" si="0"/>
        <v>12879.96</v>
      </c>
      <c r="H49" s="269"/>
      <c r="I49" s="135">
        <v>40921</v>
      </c>
      <c r="J49" s="357">
        <v>2287</v>
      </c>
      <c r="K49" s="187">
        <f t="shared" si="1"/>
        <v>12418.41</v>
      </c>
      <c r="L49" s="977">
        <f>SUM(K49-G49)</f>
        <v>-461.54999999999927</v>
      </c>
      <c r="M49" s="159">
        <v>1.53322</v>
      </c>
      <c r="N49" s="274">
        <f t="shared" ref="N49:N64" si="2">SUM(K49-G49)*M49</f>
        <v>-707.65769099999886</v>
      </c>
      <c r="O49" s="109"/>
    </row>
    <row r="50" spans="1:15" s="110" customFormat="1" ht="15" customHeight="1" x14ac:dyDescent="0.25">
      <c r="A50" s="79" t="s">
        <v>707</v>
      </c>
      <c r="B50" s="428" t="s">
        <v>708</v>
      </c>
      <c r="C50" s="75" t="s">
        <v>52</v>
      </c>
      <c r="D50" s="135">
        <v>40914</v>
      </c>
      <c r="E50" s="149">
        <v>1184</v>
      </c>
      <c r="F50" s="150">
        <v>1244</v>
      </c>
      <c r="G50" s="185">
        <f t="shared" ref="G50:G75" si="3">SUM(E50*F50)/100</f>
        <v>14728.96</v>
      </c>
      <c r="H50" s="269"/>
      <c r="I50" s="135">
        <v>40928</v>
      </c>
      <c r="J50" s="357">
        <v>1194</v>
      </c>
      <c r="K50" s="187">
        <f t="shared" ref="K50:K75" si="4">SUM(E50*J50)/100</f>
        <v>14136.96</v>
      </c>
      <c r="L50" s="977">
        <f t="shared" ref="L50:L75" si="5">SUM(K50-G50)</f>
        <v>-592</v>
      </c>
      <c r="M50" s="159">
        <v>1.5486599999999999</v>
      </c>
      <c r="N50" s="274">
        <f t="shared" si="2"/>
        <v>-916.80671999999993</v>
      </c>
      <c r="O50" s="109"/>
    </row>
    <row r="51" spans="1:15" s="110" customFormat="1" ht="15" customHeight="1" x14ac:dyDescent="0.25">
      <c r="A51" s="79" t="s">
        <v>709</v>
      </c>
      <c r="B51" s="428" t="s">
        <v>389</v>
      </c>
      <c r="C51" s="75" t="s">
        <v>52</v>
      </c>
      <c r="D51" s="135">
        <v>40914</v>
      </c>
      <c r="E51" s="149">
        <v>2318</v>
      </c>
      <c r="F51" s="150">
        <v>762.3</v>
      </c>
      <c r="G51" s="185">
        <f t="shared" si="3"/>
        <v>17670.113999999998</v>
      </c>
      <c r="H51" s="269"/>
      <c r="I51" s="135">
        <v>40928</v>
      </c>
      <c r="J51" s="357">
        <v>733.7</v>
      </c>
      <c r="K51" s="187">
        <f t="shared" si="4"/>
        <v>17007.166000000001</v>
      </c>
      <c r="L51" s="977">
        <f t="shared" si="5"/>
        <v>-662.94799999999668</v>
      </c>
      <c r="M51" s="159">
        <v>1.5486599999999999</v>
      </c>
      <c r="N51" s="274">
        <f t="shared" si="2"/>
        <v>-1026.6810496799949</v>
      </c>
      <c r="O51" s="109"/>
    </row>
    <row r="52" spans="1:15" s="110" customFormat="1" ht="15" customHeight="1" x14ac:dyDescent="0.25">
      <c r="A52" s="79" t="s">
        <v>710</v>
      </c>
      <c r="B52" s="428" t="s">
        <v>711</v>
      </c>
      <c r="C52" s="75" t="s">
        <v>52</v>
      </c>
      <c r="D52" s="135">
        <v>40907</v>
      </c>
      <c r="E52" s="149">
        <v>8022</v>
      </c>
      <c r="F52" s="150">
        <v>187</v>
      </c>
      <c r="G52" s="185">
        <f t="shared" si="3"/>
        <v>15001.14</v>
      </c>
      <c r="H52" s="269"/>
      <c r="I52" s="135">
        <v>40970</v>
      </c>
      <c r="J52" s="357">
        <v>187.785</v>
      </c>
      <c r="K52" s="187">
        <f t="shared" si="4"/>
        <v>15064.1127</v>
      </c>
      <c r="L52" s="977">
        <f t="shared" si="5"/>
        <v>62.972700000000259</v>
      </c>
      <c r="M52" s="159">
        <v>1.5803199999999999</v>
      </c>
      <c r="N52" s="274">
        <f t="shared" si="2"/>
        <v>99.517017264000401</v>
      </c>
      <c r="O52" s="109"/>
    </row>
    <row r="53" spans="1:15" s="110" customFormat="1" ht="15" customHeight="1" x14ac:dyDescent="0.25">
      <c r="A53" s="79" t="s">
        <v>712</v>
      </c>
      <c r="B53" s="428" t="s">
        <v>713</v>
      </c>
      <c r="C53" s="75" t="s">
        <v>52</v>
      </c>
      <c r="D53" s="135">
        <v>40956</v>
      </c>
      <c r="E53" s="149">
        <v>2255</v>
      </c>
      <c r="F53" s="150">
        <v>1212</v>
      </c>
      <c r="G53" s="185">
        <f t="shared" si="3"/>
        <v>27330.6</v>
      </c>
      <c r="H53" s="269"/>
      <c r="I53" s="135">
        <v>40970</v>
      </c>
      <c r="J53" s="357">
        <v>1182</v>
      </c>
      <c r="K53" s="187">
        <f t="shared" si="4"/>
        <v>26654.1</v>
      </c>
      <c r="L53" s="977">
        <f t="shared" si="5"/>
        <v>-676.5</v>
      </c>
      <c r="M53" s="159">
        <v>1.5831999999999999</v>
      </c>
      <c r="N53" s="274">
        <f t="shared" si="2"/>
        <v>-1071.0347999999999</v>
      </c>
      <c r="O53" s="109"/>
    </row>
    <row r="54" spans="1:15" s="110" customFormat="1" ht="15" customHeight="1" x14ac:dyDescent="0.25">
      <c r="A54" s="79" t="s">
        <v>714</v>
      </c>
      <c r="B54" s="428" t="s">
        <v>715</v>
      </c>
      <c r="C54" s="75" t="s">
        <v>52</v>
      </c>
      <c r="D54" s="135">
        <v>40914</v>
      </c>
      <c r="E54" s="149">
        <v>2883</v>
      </c>
      <c r="F54" s="150">
        <v>281.10000000000002</v>
      </c>
      <c r="G54" s="185">
        <f t="shared" si="3"/>
        <v>8104.1130000000003</v>
      </c>
      <c r="H54" s="269"/>
      <c r="I54" s="135">
        <v>40977</v>
      </c>
      <c r="J54" s="357">
        <v>274.3</v>
      </c>
      <c r="K54" s="187">
        <f t="shared" si="4"/>
        <v>7908.0690000000004</v>
      </c>
      <c r="L54" s="977">
        <f t="shared" si="5"/>
        <v>-196.04399999999987</v>
      </c>
      <c r="M54" s="159">
        <v>1.5829</v>
      </c>
      <c r="N54" s="274">
        <f t="shared" si="2"/>
        <v>-310.31804759999977</v>
      </c>
      <c r="O54" s="109"/>
    </row>
    <row r="55" spans="1:15" s="110" customFormat="1" ht="15" customHeight="1" x14ac:dyDescent="0.25">
      <c r="A55" s="79" t="s">
        <v>716</v>
      </c>
      <c r="B55" s="428" t="s">
        <v>717</v>
      </c>
      <c r="C55" s="75" t="s">
        <v>52</v>
      </c>
      <c r="D55" s="135">
        <v>40914</v>
      </c>
      <c r="E55" s="149">
        <v>3855</v>
      </c>
      <c r="F55" s="150">
        <v>392.7</v>
      </c>
      <c r="G55" s="185">
        <f t="shared" si="3"/>
        <v>15138.584999999999</v>
      </c>
      <c r="H55" s="269"/>
      <c r="I55" s="135">
        <v>40977</v>
      </c>
      <c r="J55" s="357">
        <v>477.8</v>
      </c>
      <c r="K55" s="187">
        <f t="shared" si="4"/>
        <v>18419.189999999999</v>
      </c>
      <c r="L55" s="977">
        <f t="shared" si="5"/>
        <v>3280.6049999999996</v>
      </c>
      <c r="M55" s="159">
        <v>1.5829</v>
      </c>
      <c r="N55" s="274">
        <f t="shared" si="2"/>
        <v>5192.8696544999993</v>
      </c>
      <c r="O55" s="109"/>
    </row>
    <row r="56" spans="1:15" s="110" customFormat="1" ht="15" customHeight="1" x14ac:dyDescent="0.25">
      <c r="A56" s="79" t="s">
        <v>718</v>
      </c>
      <c r="B56" s="428" t="s">
        <v>719</v>
      </c>
      <c r="C56" s="75" t="s">
        <v>52</v>
      </c>
      <c r="D56" s="135">
        <v>40921</v>
      </c>
      <c r="E56" s="149">
        <v>6480</v>
      </c>
      <c r="F56" s="150">
        <v>353.6</v>
      </c>
      <c r="G56" s="185">
        <f t="shared" si="3"/>
        <v>22913.279999999999</v>
      </c>
      <c r="H56" s="269"/>
      <c r="I56" s="135">
        <v>40977</v>
      </c>
      <c r="J56" s="357">
        <v>363.04</v>
      </c>
      <c r="K56" s="187">
        <f t="shared" si="4"/>
        <v>23524.992000000002</v>
      </c>
      <c r="L56" s="977">
        <f t="shared" si="5"/>
        <v>611.71200000000317</v>
      </c>
      <c r="M56" s="159">
        <v>1.5829</v>
      </c>
      <c r="N56" s="274">
        <f t="shared" si="2"/>
        <v>968.27892480000503</v>
      </c>
      <c r="O56" s="109"/>
    </row>
    <row r="57" spans="1:15" s="110" customFormat="1" ht="15" customHeight="1" x14ac:dyDescent="0.25">
      <c r="A57" s="79" t="s">
        <v>720</v>
      </c>
      <c r="B57" s="428" t="s">
        <v>721</v>
      </c>
      <c r="C57" s="75" t="s">
        <v>52</v>
      </c>
      <c r="D57" s="135">
        <v>40921</v>
      </c>
      <c r="E57" s="149">
        <v>5435</v>
      </c>
      <c r="F57" s="150">
        <v>962.2</v>
      </c>
      <c r="G57" s="185">
        <f t="shared" si="3"/>
        <v>52295.57</v>
      </c>
      <c r="H57" s="269"/>
      <c r="I57" s="135">
        <v>40977</v>
      </c>
      <c r="J57" s="357">
        <v>949.8</v>
      </c>
      <c r="K57" s="187">
        <f t="shared" si="4"/>
        <v>51621.63</v>
      </c>
      <c r="L57" s="977">
        <f t="shared" si="5"/>
        <v>-673.94000000000233</v>
      </c>
      <c r="M57" s="159">
        <v>1.5829</v>
      </c>
      <c r="N57" s="274">
        <f t="shared" si="2"/>
        <v>-1066.7796260000036</v>
      </c>
      <c r="O57" s="109"/>
    </row>
    <row r="58" spans="1:15" s="110" customFormat="1" ht="15" customHeight="1" x14ac:dyDescent="0.25">
      <c r="A58" s="79" t="s">
        <v>722</v>
      </c>
      <c r="B58" s="428" t="s">
        <v>723</v>
      </c>
      <c r="C58" s="75" t="s">
        <v>52</v>
      </c>
      <c r="D58" s="135">
        <v>40949</v>
      </c>
      <c r="E58" s="149">
        <v>10918</v>
      </c>
      <c r="F58" s="150">
        <v>201</v>
      </c>
      <c r="G58" s="185">
        <f t="shared" si="3"/>
        <v>21945.18</v>
      </c>
      <c r="H58" s="269"/>
      <c r="I58" s="135">
        <v>40977</v>
      </c>
      <c r="J58" s="357">
        <v>197.8</v>
      </c>
      <c r="K58" s="187">
        <f t="shared" si="4"/>
        <v>21595.804</v>
      </c>
      <c r="L58" s="977">
        <f t="shared" si="5"/>
        <v>-349.3760000000002</v>
      </c>
      <c r="M58" s="159">
        <v>1.5829</v>
      </c>
      <c r="N58" s="274">
        <f t="shared" si="2"/>
        <v>-553.02727040000036</v>
      </c>
      <c r="O58" s="109"/>
    </row>
    <row r="59" spans="1:15" s="110" customFormat="1" ht="15" customHeight="1" x14ac:dyDescent="0.25">
      <c r="A59" s="79" t="s">
        <v>724</v>
      </c>
      <c r="B59" s="428" t="s">
        <v>725</v>
      </c>
      <c r="C59" s="75" t="s">
        <v>52</v>
      </c>
      <c r="D59" s="135">
        <v>40956</v>
      </c>
      <c r="E59" s="149">
        <v>638</v>
      </c>
      <c r="F59" s="150">
        <v>2197</v>
      </c>
      <c r="G59" s="185">
        <f t="shared" si="3"/>
        <v>14016.86</v>
      </c>
      <c r="H59" s="269"/>
      <c r="I59" s="135">
        <v>40977</v>
      </c>
      <c r="J59" s="357">
        <v>2091</v>
      </c>
      <c r="K59" s="187">
        <f t="shared" si="4"/>
        <v>13340.58</v>
      </c>
      <c r="L59" s="977">
        <f t="shared" si="5"/>
        <v>-676.28000000000065</v>
      </c>
      <c r="M59" s="159">
        <v>1.5829</v>
      </c>
      <c r="N59" s="274">
        <f t="shared" si="2"/>
        <v>-1070.4836120000011</v>
      </c>
      <c r="O59" s="109"/>
    </row>
    <row r="60" spans="1:15" s="110" customFormat="1" ht="15" customHeight="1" x14ac:dyDescent="0.25">
      <c r="A60" s="79" t="s">
        <v>726</v>
      </c>
      <c r="B60" s="428" t="s">
        <v>727</v>
      </c>
      <c r="C60" s="75" t="s">
        <v>52</v>
      </c>
      <c r="D60" s="135">
        <v>40970</v>
      </c>
      <c r="E60" s="149">
        <v>3578</v>
      </c>
      <c r="F60" s="150">
        <v>393.6</v>
      </c>
      <c r="G60" s="185">
        <f t="shared" si="3"/>
        <v>14083.008</v>
      </c>
      <c r="H60" s="269"/>
      <c r="I60" s="135">
        <v>40977</v>
      </c>
      <c r="J60" s="357">
        <v>374.6</v>
      </c>
      <c r="K60" s="187">
        <f t="shared" si="4"/>
        <v>13403.188</v>
      </c>
      <c r="L60" s="977">
        <f t="shared" si="5"/>
        <v>-679.81999999999971</v>
      </c>
      <c r="M60" s="159">
        <v>1.5829</v>
      </c>
      <c r="N60" s="274">
        <f t="shared" si="2"/>
        <v>-1076.0870779999996</v>
      </c>
      <c r="O60" s="109"/>
    </row>
    <row r="61" spans="1:15" s="110" customFormat="1" ht="15" customHeight="1" x14ac:dyDescent="0.25">
      <c r="A61" s="79" t="s">
        <v>728</v>
      </c>
      <c r="B61" s="428" t="s">
        <v>729</v>
      </c>
      <c r="C61" s="75" t="s">
        <v>52</v>
      </c>
      <c r="D61" s="135">
        <v>40865</v>
      </c>
      <c r="E61" s="149">
        <v>2734</v>
      </c>
      <c r="F61" s="150">
        <v>366.58</v>
      </c>
      <c r="G61" s="185">
        <f t="shared" si="3"/>
        <v>10022.297199999999</v>
      </c>
      <c r="H61" s="269"/>
      <c r="I61" s="135">
        <v>40991</v>
      </c>
      <c r="J61" s="357">
        <v>440.8</v>
      </c>
      <c r="K61" s="187">
        <f t="shared" si="4"/>
        <v>12051.472</v>
      </c>
      <c r="L61" s="977">
        <f t="shared" si="5"/>
        <v>2029.1748000000007</v>
      </c>
      <c r="M61" s="159">
        <v>1.58199</v>
      </c>
      <c r="N61" s="274">
        <f t="shared" si="2"/>
        <v>3210.1342418520012</v>
      </c>
      <c r="O61" s="109"/>
    </row>
    <row r="62" spans="1:15" s="110" customFormat="1" ht="15" customHeight="1" x14ac:dyDescent="0.25">
      <c r="A62" s="79" t="s">
        <v>730</v>
      </c>
      <c r="B62" s="428" t="s">
        <v>731</v>
      </c>
      <c r="C62" s="75" t="s">
        <v>52</v>
      </c>
      <c r="D62" s="135">
        <v>40942</v>
      </c>
      <c r="E62" s="149">
        <v>6673</v>
      </c>
      <c r="F62" s="150">
        <v>525.6</v>
      </c>
      <c r="G62" s="185">
        <f t="shared" si="3"/>
        <v>35073.288</v>
      </c>
      <c r="H62" s="269"/>
      <c r="I62" s="135">
        <v>40991</v>
      </c>
      <c r="J62" s="357">
        <v>516.29999999999995</v>
      </c>
      <c r="K62" s="187">
        <f t="shared" si="4"/>
        <v>34452.699000000001</v>
      </c>
      <c r="L62" s="977">
        <f t="shared" si="5"/>
        <v>-620.58899999999994</v>
      </c>
      <c r="M62" s="159">
        <v>1.58199</v>
      </c>
      <c r="N62" s="274">
        <f t="shared" si="2"/>
        <v>-981.76559210999994</v>
      </c>
      <c r="O62" s="109"/>
    </row>
    <row r="63" spans="1:15" s="110" customFormat="1" ht="15" customHeight="1" x14ac:dyDescent="0.25">
      <c r="A63" s="79" t="s">
        <v>732</v>
      </c>
      <c r="B63" s="428" t="s">
        <v>733</v>
      </c>
      <c r="C63" s="75" t="s">
        <v>52</v>
      </c>
      <c r="D63" s="135">
        <v>40991</v>
      </c>
      <c r="E63" s="149">
        <v>3917</v>
      </c>
      <c r="F63" s="150">
        <v>409</v>
      </c>
      <c r="G63" s="185">
        <f t="shared" si="3"/>
        <v>16020.53</v>
      </c>
      <c r="H63" s="269"/>
      <c r="I63" s="135">
        <v>40991</v>
      </c>
      <c r="J63" s="357">
        <v>392.8</v>
      </c>
      <c r="K63" s="187">
        <f t="shared" si="4"/>
        <v>15385.976000000001</v>
      </c>
      <c r="L63" s="977">
        <f t="shared" si="5"/>
        <v>-634.55400000000009</v>
      </c>
      <c r="M63" s="159">
        <v>1.58199</v>
      </c>
      <c r="N63" s="274">
        <f t="shared" si="2"/>
        <v>-1003.8580824600001</v>
      </c>
      <c r="O63" s="109"/>
    </row>
    <row r="64" spans="1:15" s="110" customFormat="1" ht="15" customHeight="1" x14ac:dyDescent="0.25">
      <c r="A64" s="79" t="s">
        <v>734</v>
      </c>
      <c r="B64" s="428" t="s">
        <v>735</v>
      </c>
      <c r="C64" s="75" t="s">
        <v>52</v>
      </c>
      <c r="D64" s="135">
        <v>40991</v>
      </c>
      <c r="E64" s="149">
        <v>4270</v>
      </c>
      <c r="F64" s="150">
        <v>999.5</v>
      </c>
      <c r="G64" s="185">
        <f t="shared" si="3"/>
        <v>42678.65</v>
      </c>
      <c r="H64" s="269"/>
      <c r="I64" s="135">
        <v>40991</v>
      </c>
      <c r="J64" s="357">
        <v>984.6</v>
      </c>
      <c r="K64" s="187">
        <f t="shared" si="4"/>
        <v>42042.42</v>
      </c>
      <c r="L64" s="977">
        <f t="shared" si="5"/>
        <v>-636.2300000000032</v>
      </c>
      <c r="M64" s="159">
        <v>1.58199</v>
      </c>
      <c r="N64" s="274">
        <f t="shared" si="2"/>
        <v>-1006.5094977000051</v>
      </c>
      <c r="O64" s="109"/>
    </row>
    <row r="65" spans="1:15" s="110" customFormat="1" ht="15" customHeight="1" x14ac:dyDescent="0.25">
      <c r="A65" s="79" t="s">
        <v>736</v>
      </c>
      <c r="B65" s="428" t="s">
        <v>737</v>
      </c>
      <c r="C65" s="75" t="s">
        <v>52</v>
      </c>
      <c r="D65" s="135">
        <v>40991</v>
      </c>
      <c r="E65" s="149">
        <v>5302</v>
      </c>
      <c r="F65" s="150">
        <v>659</v>
      </c>
      <c r="G65" s="185">
        <f t="shared" si="3"/>
        <v>34940.18</v>
      </c>
      <c r="H65" s="269"/>
      <c r="I65" s="135">
        <v>40991</v>
      </c>
      <c r="J65" s="357">
        <v>647</v>
      </c>
      <c r="K65" s="187">
        <f t="shared" si="4"/>
        <v>34303.94</v>
      </c>
      <c r="L65" s="977">
        <f t="shared" si="5"/>
        <v>-636.23999999999796</v>
      </c>
      <c r="M65" s="159">
        <v>1.58199</v>
      </c>
      <c r="N65" s="274">
        <f>SUM(K65-G65)*M65</f>
        <v>-1006.5253175999968</v>
      </c>
      <c r="O65" s="109"/>
    </row>
    <row r="66" spans="1:15" s="110" customFormat="1" ht="15" customHeight="1" x14ac:dyDescent="0.25">
      <c r="A66" s="79" t="s">
        <v>738</v>
      </c>
      <c r="B66" s="428" t="s">
        <v>739</v>
      </c>
      <c r="C66" s="75" t="s">
        <v>52</v>
      </c>
      <c r="D66" s="135">
        <v>40991</v>
      </c>
      <c r="E66" s="149">
        <v>1272</v>
      </c>
      <c r="F66" s="150">
        <v>1156</v>
      </c>
      <c r="G66" s="185">
        <f t="shared" si="3"/>
        <v>14704.32</v>
      </c>
      <c r="H66" s="269"/>
      <c r="I66" s="135">
        <v>40998</v>
      </c>
      <c r="J66" s="357">
        <v>1106</v>
      </c>
      <c r="K66" s="187">
        <f t="shared" si="4"/>
        <v>14068.32</v>
      </c>
      <c r="L66" s="977">
        <f t="shared" si="5"/>
        <v>-636</v>
      </c>
      <c r="M66" s="159">
        <v>1.59555</v>
      </c>
      <c r="N66" s="274">
        <f t="shared" ref="N66:N73" si="6">SUM(K66-G66)*M66</f>
        <v>-1014.7698</v>
      </c>
      <c r="O66" s="109"/>
    </row>
    <row r="67" spans="1:15" s="110" customFormat="1" ht="15" customHeight="1" x14ac:dyDescent="0.25">
      <c r="A67" s="79" t="s">
        <v>740</v>
      </c>
      <c r="B67" s="428" t="s">
        <v>741</v>
      </c>
      <c r="C67" s="75" t="s">
        <v>52</v>
      </c>
      <c r="D67" s="135">
        <v>40991</v>
      </c>
      <c r="E67" s="149">
        <v>6492</v>
      </c>
      <c r="F67" s="150">
        <v>423.9</v>
      </c>
      <c r="G67" s="185">
        <f t="shared" si="3"/>
        <v>27519.588</v>
      </c>
      <c r="H67" s="269"/>
      <c r="I67" s="135">
        <v>40998</v>
      </c>
      <c r="J67" s="357">
        <v>414.1</v>
      </c>
      <c r="K67" s="187">
        <f t="shared" si="4"/>
        <v>26883.372000000003</v>
      </c>
      <c r="L67" s="977">
        <f t="shared" si="5"/>
        <v>-636.21599999999671</v>
      </c>
      <c r="M67" s="159">
        <v>1.59555</v>
      </c>
      <c r="N67" s="274">
        <f t="shared" si="6"/>
        <v>-1015.1144387999948</v>
      </c>
      <c r="O67" s="109"/>
    </row>
    <row r="68" spans="1:15" s="110" customFormat="1" ht="15" customHeight="1" x14ac:dyDescent="0.25">
      <c r="A68" s="79" t="s">
        <v>742</v>
      </c>
      <c r="B68" s="428" t="s">
        <v>743</v>
      </c>
      <c r="C68" s="75" t="s">
        <v>52</v>
      </c>
      <c r="D68" s="135">
        <v>40991</v>
      </c>
      <c r="E68" s="149">
        <v>5215</v>
      </c>
      <c r="F68" s="150">
        <v>501</v>
      </c>
      <c r="G68" s="185">
        <f t="shared" si="3"/>
        <v>26127.15</v>
      </c>
      <c r="H68" s="269"/>
      <c r="I68" s="135">
        <v>40998</v>
      </c>
      <c r="J68" s="357">
        <v>488.8</v>
      </c>
      <c r="K68" s="187">
        <f t="shared" si="4"/>
        <v>25490.92</v>
      </c>
      <c r="L68" s="977">
        <f t="shared" si="5"/>
        <v>-636.2300000000032</v>
      </c>
      <c r="M68" s="159">
        <v>1.59555</v>
      </c>
      <c r="N68" s="274">
        <f t="shared" si="6"/>
        <v>-1015.1367765000051</v>
      </c>
      <c r="O68" s="109"/>
    </row>
    <row r="69" spans="1:15" s="110" customFormat="1" ht="15" customHeight="1" x14ac:dyDescent="0.25">
      <c r="A69" s="79" t="s">
        <v>744</v>
      </c>
      <c r="B69" s="428" t="s">
        <v>745</v>
      </c>
      <c r="C69" s="75" t="s">
        <v>52</v>
      </c>
      <c r="D69" s="135">
        <v>40963</v>
      </c>
      <c r="E69" s="149">
        <v>6604</v>
      </c>
      <c r="F69" s="150">
        <v>125.7</v>
      </c>
      <c r="G69" s="185">
        <f t="shared" si="3"/>
        <v>8301.228000000001</v>
      </c>
      <c r="H69" s="269"/>
      <c r="I69" s="135">
        <v>41005</v>
      </c>
      <c r="J69" s="357">
        <v>134.27000000000001</v>
      </c>
      <c r="K69" s="187">
        <f t="shared" si="4"/>
        <v>8867.1908000000003</v>
      </c>
      <c r="L69" s="977">
        <f t="shared" si="5"/>
        <v>565.96279999999933</v>
      </c>
      <c r="M69" s="159">
        <v>1.5826899999999999</v>
      </c>
      <c r="N69" s="274">
        <f t="shared" si="6"/>
        <v>895.74366393199887</v>
      </c>
      <c r="O69" s="109"/>
    </row>
    <row r="70" spans="1:15" s="110" customFormat="1" ht="15" customHeight="1" x14ac:dyDescent="0.25">
      <c r="A70" s="79" t="s">
        <v>746</v>
      </c>
      <c r="B70" s="428" t="s">
        <v>747</v>
      </c>
      <c r="C70" s="75" t="s">
        <v>52</v>
      </c>
      <c r="D70" s="135">
        <v>41019</v>
      </c>
      <c r="E70" s="149">
        <v>15321</v>
      </c>
      <c r="F70" s="150">
        <v>126</v>
      </c>
      <c r="G70" s="185">
        <f t="shared" si="3"/>
        <v>19304.46</v>
      </c>
      <c r="H70" s="269"/>
      <c r="I70" s="135">
        <v>41033</v>
      </c>
      <c r="J70" s="357">
        <v>124.6</v>
      </c>
      <c r="K70" s="187">
        <f t="shared" si="4"/>
        <v>19089.966</v>
      </c>
      <c r="L70" s="977">
        <f t="shared" si="5"/>
        <v>-214.49399999999878</v>
      </c>
      <c r="M70" s="159">
        <v>1.61757</v>
      </c>
      <c r="N70" s="274">
        <f t="shared" si="6"/>
        <v>-346.95905957999804</v>
      </c>
      <c r="O70" s="109"/>
    </row>
    <row r="71" spans="1:15" s="110" customFormat="1" ht="15" customHeight="1" x14ac:dyDescent="0.25">
      <c r="A71" s="79" t="s">
        <v>709</v>
      </c>
      <c r="B71" s="428" t="s">
        <v>389</v>
      </c>
      <c r="C71" s="75" t="s">
        <v>52</v>
      </c>
      <c r="D71" s="135">
        <v>41033</v>
      </c>
      <c r="E71" s="149">
        <v>3292</v>
      </c>
      <c r="F71" s="150">
        <v>859.6</v>
      </c>
      <c r="G71" s="185">
        <f t="shared" si="3"/>
        <v>28298.032000000003</v>
      </c>
      <c r="H71" s="269"/>
      <c r="I71" s="135">
        <v>41033</v>
      </c>
      <c r="J71" s="357">
        <v>840.4</v>
      </c>
      <c r="K71" s="187">
        <f t="shared" si="4"/>
        <v>27665.967999999997</v>
      </c>
      <c r="L71" s="977">
        <f t="shared" si="5"/>
        <v>-632.06400000000576</v>
      </c>
      <c r="M71" s="159">
        <v>1.61757</v>
      </c>
      <c r="N71" s="274">
        <f t="shared" si="6"/>
        <v>-1022.4077644800093</v>
      </c>
      <c r="O71" s="109"/>
    </row>
    <row r="72" spans="1:15" s="110" customFormat="1" ht="15" customHeight="1" x14ac:dyDescent="0.25">
      <c r="A72" s="79" t="s">
        <v>748</v>
      </c>
      <c r="B72" s="428" t="s">
        <v>749</v>
      </c>
      <c r="C72" s="75" t="s">
        <v>52</v>
      </c>
      <c r="D72" s="135">
        <v>40949</v>
      </c>
      <c r="E72" s="149">
        <v>14716</v>
      </c>
      <c r="F72" s="150">
        <v>140.69999999999999</v>
      </c>
      <c r="G72" s="185">
        <f t="shared" si="3"/>
        <v>20705.411999999997</v>
      </c>
      <c r="H72" s="269"/>
      <c r="I72" s="135">
        <v>41040</v>
      </c>
      <c r="J72" s="357">
        <v>145</v>
      </c>
      <c r="K72" s="187">
        <f t="shared" si="4"/>
        <v>21338.2</v>
      </c>
      <c r="L72" s="977">
        <f t="shared" si="5"/>
        <v>632.7880000000041</v>
      </c>
      <c r="M72" s="159">
        <v>1.61425</v>
      </c>
      <c r="N72" s="274">
        <f t="shared" si="6"/>
        <v>1021.4780290000066</v>
      </c>
      <c r="O72" s="109"/>
    </row>
    <row r="73" spans="1:15" s="110" customFormat="1" ht="15" customHeight="1" x14ac:dyDescent="0.25">
      <c r="A73" s="79" t="s">
        <v>750</v>
      </c>
      <c r="B73" s="428" t="s">
        <v>751</v>
      </c>
      <c r="C73" s="75" t="s">
        <v>52</v>
      </c>
      <c r="D73" s="135">
        <v>40977</v>
      </c>
      <c r="E73" s="149">
        <v>975</v>
      </c>
      <c r="F73" s="150">
        <v>1644</v>
      </c>
      <c r="G73" s="185">
        <f t="shared" si="3"/>
        <v>16029</v>
      </c>
      <c r="H73" s="269"/>
      <c r="I73" s="135">
        <v>41040</v>
      </c>
      <c r="J73" s="357">
        <v>1639</v>
      </c>
      <c r="K73" s="187">
        <f t="shared" si="4"/>
        <v>15980.25</v>
      </c>
      <c r="L73" s="977">
        <f t="shared" si="5"/>
        <v>-48.75</v>
      </c>
      <c r="M73" s="159">
        <v>1.61425</v>
      </c>
      <c r="N73" s="274">
        <f t="shared" si="6"/>
        <v>-78.694687500000001</v>
      </c>
      <c r="O73" s="109"/>
    </row>
    <row r="74" spans="1:15" s="110" customFormat="1" ht="15" customHeight="1" x14ac:dyDescent="0.25">
      <c r="A74" s="81" t="s">
        <v>752</v>
      </c>
      <c r="B74" s="439" t="s">
        <v>753</v>
      </c>
      <c r="C74" s="81" t="s">
        <v>77</v>
      </c>
      <c r="D74" s="151">
        <v>40956</v>
      </c>
      <c r="E74" s="152">
        <v>3487</v>
      </c>
      <c r="F74" s="153">
        <v>291.5</v>
      </c>
      <c r="G74" s="186">
        <f>SUM(E74*F74)/100</f>
        <v>10164.605</v>
      </c>
      <c r="H74" s="109"/>
      <c r="I74" s="151">
        <v>41054</v>
      </c>
      <c r="J74" s="359">
        <v>210.1</v>
      </c>
      <c r="K74" s="177">
        <f>SUM(E74*J74)/100</f>
        <v>7326.1869999999999</v>
      </c>
      <c r="L74" s="977">
        <f>SUM(G74-K74)</f>
        <v>2838.4179999999997</v>
      </c>
      <c r="M74" s="164">
        <v>1.5668</v>
      </c>
      <c r="N74" s="274">
        <f>SUM(G74-K74)*M74</f>
        <v>4447.2333223999995</v>
      </c>
      <c r="O74" s="109"/>
    </row>
    <row r="75" spans="1:15" s="110" customFormat="1" ht="15" customHeight="1" x14ac:dyDescent="0.25">
      <c r="A75" s="79" t="s">
        <v>754</v>
      </c>
      <c r="B75" s="428" t="s">
        <v>755</v>
      </c>
      <c r="C75" s="75" t="s">
        <v>52</v>
      </c>
      <c r="D75" s="135">
        <v>41047</v>
      </c>
      <c r="E75" s="149">
        <v>1349</v>
      </c>
      <c r="F75" s="150">
        <v>1018</v>
      </c>
      <c r="G75" s="185">
        <f t="shared" si="3"/>
        <v>13732.82</v>
      </c>
      <c r="H75" s="269"/>
      <c r="I75" s="135">
        <v>41061</v>
      </c>
      <c r="J75" s="357">
        <v>971.9</v>
      </c>
      <c r="K75" s="187">
        <f t="shared" si="4"/>
        <v>13110.930999999999</v>
      </c>
      <c r="L75" s="977">
        <f t="shared" si="5"/>
        <v>-621.88900000000103</v>
      </c>
      <c r="M75" s="159">
        <v>1.5403500000000001</v>
      </c>
      <c r="N75" s="274">
        <f>SUM(K75-G75)*M75</f>
        <v>-957.92672115000164</v>
      </c>
      <c r="O75" s="109"/>
    </row>
    <row r="76" spans="1:15" s="110" customFormat="1" ht="15" customHeight="1" x14ac:dyDescent="0.25">
      <c r="A76" s="81" t="s">
        <v>756</v>
      </c>
      <c r="B76" s="439" t="s">
        <v>757</v>
      </c>
      <c r="C76" s="81" t="s">
        <v>77</v>
      </c>
      <c r="D76" s="151">
        <v>41075</v>
      </c>
      <c r="E76" s="152">
        <v>11789</v>
      </c>
      <c r="F76" s="153">
        <v>70.28</v>
      </c>
      <c r="G76" s="186">
        <f>SUM(E76*F76)/100</f>
        <v>8285.3091999999997</v>
      </c>
      <c r="H76" s="109"/>
      <c r="I76" s="151">
        <v>41082</v>
      </c>
      <c r="J76" s="359">
        <v>75.72</v>
      </c>
      <c r="K76" s="177">
        <f>SUM(E76*J76)/100</f>
        <v>8926.630799999999</v>
      </c>
      <c r="L76" s="137">
        <f>SUM(G76-K76)</f>
        <v>-641.32159999999931</v>
      </c>
      <c r="M76" s="164">
        <v>1.5589299999999999</v>
      </c>
      <c r="N76" s="275">
        <f>SUM(G76-K76)*M76</f>
        <v>-999.77548188799892</v>
      </c>
      <c r="O76" s="109"/>
    </row>
    <row r="77" spans="1:15" s="110" customFormat="1" ht="15" customHeight="1" x14ac:dyDescent="0.25">
      <c r="A77" s="81" t="s">
        <v>758</v>
      </c>
      <c r="B77" s="439" t="s">
        <v>759</v>
      </c>
      <c r="C77" s="81" t="s">
        <v>77</v>
      </c>
      <c r="D77" s="151">
        <v>41054</v>
      </c>
      <c r="E77" s="152">
        <v>11890</v>
      </c>
      <c r="F77" s="153">
        <v>78.83</v>
      </c>
      <c r="G77" s="186">
        <f>SUM(E77*F77)/100</f>
        <v>9372.8869999999988</v>
      </c>
      <c r="H77" s="109"/>
      <c r="I77" s="151">
        <v>41117</v>
      </c>
      <c r="J77" s="359">
        <v>78.010000000000005</v>
      </c>
      <c r="K77" s="177">
        <f>SUM(E77*J77)/100</f>
        <v>9275.389000000001</v>
      </c>
      <c r="L77" s="977">
        <f>SUM(G77-K77)</f>
        <v>97.497999999997774</v>
      </c>
      <c r="M77" s="164">
        <v>1.5685100000000001</v>
      </c>
      <c r="N77" s="274">
        <f>SUM(G77-K77)*M77</f>
        <v>152.92658797999653</v>
      </c>
      <c r="O77" s="109"/>
    </row>
    <row r="78" spans="1:15" s="110" customFormat="1" ht="15" customHeight="1" x14ac:dyDescent="0.25">
      <c r="A78" s="79" t="s">
        <v>760</v>
      </c>
      <c r="B78" s="428" t="s">
        <v>405</v>
      </c>
      <c r="C78" s="75" t="s">
        <v>52</v>
      </c>
      <c r="D78" s="135">
        <v>41075</v>
      </c>
      <c r="E78" s="149">
        <v>628</v>
      </c>
      <c r="F78" s="150">
        <v>2141</v>
      </c>
      <c r="G78" s="185">
        <f>SUM(E78*F78)/100</f>
        <v>13445.48</v>
      </c>
      <c r="H78" s="269"/>
      <c r="I78" s="135">
        <v>41117</v>
      </c>
      <c r="J78" s="357">
        <v>2093.3000000000002</v>
      </c>
      <c r="K78" s="187">
        <f>SUM(E78*J78)/100</f>
        <v>13145.924000000001</v>
      </c>
      <c r="L78" s="977">
        <f>SUM(K78-G78)</f>
        <v>-299.55599999999868</v>
      </c>
      <c r="M78" s="159">
        <v>1.5685100000000001</v>
      </c>
      <c r="N78" s="274">
        <f>SUM(K78-G78)*M78</f>
        <v>-469.85658155999795</v>
      </c>
      <c r="O78" s="109"/>
    </row>
    <row r="79" spans="1:15" s="110" customFormat="1" ht="15" customHeight="1" x14ac:dyDescent="0.25">
      <c r="A79" s="81" t="s">
        <v>761</v>
      </c>
      <c r="B79" s="439" t="s">
        <v>762</v>
      </c>
      <c r="C79" s="81" t="s">
        <v>77</v>
      </c>
      <c r="D79" s="151">
        <v>41117</v>
      </c>
      <c r="E79" s="152">
        <v>8059</v>
      </c>
      <c r="F79" s="153">
        <v>90.72</v>
      </c>
      <c r="G79" s="186">
        <f>SUM(E79*F79)/100</f>
        <v>7311.1247999999996</v>
      </c>
      <c r="H79" s="109"/>
      <c r="I79" s="151">
        <v>41117</v>
      </c>
      <c r="J79" s="359">
        <v>98.98</v>
      </c>
      <c r="K79" s="177">
        <f>SUM(E79*J79)/100</f>
        <v>7976.7982000000011</v>
      </c>
      <c r="L79" s="137">
        <f>SUM(G79-K79)</f>
        <v>-665.67340000000149</v>
      </c>
      <c r="M79" s="159">
        <v>1.5685100000000001</v>
      </c>
      <c r="N79" s="275">
        <f>SUM(G79-K79)*M79</f>
        <v>-1044.1153846340023</v>
      </c>
      <c r="O79" s="109"/>
    </row>
    <row r="80" spans="1:15" s="110" customFormat="1" ht="15" customHeight="1" x14ac:dyDescent="0.25">
      <c r="A80" s="81" t="s">
        <v>763</v>
      </c>
      <c r="B80" s="439" t="s">
        <v>764</v>
      </c>
      <c r="C80" s="81" t="s">
        <v>77</v>
      </c>
      <c r="D80" s="151">
        <v>41061</v>
      </c>
      <c r="E80" s="152">
        <v>4263</v>
      </c>
      <c r="F80" s="153">
        <v>261.60000000000002</v>
      </c>
      <c r="G80" s="186">
        <f>SUM(E80*F80)/100</f>
        <v>11152.008</v>
      </c>
      <c r="H80" s="109"/>
      <c r="I80" s="151">
        <v>41131</v>
      </c>
      <c r="J80" s="359">
        <v>217.9</v>
      </c>
      <c r="K80" s="177">
        <f>SUM(E80*J80)/100</f>
        <v>9289.0770000000011</v>
      </c>
      <c r="L80" s="977">
        <f>SUM(G80-K80)</f>
        <v>1862.9309999999987</v>
      </c>
      <c r="M80" s="164">
        <v>1.56389</v>
      </c>
      <c r="N80" s="274">
        <f>SUM(G80-K80)*M80</f>
        <v>2913.4191615899981</v>
      </c>
      <c r="O80" s="109"/>
    </row>
    <row r="81" spans="1:15" s="110" customFormat="1" ht="15" customHeight="1" x14ac:dyDescent="0.25">
      <c r="A81" s="79" t="s">
        <v>765</v>
      </c>
      <c r="B81" s="428" t="s">
        <v>766</v>
      </c>
      <c r="C81" s="75" t="s">
        <v>52</v>
      </c>
      <c r="D81" s="135">
        <v>41082</v>
      </c>
      <c r="E81" s="149">
        <v>2525</v>
      </c>
      <c r="F81" s="150">
        <v>763.8</v>
      </c>
      <c r="G81" s="185">
        <f t="shared" ref="G81:G90" si="7">SUM(E81*F81)/100</f>
        <v>19285.95</v>
      </c>
      <c r="H81" s="269"/>
      <c r="I81" s="135">
        <v>41131</v>
      </c>
      <c r="J81" s="357">
        <v>738.2</v>
      </c>
      <c r="K81" s="187">
        <f t="shared" ref="K81:K90" si="8">SUM(E81*J81)/100</f>
        <v>18639.55</v>
      </c>
      <c r="L81" s="977">
        <f t="shared" ref="L81:L97" si="9">SUM(K81-G81)</f>
        <v>-646.40000000000146</v>
      </c>
      <c r="M81" s="159">
        <v>1.56389</v>
      </c>
      <c r="N81" s="274">
        <f t="shared" ref="N81:N90" si="10">SUM(K81-G81)*M81</f>
        <v>-1010.8984960000023</v>
      </c>
      <c r="O81" s="109"/>
    </row>
    <row r="82" spans="1:15" s="110" customFormat="1" ht="15" customHeight="1" x14ac:dyDescent="0.25">
      <c r="A82" s="79" t="s">
        <v>767</v>
      </c>
      <c r="B82" s="428" t="s">
        <v>768</v>
      </c>
      <c r="C82" s="75" t="s">
        <v>52</v>
      </c>
      <c r="D82" s="135">
        <v>41075</v>
      </c>
      <c r="E82" s="149">
        <v>801</v>
      </c>
      <c r="F82" s="150">
        <v>1829</v>
      </c>
      <c r="G82" s="185">
        <f t="shared" si="7"/>
        <v>14650.29</v>
      </c>
      <c r="H82" s="269"/>
      <c r="I82" s="135">
        <v>41145</v>
      </c>
      <c r="J82" s="357">
        <v>1941</v>
      </c>
      <c r="K82" s="187">
        <f t="shared" si="8"/>
        <v>15547.41</v>
      </c>
      <c r="L82" s="977">
        <f t="shared" si="9"/>
        <v>897.11999999999898</v>
      </c>
      <c r="M82" s="159">
        <v>1.5860300000000001</v>
      </c>
      <c r="N82" s="274">
        <f t="shared" si="10"/>
        <v>1422.8592335999983</v>
      </c>
      <c r="O82" s="109"/>
    </row>
    <row r="83" spans="1:15" s="110" customFormat="1" ht="15" customHeight="1" x14ac:dyDescent="0.25">
      <c r="A83" s="79" t="s">
        <v>734</v>
      </c>
      <c r="B83" s="428" t="s">
        <v>735</v>
      </c>
      <c r="C83" s="75" t="s">
        <v>52</v>
      </c>
      <c r="D83" s="135">
        <v>41127</v>
      </c>
      <c r="E83" s="149">
        <v>2341</v>
      </c>
      <c r="F83" s="150">
        <v>1009.8</v>
      </c>
      <c r="G83" s="185">
        <f t="shared" si="7"/>
        <v>23639.417999999998</v>
      </c>
      <c r="H83" s="269"/>
      <c r="I83" s="135">
        <v>41145</v>
      </c>
      <c r="J83" s="357">
        <v>999.8</v>
      </c>
      <c r="K83" s="187">
        <f t="shared" si="8"/>
        <v>23405.317999999999</v>
      </c>
      <c r="L83" s="977">
        <f t="shared" si="9"/>
        <v>-234.09999999999854</v>
      </c>
      <c r="M83" s="159">
        <v>1.5860300000000001</v>
      </c>
      <c r="N83" s="274">
        <f t="shared" si="10"/>
        <v>-371.28962299999773</v>
      </c>
      <c r="O83" s="109"/>
    </row>
    <row r="84" spans="1:15" s="110" customFormat="1" ht="15" customHeight="1" x14ac:dyDescent="0.25">
      <c r="A84" s="79" t="s">
        <v>769</v>
      </c>
      <c r="B84" s="428" t="s">
        <v>770</v>
      </c>
      <c r="C84" s="75" t="s">
        <v>52</v>
      </c>
      <c r="D84" s="135">
        <v>41075</v>
      </c>
      <c r="E84" s="149">
        <v>572</v>
      </c>
      <c r="F84" s="150">
        <v>3088</v>
      </c>
      <c r="G84" s="185">
        <f t="shared" si="7"/>
        <v>17663.36</v>
      </c>
      <c r="H84" s="269"/>
      <c r="I84" s="135">
        <v>41165</v>
      </c>
      <c r="J84" s="357">
        <v>3468</v>
      </c>
      <c r="K84" s="187">
        <f t="shared" si="8"/>
        <v>19836.96</v>
      </c>
      <c r="L84" s="977">
        <f t="shared" si="9"/>
        <v>2173.5999999999985</v>
      </c>
      <c r="M84" s="159">
        <v>1.61042</v>
      </c>
      <c r="N84" s="274">
        <f t="shared" si="10"/>
        <v>3500.4089119999976</v>
      </c>
      <c r="O84" s="109"/>
    </row>
    <row r="85" spans="1:15" s="110" customFormat="1" ht="15" customHeight="1" x14ac:dyDescent="0.25">
      <c r="A85" s="79" t="s">
        <v>746</v>
      </c>
      <c r="B85" s="428" t="s">
        <v>771</v>
      </c>
      <c r="C85" s="75" t="s">
        <v>52</v>
      </c>
      <c r="D85" s="135">
        <v>41145</v>
      </c>
      <c r="E85" s="149">
        <v>12300</v>
      </c>
      <c r="F85" s="150">
        <v>125.2</v>
      </c>
      <c r="G85" s="185">
        <f t="shared" si="7"/>
        <v>15399.6</v>
      </c>
      <c r="H85" s="269"/>
      <c r="I85" s="135">
        <v>41165</v>
      </c>
      <c r="J85" s="357">
        <v>124.4</v>
      </c>
      <c r="K85" s="187">
        <f t="shared" si="8"/>
        <v>15301.2</v>
      </c>
      <c r="L85" s="977">
        <f t="shared" si="9"/>
        <v>-98.399999999999636</v>
      </c>
      <c r="M85" s="159">
        <v>1.61042</v>
      </c>
      <c r="N85" s="274">
        <f t="shared" si="10"/>
        <v>-158.4653279999994</v>
      </c>
      <c r="O85" s="109"/>
    </row>
    <row r="86" spans="1:15" s="110" customFormat="1" ht="15" customHeight="1" x14ac:dyDescent="0.25">
      <c r="A86" s="79" t="s">
        <v>712</v>
      </c>
      <c r="B86" s="428" t="s">
        <v>713</v>
      </c>
      <c r="C86" s="75" t="s">
        <v>52</v>
      </c>
      <c r="D86" s="135">
        <v>41145</v>
      </c>
      <c r="E86" s="149">
        <v>1566</v>
      </c>
      <c r="F86" s="150">
        <v>1319.5</v>
      </c>
      <c r="G86" s="185">
        <f t="shared" si="7"/>
        <v>20663.37</v>
      </c>
      <c r="H86" s="269"/>
      <c r="I86" s="135">
        <v>41165</v>
      </c>
      <c r="J86" s="357">
        <v>1279</v>
      </c>
      <c r="K86" s="187">
        <f t="shared" si="8"/>
        <v>20029.14</v>
      </c>
      <c r="L86" s="977">
        <f t="shared" si="9"/>
        <v>-634.22999999999956</v>
      </c>
      <c r="M86" s="159">
        <v>1.61042</v>
      </c>
      <c r="N86" s="274">
        <f t="shared" si="10"/>
        <v>-1021.3766765999993</v>
      </c>
      <c r="O86" s="109"/>
    </row>
    <row r="87" spans="1:15" s="110" customFormat="1" ht="15" customHeight="1" x14ac:dyDescent="0.25">
      <c r="A87" s="79" t="s">
        <v>772</v>
      </c>
      <c r="B87" s="428" t="s">
        <v>773</v>
      </c>
      <c r="C87" s="75" t="s">
        <v>52</v>
      </c>
      <c r="D87" s="135">
        <v>41131</v>
      </c>
      <c r="E87" s="149">
        <v>936</v>
      </c>
      <c r="F87" s="150">
        <v>1482</v>
      </c>
      <c r="G87" s="185">
        <f t="shared" si="7"/>
        <v>13871.52</v>
      </c>
      <c r="H87" s="269"/>
      <c r="I87" s="135">
        <v>41180</v>
      </c>
      <c r="J87" s="357">
        <v>1410</v>
      </c>
      <c r="K87" s="187">
        <f t="shared" si="8"/>
        <v>13197.6</v>
      </c>
      <c r="L87" s="977">
        <f t="shared" si="9"/>
        <v>-673.92000000000007</v>
      </c>
      <c r="M87" s="159">
        <v>1.62351</v>
      </c>
      <c r="N87" s="274">
        <f t="shared" si="10"/>
        <v>-1094.1158592000002</v>
      </c>
      <c r="O87" s="109"/>
    </row>
    <row r="88" spans="1:15" s="110" customFormat="1" ht="15" customHeight="1" x14ac:dyDescent="0.25">
      <c r="A88" s="79" t="s">
        <v>774</v>
      </c>
      <c r="B88" s="428" t="s">
        <v>775</v>
      </c>
      <c r="C88" s="75" t="s">
        <v>52</v>
      </c>
      <c r="D88" s="135">
        <v>41131</v>
      </c>
      <c r="E88" s="149">
        <v>2594</v>
      </c>
      <c r="F88" s="150">
        <v>538</v>
      </c>
      <c r="G88" s="185">
        <f t="shared" si="7"/>
        <v>13955.72</v>
      </c>
      <c r="H88" s="269"/>
      <c r="I88" s="135">
        <v>41180</v>
      </c>
      <c r="J88" s="357">
        <v>525.79999999999995</v>
      </c>
      <c r="K88" s="187">
        <f t="shared" si="8"/>
        <v>13639.252</v>
      </c>
      <c r="L88" s="977">
        <f t="shared" si="9"/>
        <v>-316.46799999999894</v>
      </c>
      <c r="M88" s="159">
        <v>1.62351</v>
      </c>
      <c r="N88" s="274">
        <f t="shared" si="10"/>
        <v>-513.78896267999824</v>
      </c>
      <c r="O88" s="109"/>
    </row>
    <row r="89" spans="1:15" s="110" customFormat="1" ht="15" customHeight="1" x14ac:dyDescent="0.25">
      <c r="A89" s="79" t="s">
        <v>776</v>
      </c>
      <c r="B89" s="428" t="s">
        <v>777</v>
      </c>
      <c r="C89" s="75" t="s">
        <v>52</v>
      </c>
      <c r="D89" s="135">
        <v>41159</v>
      </c>
      <c r="E89" s="149">
        <v>5404</v>
      </c>
      <c r="F89" s="150">
        <v>329.7</v>
      </c>
      <c r="G89" s="185">
        <f t="shared" si="7"/>
        <v>17816.988000000001</v>
      </c>
      <c r="H89" s="269"/>
      <c r="I89" s="135">
        <v>41180</v>
      </c>
      <c r="J89" s="357">
        <v>317.7</v>
      </c>
      <c r="K89" s="187">
        <f t="shared" si="8"/>
        <v>17168.508000000002</v>
      </c>
      <c r="L89" s="977">
        <f t="shared" si="9"/>
        <v>-648.47999999999956</v>
      </c>
      <c r="M89" s="159">
        <v>1.62351</v>
      </c>
      <c r="N89" s="274">
        <f t="shared" si="10"/>
        <v>-1052.8137647999993</v>
      </c>
      <c r="O89" s="109"/>
    </row>
    <row r="90" spans="1:15" s="110" customFormat="1" ht="15" customHeight="1" x14ac:dyDescent="0.25">
      <c r="A90" s="79" t="s">
        <v>778</v>
      </c>
      <c r="B90" s="428" t="s">
        <v>779</v>
      </c>
      <c r="C90" s="75" t="s">
        <v>52</v>
      </c>
      <c r="D90" s="135">
        <v>41110</v>
      </c>
      <c r="E90" s="149">
        <v>5357</v>
      </c>
      <c r="F90" s="150">
        <v>403.1</v>
      </c>
      <c r="G90" s="185">
        <f t="shared" si="7"/>
        <v>21594.067000000003</v>
      </c>
      <c r="H90" s="269"/>
      <c r="I90" s="135">
        <v>41187</v>
      </c>
      <c r="J90" s="357">
        <v>418.7</v>
      </c>
      <c r="K90" s="187">
        <f t="shared" si="8"/>
        <v>22429.758999999998</v>
      </c>
      <c r="L90" s="977">
        <f t="shared" si="9"/>
        <v>835.69199999999546</v>
      </c>
      <c r="M90" s="159">
        <v>1.61904</v>
      </c>
      <c r="N90" s="274">
        <f t="shared" si="10"/>
        <v>1353.0187756799926</v>
      </c>
      <c r="O90" s="109"/>
    </row>
    <row r="91" spans="1:15" s="110" customFormat="1" ht="15" customHeight="1" x14ac:dyDescent="0.25">
      <c r="A91" s="81" t="s">
        <v>780</v>
      </c>
      <c r="B91" s="439" t="s">
        <v>781</v>
      </c>
      <c r="C91" s="81" t="s">
        <v>77</v>
      </c>
      <c r="D91" s="151">
        <v>41117</v>
      </c>
      <c r="E91" s="152">
        <v>4687</v>
      </c>
      <c r="F91" s="153">
        <v>72.900000000000006</v>
      </c>
      <c r="G91" s="186">
        <f t="shared" ref="G91:G109" si="11">SUM(E91*F91)/100</f>
        <v>3416.8230000000003</v>
      </c>
      <c r="H91" s="109"/>
      <c r="I91" s="151">
        <v>41191</v>
      </c>
      <c r="J91" s="359">
        <v>69.19</v>
      </c>
      <c r="K91" s="177">
        <f t="shared" ref="K91:K109" si="12">SUM(E91*J91)/100</f>
        <v>3242.9352999999996</v>
      </c>
      <c r="L91" s="977">
        <f>SUM(G91-K91)</f>
        <v>173.88770000000068</v>
      </c>
      <c r="M91" s="164">
        <v>1.6025100000000001</v>
      </c>
      <c r="N91" s="274">
        <f>SUM(G91-K91)*M91</f>
        <v>278.65677812700108</v>
      </c>
      <c r="O91" s="109"/>
    </row>
    <row r="92" spans="1:15" s="110" customFormat="1" ht="15" customHeight="1" x14ac:dyDescent="0.25">
      <c r="A92" s="79" t="s">
        <v>734</v>
      </c>
      <c r="B92" s="428" t="s">
        <v>735</v>
      </c>
      <c r="C92" s="75" t="s">
        <v>52</v>
      </c>
      <c r="D92" s="135">
        <v>41187</v>
      </c>
      <c r="E92" s="149">
        <v>2558</v>
      </c>
      <c r="F92" s="150">
        <v>1056.5</v>
      </c>
      <c r="G92" s="185">
        <f t="shared" si="11"/>
        <v>27025.27</v>
      </c>
      <c r="H92" s="269"/>
      <c r="I92" s="135">
        <v>41194</v>
      </c>
      <c r="J92" s="357">
        <v>1029.5</v>
      </c>
      <c r="K92" s="187">
        <f t="shared" si="12"/>
        <v>26334.61</v>
      </c>
      <c r="L92" s="977">
        <f t="shared" si="9"/>
        <v>-690.65999999999985</v>
      </c>
      <c r="M92" s="159">
        <v>1.6042700000000001</v>
      </c>
      <c r="N92" s="274">
        <f>SUM(K92-G92)*M92</f>
        <v>-1108.0051181999997</v>
      </c>
      <c r="O92" s="109"/>
    </row>
    <row r="93" spans="1:15" s="110" customFormat="1" ht="15" customHeight="1" x14ac:dyDescent="0.25">
      <c r="A93" s="79" t="s">
        <v>782</v>
      </c>
      <c r="B93" s="428" t="s">
        <v>783</v>
      </c>
      <c r="C93" s="75" t="s">
        <v>52</v>
      </c>
      <c r="D93" s="135">
        <v>41165</v>
      </c>
      <c r="E93" s="149">
        <v>5336</v>
      </c>
      <c r="F93" s="150">
        <v>322.3</v>
      </c>
      <c r="G93" s="185">
        <f t="shared" si="11"/>
        <v>17197.928</v>
      </c>
      <c r="H93" s="269"/>
      <c r="I93" s="135">
        <v>41208</v>
      </c>
      <c r="J93" s="357">
        <v>320.49</v>
      </c>
      <c r="K93" s="187">
        <f t="shared" si="12"/>
        <v>17101.346400000002</v>
      </c>
      <c r="L93" s="977">
        <f t="shared" si="9"/>
        <v>-96.581599999997707</v>
      </c>
      <c r="M93" s="159">
        <v>1.6117699999999999</v>
      </c>
      <c r="N93" s="274">
        <f>SUM(K93-G93)*M93</f>
        <v>-155.66732543199629</v>
      </c>
      <c r="O93" s="109"/>
    </row>
    <row r="94" spans="1:15" s="110" customFormat="1" ht="15" customHeight="1" x14ac:dyDescent="0.25">
      <c r="A94" s="81" t="s">
        <v>784</v>
      </c>
      <c r="B94" s="439" t="s">
        <v>785</v>
      </c>
      <c r="C94" s="81" t="s">
        <v>77</v>
      </c>
      <c r="D94" s="151">
        <v>41201</v>
      </c>
      <c r="E94" s="152">
        <v>2931</v>
      </c>
      <c r="F94" s="153">
        <v>622.70000000000005</v>
      </c>
      <c r="G94" s="186">
        <f t="shared" si="11"/>
        <v>18251.337000000003</v>
      </c>
      <c r="H94" s="109"/>
      <c r="I94" s="151">
        <v>41208</v>
      </c>
      <c r="J94" s="359">
        <v>600.70000000000005</v>
      </c>
      <c r="K94" s="177">
        <f t="shared" si="12"/>
        <v>17606.517000000003</v>
      </c>
      <c r="L94" s="977">
        <f>SUM(G94-K94)</f>
        <v>644.81999999999971</v>
      </c>
      <c r="M94" s="164">
        <v>1.6117699999999999</v>
      </c>
      <c r="N94" s="274">
        <f>SUM(G94-K94)*M94</f>
        <v>1039.3015313999995</v>
      </c>
      <c r="O94" s="109"/>
    </row>
    <row r="95" spans="1:15" s="110" customFormat="1" ht="15" customHeight="1" x14ac:dyDescent="0.25">
      <c r="A95" s="79" t="s">
        <v>786</v>
      </c>
      <c r="B95" s="428" t="s">
        <v>787</v>
      </c>
      <c r="C95" s="75" t="s">
        <v>52</v>
      </c>
      <c r="D95" s="135">
        <v>41165</v>
      </c>
      <c r="E95" s="149">
        <v>3288</v>
      </c>
      <c r="F95" s="150">
        <v>478.6</v>
      </c>
      <c r="G95" s="185">
        <f t="shared" si="11"/>
        <v>15736.368</v>
      </c>
      <c r="H95" s="269"/>
      <c r="I95" s="135">
        <v>41215</v>
      </c>
      <c r="J95" s="357">
        <v>461.38</v>
      </c>
      <c r="K95" s="187">
        <f t="shared" si="12"/>
        <v>15170.1744</v>
      </c>
      <c r="L95" s="977">
        <f t="shared" si="9"/>
        <v>-566.19360000000052</v>
      </c>
      <c r="M95" s="159">
        <v>1.6128899999999999</v>
      </c>
      <c r="N95" s="274">
        <f>SUM(K95-G95)*M95</f>
        <v>-913.20799550400079</v>
      </c>
      <c r="O95" s="109"/>
    </row>
    <row r="96" spans="1:15" s="110" customFormat="1" ht="15" customHeight="1" x14ac:dyDescent="0.25">
      <c r="A96" s="79" t="s">
        <v>788</v>
      </c>
      <c r="B96" s="428" t="s">
        <v>789</v>
      </c>
      <c r="C96" s="75" t="s">
        <v>52</v>
      </c>
      <c r="D96" s="135">
        <v>41165</v>
      </c>
      <c r="E96" s="149">
        <v>2959</v>
      </c>
      <c r="F96" s="150">
        <v>641</v>
      </c>
      <c r="G96" s="185">
        <f t="shared" si="11"/>
        <v>18967.189999999999</v>
      </c>
      <c r="H96" s="269"/>
      <c r="I96" s="135">
        <v>41229</v>
      </c>
      <c r="J96" s="357">
        <v>660.87</v>
      </c>
      <c r="K96" s="187">
        <f t="shared" si="12"/>
        <v>19555.1433</v>
      </c>
      <c r="L96" s="977">
        <f t="shared" si="9"/>
        <v>587.95330000000104</v>
      </c>
      <c r="M96" s="159">
        <v>1.5864</v>
      </c>
      <c r="N96" s="274">
        <f>SUM(K96-G96)*M96</f>
        <v>932.72911512000167</v>
      </c>
      <c r="O96" s="109"/>
    </row>
    <row r="97" spans="1:16" s="110" customFormat="1" ht="15" customHeight="1" x14ac:dyDescent="0.25">
      <c r="A97" s="79" t="s">
        <v>790</v>
      </c>
      <c r="B97" s="428" t="s">
        <v>791</v>
      </c>
      <c r="C97" s="75" t="s">
        <v>52</v>
      </c>
      <c r="D97" s="135">
        <v>41180</v>
      </c>
      <c r="E97" s="149">
        <v>1283</v>
      </c>
      <c r="F97" s="150">
        <v>1486</v>
      </c>
      <c r="G97" s="185">
        <f t="shared" si="11"/>
        <v>19065.38</v>
      </c>
      <c r="H97" s="269"/>
      <c r="I97" s="135">
        <v>41229</v>
      </c>
      <c r="J97" s="357">
        <v>1483</v>
      </c>
      <c r="K97" s="187">
        <f t="shared" si="12"/>
        <v>19026.89</v>
      </c>
      <c r="L97" s="977">
        <f t="shared" si="9"/>
        <v>-38.490000000001601</v>
      </c>
      <c r="M97" s="159">
        <v>1.5864</v>
      </c>
      <c r="N97" s="274">
        <f>SUM(K97-G97)*M97</f>
        <v>-61.060536000002543</v>
      </c>
      <c r="O97" s="109"/>
    </row>
    <row r="98" spans="1:16" s="110" customFormat="1" ht="15" customHeight="1" x14ac:dyDescent="0.25">
      <c r="A98" s="81" t="s">
        <v>740</v>
      </c>
      <c r="B98" s="439" t="s">
        <v>741</v>
      </c>
      <c r="C98" s="81" t="s">
        <v>77</v>
      </c>
      <c r="D98" s="151">
        <v>41201</v>
      </c>
      <c r="E98" s="152">
        <v>5374</v>
      </c>
      <c r="F98" s="153">
        <v>441.5</v>
      </c>
      <c r="G98" s="186">
        <f t="shared" si="11"/>
        <v>23726.21</v>
      </c>
      <c r="H98" s="109"/>
      <c r="I98" s="151">
        <v>41229</v>
      </c>
      <c r="J98" s="359">
        <v>429.5</v>
      </c>
      <c r="K98" s="177">
        <f t="shared" si="12"/>
        <v>23081.33</v>
      </c>
      <c r="L98" s="977">
        <f>SUM(G98-K98)</f>
        <v>644.87999999999738</v>
      </c>
      <c r="M98" s="164">
        <v>1.5864</v>
      </c>
      <c r="N98" s="274">
        <f>SUM(G98-K98)*M98</f>
        <v>1023.0376319999958</v>
      </c>
      <c r="O98" s="109"/>
    </row>
    <row r="99" spans="1:16" s="110" customFormat="1" ht="15" customHeight="1" x14ac:dyDescent="0.25">
      <c r="A99" s="81" t="s">
        <v>767</v>
      </c>
      <c r="B99" s="439" t="s">
        <v>768</v>
      </c>
      <c r="C99" s="81" t="s">
        <v>77</v>
      </c>
      <c r="D99" s="151">
        <v>41215</v>
      </c>
      <c r="E99" s="152">
        <v>849</v>
      </c>
      <c r="F99" s="153">
        <v>2074</v>
      </c>
      <c r="G99" s="186">
        <f t="shared" si="11"/>
        <v>17608.259999999998</v>
      </c>
      <c r="H99" s="109"/>
      <c r="I99" s="151">
        <v>41229</v>
      </c>
      <c r="J99" s="359">
        <v>1998</v>
      </c>
      <c r="K99" s="177">
        <f t="shared" si="12"/>
        <v>16963.02</v>
      </c>
      <c r="L99" s="977">
        <f>SUM(G99-K99)</f>
        <v>645.23999999999796</v>
      </c>
      <c r="M99" s="164">
        <v>1.5864</v>
      </c>
      <c r="N99" s="274">
        <f>SUM(G99-K99)*M99</f>
        <v>1023.6087359999968</v>
      </c>
      <c r="O99" s="109"/>
    </row>
    <row r="100" spans="1:16" s="110" customFormat="1" ht="15" customHeight="1" x14ac:dyDescent="0.25">
      <c r="A100" s="79" t="s">
        <v>792</v>
      </c>
      <c r="B100" s="428" t="s">
        <v>793</v>
      </c>
      <c r="C100" s="75" t="s">
        <v>52</v>
      </c>
      <c r="D100" s="135">
        <v>41187</v>
      </c>
      <c r="E100" s="149">
        <v>1972</v>
      </c>
      <c r="F100" s="150">
        <v>843</v>
      </c>
      <c r="G100" s="185">
        <f t="shared" si="11"/>
        <v>16623.96</v>
      </c>
      <c r="H100" s="269"/>
      <c r="I100" s="135">
        <v>41243</v>
      </c>
      <c r="J100" s="357">
        <v>813.62</v>
      </c>
      <c r="K100" s="187">
        <f t="shared" si="12"/>
        <v>16044.586399999998</v>
      </c>
      <c r="L100" s="977">
        <f>SUM(K100-G100)</f>
        <v>-579.37360000000081</v>
      </c>
      <c r="M100" s="159">
        <v>1.60398</v>
      </c>
      <c r="N100" s="274">
        <f>SUM(K100-G100)*M100</f>
        <v>-929.30366692800123</v>
      </c>
      <c r="O100" s="109"/>
    </row>
    <row r="101" spans="1:16" s="110" customFormat="1" ht="15" customHeight="1" x14ac:dyDescent="0.25">
      <c r="A101" s="79" t="s">
        <v>794</v>
      </c>
      <c r="B101" s="428" t="s">
        <v>507</v>
      </c>
      <c r="C101" s="75" t="s">
        <v>52</v>
      </c>
      <c r="D101" s="135">
        <v>41159</v>
      </c>
      <c r="E101" s="149">
        <v>4632</v>
      </c>
      <c r="F101" s="150">
        <v>337</v>
      </c>
      <c r="G101" s="185">
        <f t="shared" si="11"/>
        <v>15609.84</v>
      </c>
      <c r="H101" s="269"/>
      <c r="I101" s="135">
        <v>41257</v>
      </c>
      <c r="J101" s="357">
        <v>376.4</v>
      </c>
      <c r="K101" s="187">
        <f t="shared" si="12"/>
        <v>17434.847999999998</v>
      </c>
      <c r="L101" s="977">
        <f>SUM(K101-G101)</f>
        <v>1825.007999999998</v>
      </c>
      <c r="M101" s="159">
        <v>1.6110599999999999</v>
      </c>
      <c r="N101" s="274">
        <f>SUM(K101-G101)*M101</f>
        <v>2940.1973884799968</v>
      </c>
      <c r="O101" s="109"/>
    </row>
    <row r="102" spans="1:16" s="110" customFormat="1" ht="15" customHeight="1" x14ac:dyDescent="0.25">
      <c r="A102" s="81" t="s">
        <v>705</v>
      </c>
      <c r="B102" s="439" t="s">
        <v>706</v>
      </c>
      <c r="C102" s="81" t="s">
        <v>77</v>
      </c>
      <c r="D102" s="151">
        <v>41187</v>
      </c>
      <c r="E102" s="152">
        <v>901</v>
      </c>
      <c r="F102" s="153">
        <v>2145</v>
      </c>
      <c r="G102" s="186">
        <f t="shared" si="11"/>
        <v>19326.45</v>
      </c>
      <c r="H102" s="109"/>
      <c r="I102" s="151">
        <v>41257</v>
      </c>
      <c r="J102" s="359">
        <v>2127</v>
      </c>
      <c r="K102" s="177">
        <f t="shared" si="12"/>
        <v>19164.27</v>
      </c>
      <c r="L102" s="977">
        <f>SUM(G102-K102)</f>
        <v>162.18000000000029</v>
      </c>
      <c r="M102" s="164">
        <v>1.6110599999999999</v>
      </c>
      <c r="N102" s="274">
        <f>SUM(G102-K102)*M102</f>
        <v>261.28171080000044</v>
      </c>
      <c r="O102" s="109"/>
    </row>
    <row r="103" spans="1:16" s="110" customFormat="1" ht="15" customHeight="1" x14ac:dyDescent="0.25">
      <c r="A103" s="79" t="s">
        <v>795</v>
      </c>
      <c r="B103" s="428" t="s">
        <v>796</v>
      </c>
      <c r="C103" s="75" t="s">
        <v>52</v>
      </c>
      <c r="D103" s="135">
        <v>41215</v>
      </c>
      <c r="E103" s="149">
        <v>11125</v>
      </c>
      <c r="F103" s="150">
        <v>112.65</v>
      </c>
      <c r="G103" s="185">
        <f t="shared" si="11"/>
        <v>12532.3125</v>
      </c>
      <c r="H103" s="269"/>
      <c r="I103" s="135">
        <v>41271</v>
      </c>
      <c r="J103" s="357">
        <v>111.9</v>
      </c>
      <c r="K103" s="187">
        <f t="shared" si="12"/>
        <v>12448.875</v>
      </c>
      <c r="L103" s="977">
        <f>SUM(K103-G103)</f>
        <v>-83.4375</v>
      </c>
      <c r="M103" s="159">
        <v>1.60964</v>
      </c>
      <c r="N103" s="274">
        <f>SUM(K103-G103)*M103</f>
        <v>-134.3043375</v>
      </c>
      <c r="O103" s="109"/>
    </row>
    <row r="104" spans="1:16" s="110" customFormat="1" ht="15" customHeight="1" x14ac:dyDescent="0.25">
      <c r="A104" s="81" t="s">
        <v>716</v>
      </c>
      <c r="B104" s="439" t="s">
        <v>717</v>
      </c>
      <c r="C104" s="81" t="s">
        <v>77</v>
      </c>
      <c r="D104" s="151">
        <v>41264</v>
      </c>
      <c r="E104" s="152">
        <v>2925</v>
      </c>
      <c r="F104" s="153">
        <v>315.70999999999998</v>
      </c>
      <c r="G104" s="186">
        <f t="shared" si="11"/>
        <v>9234.5174999999981</v>
      </c>
      <c r="H104" s="109"/>
      <c r="I104" s="151">
        <v>41271</v>
      </c>
      <c r="J104" s="359">
        <v>337.7</v>
      </c>
      <c r="K104" s="177">
        <f t="shared" si="12"/>
        <v>9877.7250000000004</v>
      </c>
      <c r="L104" s="137">
        <f>SUM(G104-K104)</f>
        <v>-643.20750000000226</v>
      </c>
      <c r="M104" s="164">
        <v>1.60964</v>
      </c>
      <c r="N104" s="275">
        <f>SUM(G104-K104)*M104</f>
        <v>-1035.3325203000036</v>
      </c>
      <c r="O104" s="109"/>
    </row>
    <row r="105" spans="1:16" s="110" customFormat="1" ht="15" customHeight="1" x14ac:dyDescent="0.25">
      <c r="A105" s="79" t="s">
        <v>712</v>
      </c>
      <c r="B105" s="428" t="s">
        <v>713</v>
      </c>
      <c r="C105" s="75" t="s">
        <v>52</v>
      </c>
      <c r="D105" s="135">
        <v>41208</v>
      </c>
      <c r="E105" s="149">
        <v>1695</v>
      </c>
      <c r="F105" s="150">
        <v>1362</v>
      </c>
      <c r="G105" s="185">
        <f t="shared" si="11"/>
        <v>23085.9</v>
      </c>
      <c r="H105" s="269"/>
      <c r="I105" s="135">
        <v>41285</v>
      </c>
      <c r="J105" s="357">
        <v>1524</v>
      </c>
      <c r="K105" s="187">
        <f t="shared" si="12"/>
        <v>25831.8</v>
      </c>
      <c r="L105" s="977">
        <f>SUM(K105-G105)</f>
        <v>2745.8999999999978</v>
      </c>
      <c r="M105" s="159">
        <v>1.61653</v>
      </c>
      <c r="N105" s="274">
        <f>SUM(K105-G105)*M105</f>
        <v>4438.8297269999966</v>
      </c>
      <c r="O105" s="109"/>
    </row>
    <row r="106" spans="1:16" s="110" customFormat="1" ht="15" customHeight="1" x14ac:dyDescent="0.25">
      <c r="A106" s="81" t="s">
        <v>797</v>
      </c>
      <c r="B106" s="439" t="s">
        <v>798</v>
      </c>
      <c r="C106" s="81" t="s">
        <v>77</v>
      </c>
      <c r="D106" s="151">
        <v>41250</v>
      </c>
      <c r="E106" s="152">
        <v>14027</v>
      </c>
      <c r="F106" s="153">
        <v>91.95</v>
      </c>
      <c r="G106" s="186">
        <f t="shared" si="11"/>
        <v>12897.826500000001</v>
      </c>
      <c r="H106" s="109"/>
      <c r="I106" s="151">
        <v>41285</v>
      </c>
      <c r="J106" s="359">
        <v>91.7</v>
      </c>
      <c r="K106" s="177">
        <f t="shared" si="12"/>
        <v>12862.759000000002</v>
      </c>
      <c r="L106" s="977">
        <f>SUM(G106-K106)</f>
        <v>35.0674999999992</v>
      </c>
      <c r="M106" s="164">
        <v>1.61653</v>
      </c>
      <c r="N106" s="274">
        <f>SUM(G106-K106)*M106</f>
        <v>56.687665774998706</v>
      </c>
      <c r="O106" s="109"/>
    </row>
    <row r="107" spans="1:16" s="108" customFormat="1" ht="15" customHeight="1" x14ac:dyDescent="0.25">
      <c r="A107" s="2" t="s">
        <v>932</v>
      </c>
      <c r="B107" s="428" t="s">
        <v>933</v>
      </c>
      <c r="C107" s="79" t="s">
        <v>52</v>
      </c>
      <c r="D107" s="72">
        <v>41302</v>
      </c>
      <c r="E107" s="71">
        <v>4422</v>
      </c>
      <c r="F107" s="141">
        <v>471.2</v>
      </c>
      <c r="G107" s="185">
        <f t="shared" si="11"/>
        <v>20836.464</v>
      </c>
      <c r="H107" s="269"/>
      <c r="I107" s="346">
        <v>41313</v>
      </c>
      <c r="J107" s="317">
        <v>456.3</v>
      </c>
      <c r="K107" s="187">
        <f t="shared" si="12"/>
        <v>20177.585999999999</v>
      </c>
      <c r="L107" s="977">
        <f t="shared" ref="L107:L112" si="13">SUM(K107-G107)</f>
        <v>-658.87800000000061</v>
      </c>
      <c r="M107" s="159">
        <v>1.5712900000000001</v>
      </c>
      <c r="N107" s="274">
        <f t="shared" ref="N107:N112" si="14">SUM(K107-G107)*M107</f>
        <v>-1035.2884126200011</v>
      </c>
      <c r="O107" s="269"/>
      <c r="P107" s="269"/>
    </row>
    <row r="108" spans="1:16" s="108" customFormat="1" ht="15" customHeight="1" x14ac:dyDescent="0.25">
      <c r="A108" s="2" t="s">
        <v>956</v>
      </c>
      <c r="B108" s="428" t="s">
        <v>955</v>
      </c>
      <c r="C108" s="79" t="s">
        <v>52</v>
      </c>
      <c r="D108" s="72">
        <v>41309</v>
      </c>
      <c r="E108" s="71">
        <v>5883</v>
      </c>
      <c r="F108" s="141">
        <v>357.1</v>
      </c>
      <c r="G108" s="185">
        <f t="shared" si="11"/>
        <v>21008.193000000003</v>
      </c>
      <c r="H108" s="269"/>
      <c r="I108" s="346">
        <v>41309</v>
      </c>
      <c r="J108" s="317">
        <v>346.1</v>
      </c>
      <c r="K108" s="187">
        <f t="shared" si="12"/>
        <v>20361.063000000002</v>
      </c>
      <c r="L108" s="977">
        <f t="shared" si="13"/>
        <v>-647.13000000000102</v>
      </c>
      <c r="M108" s="159">
        <v>1.5696699999999999</v>
      </c>
      <c r="N108" s="274">
        <f t="shared" si="14"/>
        <v>-1015.7805471000015</v>
      </c>
      <c r="O108" s="269"/>
      <c r="P108" s="269"/>
    </row>
    <row r="109" spans="1:16" s="110" customFormat="1" ht="15" customHeight="1" x14ac:dyDescent="0.25">
      <c r="A109" s="79" t="s">
        <v>811</v>
      </c>
      <c r="B109" s="581" t="s">
        <v>812</v>
      </c>
      <c r="C109" s="75" t="s">
        <v>52</v>
      </c>
      <c r="D109" s="135">
        <v>41187</v>
      </c>
      <c r="E109" s="149">
        <v>1214</v>
      </c>
      <c r="F109" s="150">
        <v>1776</v>
      </c>
      <c r="G109" s="185">
        <f t="shared" si="11"/>
        <v>21560.639999999999</v>
      </c>
      <c r="H109" s="269"/>
      <c r="I109" s="346">
        <v>41316</v>
      </c>
      <c r="J109" s="357">
        <v>2120</v>
      </c>
      <c r="K109" s="187">
        <f t="shared" si="12"/>
        <v>25736.799999999999</v>
      </c>
      <c r="L109" s="977">
        <f t="shared" si="13"/>
        <v>4176.16</v>
      </c>
      <c r="M109" s="159">
        <v>1.57968</v>
      </c>
      <c r="N109" s="274">
        <f t="shared" si="14"/>
        <v>6596.9964288000001</v>
      </c>
      <c r="O109" s="109"/>
      <c r="P109" s="109"/>
    </row>
    <row r="110" spans="1:16" s="110" customFormat="1" ht="15" customHeight="1" x14ac:dyDescent="0.25">
      <c r="A110" s="79" t="s">
        <v>801</v>
      </c>
      <c r="B110" s="581" t="s">
        <v>802</v>
      </c>
      <c r="C110" s="79" t="s">
        <v>52</v>
      </c>
      <c r="D110" s="135">
        <v>41159</v>
      </c>
      <c r="E110" s="149">
        <v>3413</v>
      </c>
      <c r="F110" s="150">
        <v>330.4</v>
      </c>
      <c r="G110" s="185">
        <f t="shared" ref="G110:G117" si="15">SUM(E110*F110)/100</f>
        <v>11276.552</v>
      </c>
      <c r="H110" s="269"/>
      <c r="I110" s="346">
        <v>41346</v>
      </c>
      <c r="J110" s="357">
        <v>427.1</v>
      </c>
      <c r="K110" s="187">
        <f t="shared" ref="K110:K117" si="16">SUM(E110*J110)/100</f>
        <v>14576.923000000001</v>
      </c>
      <c r="L110" s="977">
        <f t="shared" si="13"/>
        <v>3300.371000000001</v>
      </c>
      <c r="M110" s="159">
        <v>1.4901599999999999</v>
      </c>
      <c r="N110" s="274">
        <f t="shared" si="14"/>
        <v>4918.0808493600016</v>
      </c>
      <c r="O110" s="109"/>
      <c r="P110" s="109"/>
    </row>
    <row r="111" spans="1:16" s="108" customFormat="1" ht="15" customHeight="1" x14ac:dyDescent="0.25">
      <c r="A111" s="2" t="s">
        <v>957</v>
      </c>
      <c r="B111" s="428" t="s">
        <v>954</v>
      </c>
      <c r="C111" s="79" t="s">
        <v>52</v>
      </c>
      <c r="D111" s="72">
        <v>41312</v>
      </c>
      <c r="E111" s="71">
        <v>1632</v>
      </c>
      <c r="F111" s="141">
        <v>817.5</v>
      </c>
      <c r="G111" s="185">
        <f t="shared" si="15"/>
        <v>13341.6</v>
      </c>
      <c r="H111" s="269"/>
      <c r="I111" s="346">
        <v>41319</v>
      </c>
      <c r="J111" s="317">
        <v>787.5</v>
      </c>
      <c r="K111" s="187">
        <f t="shared" si="16"/>
        <v>12852</v>
      </c>
      <c r="L111" s="977">
        <f t="shared" si="13"/>
        <v>-489.60000000000036</v>
      </c>
      <c r="M111" s="159">
        <v>1.55402</v>
      </c>
      <c r="N111" s="274">
        <f t="shared" si="14"/>
        <v>-760.84819200000049</v>
      </c>
      <c r="O111" s="269"/>
      <c r="P111" s="269"/>
    </row>
    <row r="112" spans="1:16" s="110" customFormat="1" ht="15" customHeight="1" x14ac:dyDescent="0.25">
      <c r="A112" s="79" t="s">
        <v>832</v>
      </c>
      <c r="B112" s="581" t="s">
        <v>833</v>
      </c>
      <c r="C112" s="79" t="s">
        <v>52</v>
      </c>
      <c r="D112" s="135">
        <v>41292</v>
      </c>
      <c r="E112" s="149">
        <v>3245</v>
      </c>
      <c r="F112" s="150">
        <v>576.9</v>
      </c>
      <c r="G112" s="185">
        <f t="shared" si="15"/>
        <v>18720.404999999999</v>
      </c>
      <c r="H112" s="269"/>
      <c r="I112" s="346">
        <v>41323</v>
      </c>
      <c r="J112" s="357">
        <v>579.20000000000005</v>
      </c>
      <c r="K112" s="187">
        <f t="shared" si="16"/>
        <v>18795.04</v>
      </c>
      <c r="L112" s="977">
        <f t="shared" si="13"/>
        <v>74.635000000002037</v>
      </c>
      <c r="M112" s="159">
        <v>1.5503499999999999</v>
      </c>
      <c r="N112" s="274">
        <f t="shared" si="14"/>
        <v>115.71037225000315</v>
      </c>
      <c r="O112" s="109"/>
      <c r="P112" s="109"/>
    </row>
    <row r="113" spans="1:16" s="110" customFormat="1" ht="15" customHeight="1" x14ac:dyDescent="0.25">
      <c r="A113" s="79" t="s">
        <v>819</v>
      </c>
      <c r="B113" s="581" t="s">
        <v>820</v>
      </c>
      <c r="C113" s="79" t="s">
        <v>52</v>
      </c>
      <c r="D113" s="135">
        <v>41264</v>
      </c>
      <c r="E113" s="149">
        <v>3214</v>
      </c>
      <c r="F113" s="150">
        <v>564.51</v>
      </c>
      <c r="G113" s="185">
        <f t="shared" si="15"/>
        <v>18143.3514</v>
      </c>
      <c r="H113" s="269"/>
      <c r="I113" s="346">
        <v>41331</v>
      </c>
      <c r="J113" s="357">
        <v>566.79999999999995</v>
      </c>
      <c r="K113" s="187">
        <f t="shared" si="16"/>
        <v>18216.952000000001</v>
      </c>
      <c r="L113" s="977">
        <f t="shared" ref="L113:L119" si="17">SUM(K113-G113)</f>
        <v>73.600600000001577</v>
      </c>
      <c r="M113" s="159">
        <v>1.51627</v>
      </c>
      <c r="N113" s="274">
        <f t="shared" ref="N113:N119" si="18">SUM(K113-G113)*M113</f>
        <v>111.59838176200239</v>
      </c>
      <c r="O113" s="109"/>
      <c r="P113" s="109"/>
    </row>
    <row r="114" spans="1:16" s="108" customFormat="1" ht="15" customHeight="1" x14ac:dyDescent="0.25">
      <c r="A114" s="2" t="s">
        <v>972</v>
      </c>
      <c r="B114" s="428" t="s">
        <v>973</v>
      </c>
      <c r="C114" s="79" t="s">
        <v>52</v>
      </c>
      <c r="D114" s="72">
        <v>41316</v>
      </c>
      <c r="E114" s="71">
        <v>7831</v>
      </c>
      <c r="F114" s="141">
        <v>100.2</v>
      </c>
      <c r="G114" s="185">
        <f t="shared" si="15"/>
        <v>7846.6620000000003</v>
      </c>
      <c r="H114" s="269"/>
      <c r="I114" s="346">
        <v>41332</v>
      </c>
      <c r="J114" s="317">
        <v>95.13</v>
      </c>
      <c r="K114" s="187">
        <f t="shared" si="16"/>
        <v>7449.6302999999989</v>
      </c>
      <c r="L114" s="977">
        <f t="shared" si="17"/>
        <v>-397.03170000000136</v>
      </c>
      <c r="M114" s="159">
        <v>1.5122599999999999</v>
      </c>
      <c r="N114" s="274">
        <f t="shared" si="18"/>
        <v>-600.41515864200198</v>
      </c>
      <c r="O114" s="269"/>
      <c r="P114" s="269"/>
    </row>
    <row r="115" spans="1:16" s="108" customFormat="1" ht="15" customHeight="1" x14ac:dyDescent="0.25">
      <c r="A115" s="2" t="s">
        <v>1042</v>
      </c>
      <c r="B115" s="428" t="s">
        <v>1039</v>
      </c>
      <c r="C115" s="79" t="s">
        <v>52</v>
      </c>
      <c r="D115" s="72">
        <v>41330</v>
      </c>
      <c r="E115" s="71">
        <v>15000</v>
      </c>
      <c r="F115" s="141">
        <v>126.97</v>
      </c>
      <c r="G115" s="185">
        <f t="shared" si="15"/>
        <v>19045.5</v>
      </c>
      <c r="H115" s="269"/>
      <c r="I115" s="346">
        <v>41330</v>
      </c>
      <c r="J115" s="317">
        <v>125.03</v>
      </c>
      <c r="K115" s="187">
        <f t="shared" si="16"/>
        <v>18754.5</v>
      </c>
      <c r="L115" s="977">
        <f t="shared" si="17"/>
        <v>-291</v>
      </c>
      <c r="M115" s="159">
        <v>1.5076499999999999</v>
      </c>
      <c r="N115" s="274">
        <f t="shared" si="18"/>
        <v>-438.72614999999996</v>
      </c>
      <c r="O115" s="269"/>
      <c r="P115" s="269"/>
    </row>
    <row r="116" spans="1:16" s="110" customFormat="1" ht="15" customHeight="1" x14ac:dyDescent="0.25">
      <c r="A116" s="79" t="s">
        <v>703</v>
      </c>
      <c r="B116" s="581" t="s">
        <v>704</v>
      </c>
      <c r="C116" s="79" t="s">
        <v>52</v>
      </c>
      <c r="D116" s="135">
        <v>41180</v>
      </c>
      <c r="E116" s="149">
        <v>26747</v>
      </c>
      <c r="F116" s="150">
        <v>138</v>
      </c>
      <c r="G116" s="185">
        <f t="shared" si="15"/>
        <v>36910.86</v>
      </c>
      <c r="H116" s="269"/>
      <c r="I116" s="346">
        <v>41339</v>
      </c>
      <c r="J116" s="357">
        <v>148</v>
      </c>
      <c r="K116" s="187">
        <f t="shared" si="16"/>
        <v>39585.56</v>
      </c>
      <c r="L116" s="977">
        <f t="shared" si="17"/>
        <v>2674.6999999999971</v>
      </c>
      <c r="M116" s="159">
        <v>1.5124599999999999</v>
      </c>
      <c r="N116" s="274">
        <f t="shared" si="18"/>
        <v>4045.3767619999953</v>
      </c>
      <c r="O116" s="109"/>
      <c r="P116" s="109"/>
    </row>
    <row r="117" spans="1:16" s="110" customFormat="1" ht="15" customHeight="1" x14ac:dyDescent="0.25">
      <c r="A117" s="79" t="s">
        <v>815</v>
      </c>
      <c r="B117" s="581" t="s">
        <v>816</v>
      </c>
      <c r="C117" s="75" t="s">
        <v>52</v>
      </c>
      <c r="D117" s="135">
        <v>41250</v>
      </c>
      <c r="E117" s="149">
        <v>8962</v>
      </c>
      <c r="F117" s="150">
        <v>257.5</v>
      </c>
      <c r="G117" s="185">
        <f t="shared" si="15"/>
        <v>23077.15</v>
      </c>
      <c r="H117" s="269"/>
      <c r="I117" s="346">
        <v>41339</v>
      </c>
      <c r="J117" s="357">
        <v>285.2</v>
      </c>
      <c r="K117" s="187">
        <f t="shared" si="16"/>
        <v>25559.624</v>
      </c>
      <c r="L117" s="977">
        <f t="shared" si="17"/>
        <v>2482.4739999999983</v>
      </c>
      <c r="M117" s="159">
        <v>1.5124599999999999</v>
      </c>
      <c r="N117" s="274">
        <f t="shared" si="18"/>
        <v>3754.6426260399971</v>
      </c>
      <c r="O117" s="109"/>
      <c r="P117" s="109"/>
    </row>
    <row r="118" spans="1:16" s="110" customFormat="1" ht="15" customHeight="1" x14ac:dyDescent="0.25">
      <c r="A118" s="79" t="s">
        <v>821</v>
      </c>
      <c r="B118" s="581" t="s">
        <v>822</v>
      </c>
      <c r="C118" s="79" t="s">
        <v>52</v>
      </c>
      <c r="D118" s="135">
        <v>41264</v>
      </c>
      <c r="E118" s="149">
        <v>21440</v>
      </c>
      <c r="F118" s="150">
        <v>48.79</v>
      </c>
      <c r="G118" s="185">
        <f t="shared" ref="G118:G126" si="19">SUM(E118*F118)/100</f>
        <v>10460.575999999999</v>
      </c>
      <c r="H118" s="269"/>
      <c r="I118" s="346">
        <v>41344</v>
      </c>
      <c r="J118" s="357">
        <v>49.23</v>
      </c>
      <c r="K118" s="187">
        <f t="shared" ref="K118:K126" si="20">SUM(E118*J118)/100</f>
        <v>10554.912</v>
      </c>
      <c r="L118" s="977">
        <f t="shared" si="17"/>
        <v>94.33600000000115</v>
      </c>
      <c r="M118" s="159">
        <v>1.49194</v>
      </c>
      <c r="N118" s="274">
        <f t="shared" si="18"/>
        <v>140.74365184000172</v>
      </c>
      <c r="O118" s="109"/>
      <c r="P118" s="109"/>
    </row>
    <row r="119" spans="1:16" s="108" customFormat="1" ht="15" customHeight="1" x14ac:dyDescent="0.25">
      <c r="A119" s="2" t="s">
        <v>1067</v>
      </c>
      <c r="B119" s="428" t="s">
        <v>1068</v>
      </c>
      <c r="C119" s="79" t="s">
        <v>52</v>
      </c>
      <c r="D119" s="72">
        <v>41338</v>
      </c>
      <c r="E119" s="71">
        <v>24359</v>
      </c>
      <c r="F119" s="141">
        <v>134.1</v>
      </c>
      <c r="G119" s="185">
        <f t="shared" si="19"/>
        <v>32665.418999999998</v>
      </c>
      <c r="H119" s="269"/>
      <c r="I119" s="346">
        <v>41348</v>
      </c>
      <c r="J119" s="317">
        <v>130.9</v>
      </c>
      <c r="K119" s="187">
        <f t="shared" si="20"/>
        <v>31885.931</v>
      </c>
      <c r="L119" s="977">
        <f t="shared" si="17"/>
        <v>-779.48799999999756</v>
      </c>
      <c r="M119" s="159">
        <v>1.5081500000000001</v>
      </c>
      <c r="N119" s="274">
        <f t="shared" si="18"/>
        <v>-1175.5848271999964</v>
      </c>
      <c r="O119" s="269"/>
      <c r="P119" s="269"/>
    </row>
    <row r="120" spans="1:16" s="108" customFormat="1" ht="15" customHeight="1" x14ac:dyDescent="0.25">
      <c r="A120" s="2" t="s">
        <v>1074</v>
      </c>
      <c r="B120" s="428" t="s">
        <v>1073</v>
      </c>
      <c r="C120" s="79" t="s">
        <v>52</v>
      </c>
      <c r="D120" s="72">
        <v>41338</v>
      </c>
      <c r="E120" s="71">
        <v>6163</v>
      </c>
      <c r="F120" s="141">
        <v>300.2</v>
      </c>
      <c r="G120" s="185">
        <f t="shared" si="19"/>
        <v>18501.325999999997</v>
      </c>
      <c r="H120" s="269"/>
      <c r="I120" s="346">
        <v>41352</v>
      </c>
      <c r="J120" s="317">
        <v>290.2</v>
      </c>
      <c r="K120" s="187">
        <f t="shared" si="20"/>
        <v>17885.025999999998</v>
      </c>
      <c r="L120" s="977">
        <f t="shared" ref="L120:L126" si="21">SUM(K120-G120)</f>
        <v>-616.29999999999927</v>
      </c>
      <c r="M120" s="159">
        <v>1.51047</v>
      </c>
      <c r="N120" s="274">
        <f t="shared" ref="N120:N126" si="22">SUM(K120-G120)*M120</f>
        <v>-930.90266099999894</v>
      </c>
      <c r="O120" s="269"/>
      <c r="P120" s="269"/>
    </row>
    <row r="121" spans="1:16" s="108" customFormat="1" ht="15" customHeight="1" x14ac:dyDescent="0.25">
      <c r="A121" s="2" t="s">
        <v>1066</v>
      </c>
      <c r="B121" s="428" t="s">
        <v>1065</v>
      </c>
      <c r="C121" s="79" t="s">
        <v>52</v>
      </c>
      <c r="D121" s="72">
        <v>41337</v>
      </c>
      <c r="E121" s="71">
        <v>4520</v>
      </c>
      <c r="F121" s="141">
        <v>510</v>
      </c>
      <c r="G121" s="185">
        <f t="shared" si="19"/>
        <v>23052</v>
      </c>
      <c r="H121" s="269"/>
      <c r="I121" s="346">
        <v>41352</v>
      </c>
      <c r="J121" s="317">
        <v>495</v>
      </c>
      <c r="K121" s="187">
        <f t="shared" si="20"/>
        <v>22374</v>
      </c>
      <c r="L121" s="977">
        <f t="shared" si="21"/>
        <v>-678</v>
      </c>
      <c r="M121" s="159">
        <v>1.51047</v>
      </c>
      <c r="N121" s="274">
        <f t="shared" si="22"/>
        <v>-1024.0986599999999</v>
      </c>
      <c r="O121" s="269"/>
      <c r="P121" s="269"/>
    </row>
    <row r="122" spans="1:16" s="108" customFormat="1" ht="15" customHeight="1" x14ac:dyDescent="0.25">
      <c r="A122" s="2" t="s">
        <v>1089</v>
      </c>
      <c r="B122" s="428" t="s">
        <v>1090</v>
      </c>
      <c r="C122" s="79" t="s">
        <v>52</v>
      </c>
      <c r="D122" s="72">
        <v>41347</v>
      </c>
      <c r="E122" s="71">
        <v>895</v>
      </c>
      <c r="F122" s="141">
        <v>1472</v>
      </c>
      <c r="G122" s="185">
        <f t="shared" si="19"/>
        <v>13174.4</v>
      </c>
      <c r="H122" s="269"/>
      <c r="I122" s="346">
        <v>41354</v>
      </c>
      <c r="J122" s="317">
        <v>1395</v>
      </c>
      <c r="K122" s="187">
        <f t="shared" si="20"/>
        <v>12485.25</v>
      </c>
      <c r="L122" s="977">
        <f t="shared" si="21"/>
        <v>-689.14999999999964</v>
      </c>
      <c r="M122" s="159">
        <v>1.50976</v>
      </c>
      <c r="N122" s="274">
        <f t="shared" si="22"/>
        <v>-1040.4511039999995</v>
      </c>
      <c r="O122" s="269"/>
      <c r="P122" s="269"/>
    </row>
    <row r="123" spans="1:16" s="108" customFormat="1" ht="15" customHeight="1" x14ac:dyDescent="0.25">
      <c r="A123" s="2" t="s">
        <v>1005</v>
      </c>
      <c r="B123" s="428" t="s">
        <v>1006</v>
      </c>
      <c r="C123" s="79" t="s">
        <v>52</v>
      </c>
      <c r="D123" s="72">
        <v>41324</v>
      </c>
      <c r="E123" s="71">
        <v>4142</v>
      </c>
      <c r="F123" s="141">
        <v>347.7</v>
      </c>
      <c r="G123" s="185">
        <f t="shared" si="19"/>
        <v>14401.733999999999</v>
      </c>
      <c r="H123" s="269"/>
      <c r="I123" s="346">
        <v>41354</v>
      </c>
      <c r="J123" s="317">
        <v>331.5</v>
      </c>
      <c r="K123" s="187">
        <f t="shared" si="20"/>
        <v>13730.73</v>
      </c>
      <c r="L123" s="977">
        <f t="shared" si="21"/>
        <v>-671.003999999999</v>
      </c>
      <c r="M123" s="159">
        <v>1.50976</v>
      </c>
      <c r="N123" s="274">
        <f t="shared" si="22"/>
        <v>-1013.0549990399985</v>
      </c>
      <c r="O123" s="269"/>
      <c r="P123" s="269"/>
    </row>
    <row r="124" spans="1:16" s="108" customFormat="1" ht="15" customHeight="1" x14ac:dyDescent="0.25">
      <c r="A124" s="2" t="s">
        <v>1106</v>
      </c>
      <c r="B124" s="428" t="s">
        <v>1107</v>
      </c>
      <c r="C124" s="79" t="s">
        <v>52</v>
      </c>
      <c r="D124" s="72">
        <v>41355</v>
      </c>
      <c r="E124" s="71">
        <v>1717</v>
      </c>
      <c r="F124" s="141">
        <v>1024</v>
      </c>
      <c r="G124" s="185">
        <f t="shared" si="19"/>
        <v>17582.080000000002</v>
      </c>
      <c r="H124" s="269"/>
      <c r="I124" s="334">
        <v>41360</v>
      </c>
      <c r="J124" s="317">
        <v>984</v>
      </c>
      <c r="K124" s="187">
        <f t="shared" si="20"/>
        <v>16895.28</v>
      </c>
      <c r="L124" s="977">
        <f t="shared" si="21"/>
        <v>-686.80000000000291</v>
      </c>
      <c r="M124" s="159">
        <v>1.5376000000000001</v>
      </c>
      <c r="N124" s="274">
        <f t="shared" si="22"/>
        <v>-1056.0236800000046</v>
      </c>
      <c r="O124" s="269"/>
      <c r="P124" s="269"/>
    </row>
    <row r="125" spans="1:16" s="110" customFormat="1" ht="15" customHeight="1" x14ac:dyDescent="0.25">
      <c r="A125" s="79" t="s">
        <v>807</v>
      </c>
      <c r="B125" s="581" t="s">
        <v>808</v>
      </c>
      <c r="C125" s="79" t="s">
        <v>52</v>
      </c>
      <c r="D125" s="135">
        <v>41165</v>
      </c>
      <c r="E125" s="149">
        <v>1615</v>
      </c>
      <c r="F125" s="150">
        <v>1190.1500000000001</v>
      </c>
      <c r="G125" s="185">
        <f t="shared" si="19"/>
        <v>19220.922500000001</v>
      </c>
      <c r="H125" s="269"/>
      <c r="I125" s="334">
        <v>41360</v>
      </c>
      <c r="J125" s="357">
        <v>1357</v>
      </c>
      <c r="K125" s="187">
        <f t="shared" si="20"/>
        <v>21915.55</v>
      </c>
      <c r="L125" s="977">
        <f t="shared" si="21"/>
        <v>2694.6274999999987</v>
      </c>
      <c r="M125" s="159">
        <v>1.5376000000000001</v>
      </c>
      <c r="N125" s="274">
        <f t="shared" si="22"/>
        <v>4143.259243999998</v>
      </c>
      <c r="O125" s="352"/>
      <c r="P125" s="109"/>
    </row>
    <row r="126" spans="1:16" s="110" customFormat="1" ht="15" customHeight="1" x14ac:dyDescent="0.25">
      <c r="A126" s="79" t="s">
        <v>803</v>
      </c>
      <c r="B126" s="581" t="s">
        <v>804</v>
      </c>
      <c r="C126" s="79" t="s">
        <v>52</v>
      </c>
      <c r="D126" s="135">
        <v>41159</v>
      </c>
      <c r="E126" s="149">
        <v>15620</v>
      </c>
      <c r="F126" s="150">
        <v>115.45</v>
      </c>
      <c r="G126" s="185">
        <f t="shared" si="19"/>
        <v>18033.29</v>
      </c>
      <c r="H126" s="269"/>
      <c r="I126" s="346">
        <v>41361</v>
      </c>
      <c r="J126" s="357">
        <v>138.19999999999999</v>
      </c>
      <c r="K126" s="187">
        <f t="shared" si="20"/>
        <v>21586.84</v>
      </c>
      <c r="L126" s="977">
        <f t="shared" si="21"/>
        <v>3553.5499999999993</v>
      </c>
      <c r="M126" s="159">
        <v>1.51294</v>
      </c>
      <c r="N126" s="274">
        <f t="shared" si="22"/>
        <v>5376.3079369999987</v>
      </c>
      <c r="O126" s="109"/>
      <c r="P126" s="109"/>
    </row>
    <row r="127" spans="1:16" s="110" customFormat="1" ht="15" customHeight="1" x14ac:dyDescent="0.25">
      <c r="A127" s="79" t="s">
        <v>691</v>
      </c>
      <c r="B127" s="581" t="s">
        <v>692</v>
      </c>
      <c r="C127" s="79" t="s">
        <v>52</v>
      </c>
      <c r="D127" s="135">
        <v>41159</v>
      </c>
      <c r="E127" s="149">
        <v>763</v>
      </c>
      <c r="F127" s="150">
        <v>1883</v>
      </c>
      <c r="G127" s="185">
        <f t="shared" ref="G127:G133" si="23">SUM(E127*F127)/100</f>
        <v>14367.29</v>
      </c>
      <c r="H127" s="269"/>
      <c r="I127" s="346">
        <v>41369</v>
      </c>
      <c r="J127" s="357">
        <v>2146</v>
      </c>
      <c r="K127" s="187">
        <f t="shared" ref="K127:K133" si="24">SUM(E127*J127)/100</f>
        <v>16373.98</v>
      </c>
      <c r="L127" s="977">
        <f t="shared" ref="L127:L133" si="25">SUM(K127-G127)</f>
        <v>2006.6899999999987</v>
      </c>
      <c r="M127" s="159">
        <v>1.5232000000000001</v>
      </c>
      <c r="N127" s="274">
        <f t="shared" ref="N127:N133" si="26">SUM(K127-G127)*M127</f>
        <v>3056.5902079999983</v>
      </c>
      <c r="O127" s="109"/>
      <c r="P127" s="109"/>
    </row>
    <row r="128" spans="1:16" s="110" customFormat="1" ht="15" customHeight="1" x14ac:dyDescent="0.25">
      <c r="A128" s="79" t="s">
        <v>825</v>
      </c>
      <c r="B128" s="581" t="s">
        <v>826</v>
      </c>
      <c r="C128" s="79" t="s">
        <v>52</v>
      </c>
      <c r="D128" s="135">
        <v>41278</v>
      </c>
      <c r="E128" s="149">
        <v>4661</v>
      </c>
      <c r="F128" s="150">
        <v>330.3</v>
      </c>
      <c r="G128" s="185">
        <f t="shared" si="23"/>
        <v>15395.283000000001</v>
      </c>
      <c r="H128" s="269"/>
      <c r="I128" s="346">
        <v>41369</v>
      </c>
      <c r="J128" s="357">
        <v>348.6</v>
      </c>
      <c r="K128" s="187">
        <f t="shared" si="24"/>
        <v>16248.246000000001</v>
      </c>
      <c r="L128" s="977">
        <f t="shared" si="25"/>
        <v>852.96299999999974</v>
      </c>
      <c r="M128" s="159">
        <v>1.5232000000000001</v>
      </c>
      <c r="N128" s="274">
        <f t="shared" si="26"/>
        <v>1299.2332415999997</v>
      </c>
      <c r="O128" s="109"/>
      <c r="P128" s="109"/>
    </row>
    <row r="129" spans="1:16" s="110" customFormat="1" ht="15" customHeight="1" x14ac:dyDescent="0.25">
      <c r="A129" s="79" t="s">
        <v>830</v>
      </c>
      <c r="B129" s="581" t="s">
        <v>831</v>
      </c>
      <c r="C129" s="79" t="s">
        <v>52</v>
      </c>
      <c r="D129" s="135">
        <v>41285</v>
      </c>
      <c r="E129" s="149">
        <v>5021</v>
      </c>
      <c r="F129" s="150">
        <v>535.5</v>
      </c>
      <c r="G129" s="185">
        <f t="shared" si="23"/>
        <v>26887.455000000002</v>
      </c>
      <c r="H129" s="269"/>
      <c r="I129" s="346">
        <v>41369</v>
      </c>
      <c r="J129" s="357">
        <v>571.4</v>
      </c>
      <c r="K129" s="187">
        <f t="shared" si="24"/>
        <v>28689.993999999999</v>
      </c>
      <c r="L129" s="977">
        <f t="shared" si="25"/>
        <v>1802.538999999997</v>
      </c>
      <c r="M129" s="159">
        <v>1.5232000000000001</v>
      </c>
      <c r="N129" s="274">
        <f t="shared" si="26"/>
        <v>2745.6274047999955</v>
      </c>
      <c r="O129" s="109"/>
      <c r="P129" s="109"/>
    </row>
    <row r="130" spans="1:16" s="108" customFormat="1" ht="15" customHeight="1" x14ac:dyDescent="0.25">
      <c r="A130" s="2" t="s">
        <v>742</v>
      </c>
      <c r="B130" s="428" t="s">
        <v>743</v>
      </c>
      <c r="C130" s="79" t="s">
        <v>52</v>
      </c>
      <c r="D130" s="72">
        <v>41302</v>
      </c>
      <c r="E130" s="71">
        <v>5235</v>
      </c>
      <c r="F130" s="141">
        <v>535.6</v>
      </c>
      <c r="G130" s="185">
        <f t="shared" si="23"/>
        <v>28038.66</v>
      </c>
      <c r="H130" s="269"/>
      <c r="I130" s="346">
        <v>41369</v>
      </c>
      <c r="J130" s="317">
        <v>556.6</v>
      </c>
      <c r="K130" s="187">
        <f t="shared" si="24"/>
        <v>29138.01</v>
      </c>
      <c r="L130" s="977">
        <f t="shared" si="25"/>
        <v>1099.3499999999985</v>
      </c>
      <c r="M130" s="159">
        <v>1.5232000000000001</v>
      </c>
      <c r="N130" s="274">
        <f t="shared" si="26"/>
        <v>1674.5299199999979</v>
      </c>
      <c r="O130" s="269"/>
      <c r="P130" s="269"/>
    </row>
    <row r="131" spans="1:16" s="108" customFormat="1" ht="15" customHeight="1" x14ac:dyDescent="0.25">
      <c r="A131" s="2" t="s">
        <v>992</v>
      </c>
      <c r="B131" s="428" t="s">
        <v>993</v>
      </c>
      <c r="C131" s="79" t="s">
        <v>52</v>
      </c>
      <c r="D131" s="72">
        <v>41320</v>
      </c>
      <c r="E131" s="71">
        <v>14123</v>
      </c>
      <c r="F131" s="141">
        <v>94.55</v>
      </c>
      <c r="G131" s="185">
        <f t="shared" si="23"/>
        <v>13353.296499999999</v>
      </c>
      <c r="H131" s="269"/>
      <c r="I131" s="346">
        <v>41369</v>
      </c>
      <c r="J131" s="317">
        <v>92.4</v>
      </c>
      <c r="K131" s="187">
        <f t="shared" si="24"/>
        <v>13049.652000000002</v>
      </c>
      <c r="L131" s="977">
        <f t="shared" si="25"/>
        <v>-303.6444999999967</v>
      </c>
      <c r="M131" s="159">
        <v>1.5232000000000001</v>
      </c>
      <c r="N131" s="274">
        <f t="shared" si="26"/>
        <v>-462.51130239999497</v>
      </c>
      <c r="O131" s="269"/>
      <c r="P131" s="269"/>
    </row>
    <row r="132" spans="1:16" s="108" customFormat="1" ht="15" customHeight="1" x14ac:dyDescent="0.25">
      <c r="A132" s="2" t="s">
        <v>1041</v>
      </c>
      <c r="B132" s="428" t="s">
        <v>1040</v>
      </c>
      <c r="C132" s="79" t="s">
        <v>52</v>
      </c>
      <c r="D132" s="72">
        <v>41330</v>
      </c>
      <c r="E132" s="71">
        <v>3390</v>
      </c>
      <c r="F132" s="141">
        <v>501.8</v>
      </c>
      <c r="G132" s="185">
        <f t="shared" si="23"/>
        <v>17011.02</v>
      </c>
      <c r="H132" s="269"/>
      <c r="I132" s="346">
        <v>41369</v>
      </c>
      <c r="J132" s="317">
        <v>493.4</v>
      </c>
      <c r="K132" s="187">
        <f t="shared" si="24"/>
        <v>16726.259999999998</v>
      </c>
      <c r="L132" s="977">
        <f t="shared" si="25"/>
        <v>-284.76000000000204</v>
      </c>
      <c r="M132" s="159">
        <v>1.5232000000000001</v>
      </c>
      <c r="N132" s="274">
        <f t="shared" si="26"/>
        <v>-433.74643200000315</v>
      </c>
      <c r="O132" s="269"/>
      <c r="P132" s="269"/>
    </row>
    <row r="133" spans="1:16" s="108" customFormat="1" ht="15" customHeight="1" x14ac:dyDescent="0.25">
      <c r="A133" s="2" t="s">
        <v>1101</v>
      </c>
      <c r="B133" s="428" t="s">
        <v>1102</v>
      </c>
      <c r="C133" s="79" t="s">
        <v>52</v>
      </c>
      <c r="D133" s="72">
        <v>41354</v>
      </c>
      <c r="E133" s="71">
        <v>6245</v>
      </c>
      <c r="F133" s="141">
        <v>274.89999999999998</v>
      </c>
      <c r="G133" s="185">
        <f t="shared" si="23"/>
        <v>17167.504999999997</v>
      </c>
      <c r="H133" s="269"/>
      <c r="I133" s="346">
        <v>41369</v>
      </c>
      <c r="J133" s="317">
        <v>263.89999999999998</v>
      </c>
      <c r="K133" s="187">
        <f t="shared" si="24"/>
        <v>16480.554999999997</v>
      </c>
      <c r="L133" s="977">
        <f t="shared" si="25"/>
        <v>-686.95000000000073</v>
      </c>
      <c r="M133" s="159">
        <v>1.5232000000000001</v>
      </c>
      <c r="N133" s="274">
        <f t="shared" si="26"/>
        <v>-1046.3622400000013</v>
      </c>
      <c r="O133" s="269"/>
      <c r="P133" s="269"/>
    </row>
    <row r="134" spans="1:16" s="108" customFormat="1" ht="15" customHeight="1" x14ac:dyDescent="0.25">
      <c r="A134" s="2" t="s">
        <v>732</v>
      </c>
      <c r="B134" s="428" t="s">
        <v>733</v>
      </c>
      <c r="C134" s="79" t="s">
        <v>52</v>
      </c>
      <c r="D134" s="72">
        <v>41320</v>
      </c>
      <c r="E134" s="71">
        <v>3836</v>
      </c>
      <c r="F134" s="141">
        <v>450.7</v>
      </c>
      <c r="G134" s="185">
        <f t="shared" ref="G134:G139" si="27">SUM(E134*F134)/100</f>
        <v>17288.851999999999</v>
      </c>
      <c r="H134" s="269"/>
      <c r="I134" s="346">
        <v>41372</v>
      </c>
      <c r="J134" s="317">
        <v>465.5</v>
      </c>
      <c r="K134" s="187">
        <f t="shared" ref="K134:K139" si="28">SUM(E134*J134)/100</f>
        <v>17856.580000000002</v>
      </c>
      <c r="L134" s="977">
        <f t="shared" ref="L134:L139" si="29">SUM(K134-G134)</f>
        <v>567.72800000000279</v>
      </c>
      <c r="M134" s="159">
        <v>1.53094</v>
      </c>
      <c r="N134" s="274">
        <f t="shared" ref="N134:N139" si="30">SUM(K134-G134)*M134</f>
        <v>869.15750432000425</v>
      </c>
      <c r="O134" s="269"/>
      <c r="P134" s="269"/>
    </row>
    <row r="135" spans="1:16" s="108" customFormat="1" ht="15" customHeight="1" x14ac:dyDescent="0.25">
      <c r="A135" s="2" t="s">
        <v>1071</v>
      </c>
      <c r="B135" s="428" t="s">
        <v>1072</v>
      </c>
      <c r="C135" s="79" t="s">
        <v>52</v>
      </c>
      <c r="D135" s="72">
        <v>41338</v>
      </c>
      <c r="E135" s="71">
        <v>1130</v>
      </c>
      <c r="F135" s="141">
        <v>1235</v>
      </c>
      <c r="G135" s="185">
        <f t="shared" si="27"/>
        <v>13955.5</v>
      </c>
      <c r="H135" s="269"/>
      <c r="I135" s="346">
        <v>41373</v>
      </c>
      <c r="J135" s="317">
        <v>1235</v>
      </c>
      <c r="K135" s="187">
        <f t="shared" si="28"/>
        <v>13955.5</v>
      </c>
      <c r="L135" s="977">
        <f t="shared" si="29"/>
        <v>0</v>
      </c>
      <c r="M135" s="159">
        <v>1.5252399999999999</v>
      </c>
      <c r="N135" s="274">
        <f t="shared" si="30"/>
        <v>0</v>
      </c>
      <c r="O135" s="269"/>
      <c r="P135" s="269"/>
    </row>
    <row r="136" spans="1:16" s="108" customFormat="1" ht="15" customHeight="1" x14ac:dyDescent="0.25">
      <c r="A136" s="2" t="s">
        <v>991</v>
      </c>
      <c r="B136" s="428" t="s">
        <v>994</v>
      </c>
      <c r="C136" s="79" t="s">
        <v>52</v>
      </c>
      <c r="D136" s="72">
        <v>41320</v>
      </c>
      <c r="E136" s="71">
        <v>706</v>
      </c>
      <c r="F136" s="141">
        <v>2551</v>
      </c>
      <c r="G136" s="185">
        <f t="shared" si="27"/>
        <v>18010.060000000001</v>
      </c>
      <c r="H136" s="269"/>
      <c r="I136" s="346">
        <v>41376</v>
      </c>
      <c r="J136" s="317">
        <v>2613</v>
      </c>
      <c r="K136" s="187">
        <f t="shared" si="28"/>
        <v>18447.78</v>
      </c>
      <c r="L136" s="977">
        <f t="shared" si="29"/>
        <v>437.71999999999753</v>
      </c>
      <c r="M136" s="159">
        <v>1.53837</v>
      </c>
      <c r="N136" s="274">
        <f t="shared" si="30"/>
        <v>673.37531639999622</v>
      </c>
      <c r="O136" s="269"/>
      <c r="P136" s="269"/>
    </row>
    <row r="137" spans="1:16" s="110" customFormat="1" ht="15" customHeight="1" x14ac:dyDescent="0.25">
      <c r="A137" s="79" t="s">
        <v>799</v>
      </c>
      <c r="B137" s="581" t="s">
        <v>800</v>
      </c>
      <c r="C137" s="79" t="s">
        <v>52</v>
      </c>
      <c r="D137" s="135">
        <v>41152</v>
      </c>
      <c r="E137" s="149">
        <v>1971</v>
      </c>
      <c r="F137" s="150">
        <v>910</v>
      </c>
      <c r="G137" s="185">
        <f t="shared" si="27"/>
        <v>17936.099999999999</v>
      </c>
      <c r="H137" s="269"/>
      <c r="I137" s="346">
        <v>41383</v>
      </c>
      <c r="J137" s="357">
        <v>1047</v>
      </c>
      <c r="K137" s="187">
        <f t="shared" si="28"/>
        <v>20636.37</v>
      </c>
      <c r="L137" s="977">
        <f t="shared" si="29"/>
        <v>2700.2700000000004</v>
      </c>
      <c r="M137" s="159">
        <v>1.52776</v>
      </c>
      <c r="N137" s="274">
        <f t="shared" si="30"/>
        <v>4125.3644952000004</v>
      </c>
      <c r="O137" s="109"/>
      <c r="P137" s="109"/>
    </row>
    <row r="138" spans="1:16" s="351" customFormat="1" ht="15" customHeight="1" x14ac:dyDescent="0.25">
      <c r="A138" s="350" t="s">
        <v>827</v>
      </c>
      <c r="B138" s="515" t="s">
        <v>828</v>
      </c>
      <c r="C138" s="350" t="s">
        <v>52</v>
      </c>
      <c r="D138" s="340">
        <v>41285</v>
      </c>
      <c r="E138" s="353">
        <v>2119</v>
      </c>
      <c r="F138" s="341">
        <v>790.4</v>
      </c>
      <c r="G138" s="354">
        <f t="shared" si="27"/>
        <v>16748.575999999997</v>
      </c>
      <c r="H138" s="352"/>
      <c r="I138" s="346">
        <v>41383</v>
      </c>
      <c r="J138" s="357">
        <v>840.3</v>
      </c>
      <c r="K138" s="335">
        <f t="shared" si="28"/>
        <v>17805.956999999999</v>
      </c>
      <c r="L138" s="977">
        <f t="shared" si="29"/>
        <v>1057.3810000000012</v>
      </c>
      <c r="M138" s="159">
        <v>1.52776</v>
      </c>
      <c r="N138" s="274">
        <f t="shared" si="30"/>
        <v>1615.4243965600019</v>
      </c>
    </row>
    <row r="139" spans="1:16" s="352" customFormat="1" ht="15" customHeight="1" x14ac:dyDescent="0.25">
      <c r="A139" s="348" t="s">
        <v>953</v>
      </c>
      <c r="B139" s="430" t="s">
        <v>702</v>
      </c>
      <c r="C139" s="350" t="s">
        <v>52</v>
      </c>
      <c r="D139" s="315">
        <v>41311</v>
      </c>
      <c r="E139" s="350">
        <v>2612</v>
      </c>
      <c r="F139" s="317">
        <v>474.4</v>
      </c>
      <c r="G139" s="354">
        <f t="shared" si="27"/>
        <v>12391.328000000001</v>
      </c>
      <c r="I139" s="346">
        <v>41390</v>
      </c>
      <c r="J139" s="317">
        <v>485</v>
      </c>
      <c r="K139" s="335">
        <f t="shared" si="28"/>
        <v>12668.2</v>
      </c>
      <c r="L139" s="977">
        <f t="shared" si="29"/>
        <v>276.87199999999939</v>
      </c>
      <c r="M139" s="159">
        <v>1</v>
      </c>
      <c r="N139" s="274">
        <f t="shared" si="30"/>
        <v>276.87199999999939</v>
      </c>
    </row>
    <row r="140" spans="1:16" s="351" customFormat="1" ht="15" customHeight="1" x14ac:dyDescent="0.25">
      <c r="A140" s="350" t="s">
        <v>805</v>
      </c>
      <c r="B140" s="515" t="s">
        <v>806</v>
      </c>
      <c r="C140" s="350" t="s">
        <v>52</v>
      </c>
      <c r="D140" s="340">
        <v>41159</v>
      </c>
      <c r="E140" s="353">
        <v>527</v>
      </c>
      <c r="F140" s="341">
        <v>3676</v>
      </c>
      <c r="G140" s="354">
        <f t="shared" ref="G140:G152" si="31">SUM(E140*F140)/100</f>
        <v>19372.52</v>
      </c>
      <c r="H140" s="352"/>
      <c r="I140" s="346">
        <v>41432</v>
      </c>
      <c r="J140" s="357">
        <v>4482</v>
      </c>
      <c r="K140" s="335">
        <f t="shared" ref="K140:K152" si="32">SUM(E140*J140)/100</f>
        <v>23620.14</v>
      </c>
      <c r="L140" s="977">
        <f t="shared" ref="L140:L152" si="33">SUM(K140-G140)</f>
        <v>4247.619999999999</v>
      </c>
      <c r="M140" s="159">
        <v>1.5539000000000001</v>
      </c>
      <c r="N140" s="274">
        <f t="shared" ref="N140:N152" si="34">SUM(K140-G140)*M140</f>
        <v>6600.3767179999986</v>
      </c>
      <c r="O140" s="352"/>
    </row>
    <row r="141" spans="1:16" s="351" customFormat="1" ht="15" customHeight="1" x14ac:dyDescent="0.25">
      <c r="A141" s="350" t="s">
        <v>809</v>
      </c>
      <c r="B141" s="515" t="s">
        <v>810</v>
      </c>
      <c r="C141" s="350" t="s">
        <v>52</v>
      </c>
      <c r="D141" s="340">
        <v>41165</v>
      </c>
      <c r="E141" s="353">
        <v>32554</v>
      </c>
      <c r="F141" s="341">
        <v>98.25</v>
      </c>
      <c r="G141" s="354">
        <f t="shared" si="31"/>
        <v>31984.305</v>
      </c>
      <c r="H141" s="352"/>
      <c r="I141" s="346">
        <v>41449</v>
      </c>
      <c r="J141" s="357">
        <v>125.8</v>
      </c>
      <c r="K141" s="335">
        <f t="shared" si="32"/>
        <v>40952.932000000001</v>
      </c>
      <c r="L141" s="977">
        <f t="shared" si="33"/>
        <v>8968.6270000000004</v>
      </c>
      <c r="M141" s="159">
        <v>1.5376000000000001</v>
      </c>
      <c r="N141" s="274">
        <f t="shared" si="34"/>
        <v>13790.160875200001</v>
      </c>
      <c r="O141" s="352"/>
    </row>
    <row r="142" spans="1:16" s="351" customFormat="1" ht="15" customHeight="1" x14ac:dyDescent="0.25">
      <c r="A142" s="350" t="s">
        <v>817</v>
      </c>
      <c r="B142" s="515" t="s">
        <v>818</v>
      </c>
      <c r="C142" s="73" t="s">
        <v>52</v>
      </c>
      <c r="D142" s="340">
        <v>41250</v>
      </c>
      <c r="E142" s="353">
        <v>872</v>
      </c>
      <c r="F142" s="341">
        <v>1626</v>
      </c>
      <c r="G142" s="354">
        <f t="shared" si="31"/>
        <v>14178.72</v>
      </c>
      <c r="H142" s="352"/>
      <c r="I142" s="346">
        <v>41430</v>
      </c>
      <c r="J142" s="357">
        <v>2298</v>
      </c>
      <c r="K142" s="335">
        <f t="shared" si="32"/>
        <v>20038.560000000001</v>
      </c>
      <c r="L142" s="977">
        <f t="shared" si="33"/>
        <v>5859.840000000002</v>
      </c>
      <c r="M142" s="159">
        <v>1.5379</v>
      </c>
      <c r="N142" s="274">
        <f t="shared" si="34"/>
        <v>9011.8479360000038</v>
      </c>
      <c r="O142" s="352"/>
    </row>
    <row r="143" spans="1:16" s="351" customFormat="1" ht="15" customHeight="1" x14ac:dyDescent="0.25">
      <c r="A143" s="350" t="s">
        <v>718</v>
      </c>
      <c r="B143" s="515" t="s">
        <v>719</v>
      </c>
      <c r="C143" s="350" t="s">
        <v>52</v>
      </c>
      <c r="D143" s="340">
        <v>41264</v>
      </c>
      <c r="E143" s="353">
        <v>8040</v>
      </c>
      <c r="F143" s="341">
        <v>382.9</v>
      </c>
      <c r="G143" s="354">
        <f t="shared" si="31"/>
        <v>30785.16</v>
      </c>
      <c r="H143" s="352"/>
      <c r="I143" s="346">
        <v>41430</v>
      </c>
      <c r="J143" s="357">
        <v>441.7</v>
      </c>
      <c r="K143" s="335">
        <f t="shared" si="32"/>
        <v>35512.68</v>
      </c>
      <c r="L143" s="977">
        <f t="shared" si="33"/>
        <v>4727.5200000000004</v>
      </c>
      <c r="M143" s="159">
        <v>1.5512999999999999</v>
      </c>
      <c r="N143" s="274">
        <f t="shared" si="34"/>
        <v>7333.8017760000002</v>
      </c>
      <c r="O143" s="352"/>
    </row>
    <row r="144" spans="1:16" s="351" customFormat="1" ht="15" customHeight="1" x14ac:dyDescent="0.25">
      <c r="A144" s="350" t="s">
        <v>823</v>
      </c>
      <c r="B144" s="515" t="s">
        <v>824</v>
      </c>
      <c r="C144" s="350" t="s">
        <v>52</v>
      </c>
      <c r="D144" s="340">
        <v>41264</v>
      </c>
      <c r="E144" s="353">
        <v>8040</v>
      </c>
      <c r="F144" s="341">
        <v>292</v>
      </c>
      <c r="G144" s="354">
        <f t="shared" si="31"/>
        <v>23476.799999999999</v>
      </c>
      <c r="H144" s="352"/>
      <c r="I144" s="346">
        <v>41431</v>
      </c>
      <c r="J144" s="357">
        <v>333.1</v>
      </c>
      <c r="K144" s="335">
        <f t="shared" si="32"/>
        <v>26781.24</v>
      </c>
      <c r="L144" s="977">
        <f t="shared" si="33"/>
        <v>3304.4400000000023</v>
      </c>
      <c r="M144" s="159">
        <v>1.5512999999999999</v>
      </c>
      <c r="N144" s="274">
        <f t="shared" si="34"/>
        <v>5126.1777720000036</v>
      </c>
      <c r="O144" s="352"/>
    </row>
    <row r="145" spans="1:26" s="351" customFormat="1" ht="15" customHeight="1" x14ac:dyDescent="0.25">
      <c r="A145" s="350" t="s">
        <v>829</v>
      </c>
      <c r="B145" s="515" t="s">
        <v>503</v>
      </c>
      <c r="C145" s="350" t="s">
        <v>52</v>
      </c>
      <c r="D145" s="340">
        <v>41285</v>
      </c>
      <c r="E145" s="353">
        <v>1865</v>
      </c>
      <c r="F145" s="341">
        <v>905</v>
      </c>
      <c r="G145" s="354">
        <f t="shared" si="31"/>
        <v>16878.25</v>
      </c>
      <c r="H145" s="352"/>
      <c r="I145" s="346">
        <v>41418</v>
      </c>
      <c r="J145" s="357">
        <v>999.6</v>
      </c>
      <c r="K145" s="335">
        <f t="shared" si="32"/>
        <v>18642.54</v>
      </c>
      <c r="L145" s="977">
        <f t="shared" si="33"/>
        <v>1764.2900000000009</v>
      </c>
      <c r="M145" s="159">
        <v>1.5206999999999999</v>
      </c>
      <c r="N145" s="274">
        <f t="shared" si="34"/>
        <v>2682.9558030000012</v>
      </c>
      <c r="O145" s="352"/>
    </row>
    <row r="146" spans="1:26" s="351" customFormat="1" ht="15" customHeight="1" x14ac:dyDescent="0.25">
      <c r="A146" s="350" t="s">
        <v>834</v>
      </c>
      <c r="B146" s="515" t="s">
        <v>835</v>
      </c>
      <c r="C146" s="350" t="s">
        <v>52</v>
      </c>
      <c r="D146" s="340">
        <v>41292</v>
      </c>
      <c r="E146" s="353">
        <v>3309</v>
      </c>
      <c r="F146" s="341">
        <v>700</v>
      </c>
      <c r="G146" s="354">
        <f t="shared" si="31"/>
        <v>23163</v>
      </c>
      <c r="H146" s="352"/>
      <c r="I146" s="346">
        <v>41430</v>
      </c>
      <c r="J146" s="357">
        <v>759.5</v>
      </c>
      <c r="K146" s="335">
        <f t="shared" si="32"/>
        <v>25131.855</v>
      </c>
      <c r="L146" s="977">
        <f t="shared" si="33"/>
        <v>1968.8549999999996</v>
      </c>
      <c r="M146" s="159">
        <v>1.5188999999999999</v>
      </c>
      <c r="N146" s="274">
        <f t="shared" si="34"/>
        <v>2990.493859499999</v>
      </c>
      <c r="O146" s="352"/>
    </row>
    <row r="147" spans="1:26" s="351" customFormat="1" ht="15" customHeight="1" x14ac:dyDescent="0.25">
      <c r="A147" s="350" t="s">
        <v>836</v>
      </c>
      <c r="B147" s="515" t="s">
        <v>837</v>
      </c>
      <c r="C147" s="350" t="s">
        <v>52</v>
      </c>
      <c r="D147" s="340">
        <v>41299</v>
      </c>
      <c r="E147" s="353">
        <v>1319</v>
      </c>
      <c r="F147" s="341">
        <v>1228</v>
      </c>
      <c r="G147" s="354">
        <f t="shared" si="31"/>
        <v>16197.32</v>
      </c>
      <c r="H147" s="352"/>
      <c r="I147" s="346">
        <v>41394</v>
      </c>
      <c r="J147" s="357">
        <v>1286</v>
      </c>
      <c r="K147" s="335">
        <f t="shared" si="32"/>
        <v>16962.34</v>
      </c>
      <c r="L147" s="977">
        <f t="shared" si="33"/>
        <v>765.02000000000044</v>
      </c>
      <c r="M147" s="159">
        <v>1.5058</v>
      </c>
      <c r="N147" s="274">
        <f t="shared" si="34"/>
        <v>1151.9671160000007</v>
      </c>
      <c r="O147" s="352"/>
    </row>
    <row r="148" spans="1:26" s="352" customFormat="1" ht="15" customHeight="1" x14ac:dyDescent="0.25">
      <c r="A148" s="348" t="s">
        <v>1037</v>
      </c>
      <c r="B148" s="430" t="s">
        <v>1038</v>
      </c>
      <c r="C148" s="350" t="s">
        <v>52</v>
      </c>
      <c r="D148" s="315">
        <v>41330</v>
      </c>
      <c r="E148" s="350">
        <v>1937</v>
      </c>
      <c r="F148" s="317">
        <v>624</v>
      </c>
      <c r="G148" s="354">
        <f t="shared" si="31"/>
        <v>12086.88</v>
      </c>
      <c r="I148" s="346">
        <v>41424</v>
      </c>
      <c r="J148" s="317">
        <v>706.9</v>
      </c>
      <c r="K148" s="335">
        <f t="shared" si="32"/>
        <v>13692.653</v>
      </c>
      <c r="L148" s="977">
        <f t="shared" si="33"/>
        <v>1605.773000000001</v>
      </c>
      <c r="M148" s="159">
        <v>1.4771000000000001</v>
      </c>
      <c r="N148" s="274">
        <f t="shared" si="34"/>
        <v>2371.8872983000015</v>
      </c>
    </row>
    <row r="149" spans="1:26" s="352" customFormat="1" ht="15" customHeight="1" x14ac:dyDescent="0.25">
      <c r="A149" s="348" t="s">
        <v>1063</v>
      </c>
      <c r="B149" s="430" t="s">
        <v>1064</v>
      </c>
      <c r="C149" s="350" t="s">
        <v>52</v>
      </c>
      <c r="D149" s="315">
        <v>41337</v>
      </c>
      <c r="E149" s="350">
        <v>20954</v>
      </c>
      <c r="F149" s="317">
        <v>129.66</v>
      </c>
      <c r="G149" s="354">
        <f t="shared" si="31"/>
        <v>27168.956400000003</v>
      </c>
      <c r="I149" s="346">
        <v>41396</v>
      </c>
      <c r="J149" s="317">
        <v>131.19999999999999</v>
      </c>
      <c r="K149" s="335">
        <f t="shared" si="32"/>
        <v>27491.647999999997</v>
      </c>
      <c r="L149" s="977">
        <f t="shared" si="33"/>
        <v>322.69159999999465</v>
      </c>
      <c r="M149" s="159">
        <v>1.4833000000000001</v>
      </c>
      <c r="N149" s="274">
        <f t="shared" si="34"/>
        <v>478.64845027999206</v>
      </c>
    </row>
    <row r="150" spans="1:26" s="352" customFormat="1" ht="15" customHeight="1" x14ac:dyDescent="0.25">
      <c r="A150" s="348" t="s">
        <v>1070</v>
      </c>
      <c r="B150" s="430" t="s">
        <v>1069</v>
      </c>
      <c r="C150" s="350" t="s">
        <v>52</v>
      </c>
      <c r="D150" s="315">
        <v>41338</v>
      </c>
      <c r="E150" s="350">
        <v>1093</v>
      </c>
      <c r="F150" s="317">
        <v>1447</v>
      </c>
      <c r="G150" s="354">
        <f t="shared" si="31"/>
        <v>15815.71</v>
      </c>
      <c r="I150" s="346">
        <v>41400</v>
      </c>
      <c r="J150" s="317">
        <v>1447</v>
      </c>
      <c r="K150" s="335">
        <f t="shared" si="32"/>
        <v>15815.71</v>
      </c>
      <c r="L150" s="977">
        <f t="shared" si="33"/>
        <v>0</v>
      </c>
      <c r="M150" s="159">
        <v>1.4730000000000001</v>
      </c>
      <c r="N150" s="274">
        <f t="shared" si="34"/>
        <v>0</v>
      </c>
    </row>
    <row r="151" spans="1:26" s="352" customFormat="1" ht="15" customHeight="1" x14ac:dyDescent="0.25">
      <c r="A151" s="348" t="s">
        <v>1160</v>
      </c>
      <c r="B151" s="430" t="s">
        <v>1161</v>
      </c>
      <c r="C151" s="350" t="s">
        <v>52</v>
      </c>
      <c r="D151" s="315">
        <v>41388</v>
      </c>
      <c r="E151" s="350">
        <v>6393</v>
      </c>
      <c r="F151" s="317">
        <v>566.20000000000005</v>
      </c>
      <c r="G151" s="354">
        <f t="shared" si="31"/>
        <v>36197.165999999997</v>
      </c>
      <c r="I151" s="346">
        <v>41438</v>
      </c>
      <c r="J151" s="317">
        <v>688</v>
      </c>
      <c r="K151" s="335">
        <f t="shared" si="32"/>
        <v>43983.839999999997</v>
      </c>
      <c r="L151" s="977">
        <f t="shared" si="33"/>
        <v>7786.6739999999991</v>
      </c>
      <c r="M151" s="159">
        <v>1.4730000000000001</v>
      </c>
      <c r="N151" s="274">
        <f t="shared" si="34"/>
        <v>11469.770801999999</v>
      </c>
    </row>
    <row r="152" spans="1:26" s="352" customFormat="1" ht="15" customHeight="1" x14ac:dyDescent="0.25">
      <c r="A152" s="348" t="s">
        <v>1164</v>
      </c>
      <c r="B152" s="430" t="s">
        <v>1165</v>
      </c>
      <c r="C152" s="350" t="s">
        <v>52</v>
      </c>
      <c r="D152" s="315">
        <v>41388</v>
      </c>
      <c r="E152" s="350">
        <v>14182</v>
      </c>
      <c r="F152" s="317">
        <v>442.5</v>
      </c>
      <c r="G152" s="354">
        <f t="shared" si="31"/>
        <v>62755.35</v>
      </c>
      <c r="I152" s="346">
        <v>41489</v>
      </c>
      <c r="J152" s="317">
        <v>449.4</v>
      </c>
      <c r="K152" s="335">
        <f t="shared" si="32"/>
        <v>63733.907999999996</v>
      </c>
      <c r="L152" s="977">
        <f t="shared" si="33"/>
        <v>978.55799999999726</v>
      </c>
      <c r="M152" s="159">
        <v>1.4730000000000001</v>
      </c>
      <c r="N152" s="274">
        <f t="shared" si="34"/>
        <v>1441.415933999996</v>
      </c>
    </row>
    <row r="153" spans="1:26" s="352" customFormat="1" ht="15" customHeight="1" x14ac:dyDescent="0.25">
      <c r="A153" s="348" t="s">
        <v>1239</v>
      </c>
      <c r="B153" s="430" t="s">
        <v>1240</v>
      </c>
      <c r="C153" s="350" t="s">
        <v>52</v>
      </c>
      <c r="D153" s="340">
        <v>41414</v>
      </c>
      <c r="E153" s="353">
        <v>1351</v>
      </c>
      <c r="F153" s="317">
        <v>2640</v>
      </c>
      <c r="G153" s="354">
        <f t="shared" ref="G153:G162" si="35">SUM(E153*F153)/100</f>
        <v>35666.400000000001</v>
      </c>
      <c r="H153" s="319"/>
      <c r="I153" s="340">
        <v>41428</v>
      </c>
      <c r="J153" s="350">
        <v>2518</v>
      </c>
      <c r="K153" s="335">
        <f t="shared" ref="K153:K162" si="36">SUM(E153*J153)/100</f>
        <v>34018.18</v>
      </c>
      <c r="L153" s="977">
        <f t="shared" ref="L153:L164" si="37">SUM(K153-G153)</f>
        <v>-1648.2200000000012</v>
      </c>
      <c r="M153" s="159">
        <v>1.5195700000000001</v>
      </c>
      <c r="N153" s="274">
        <f t="shared" ref="N153:N164" si="38">SUM(K153-G153)*M153</f>
        <v>-2504.5856654000017</v>
      </c>
      <c r="O153" s="353"/>
      <c r="P153" s="313" t="s">
        <v>3</v>
      </c>
      <c r="Q153" s="348" t="s">
        <v>3</v>
      </c>
      <c r="R153" s="350"/>
      <c r="S153" s="350"/>
      <c r="T153" s="315"/>
      <c r="U153" s="350"/>
      <c r="V153" s="317"/>
      <c r="W153" s="354"/>
      <c r="Y153" s="319"/>
      <c r="Z153" s="353"/>
    </row>
    <row r="154" spans="1:26" s="352" customFormat="1" ht="15" customHeight="1" x14ac:dyDescent="0.25">
      <c r="A154" s="348" t="s">
        <v>1241</v>
      </c>
      <c r="B154" s="430" t="s">
        <v>1242</v>
      </c>
      <c r="C154" s="350" t="s">
        <v>52</v>
      </c>
      <c r="D154" s="340">
        <v>41415</v>
      </c>
      <c r="E154" s="353">
        <v>1642</v>
      </c>
      <c r="F154" s="317">
        <v>3456</v>
      </c>
      <c r="G154" s="354">
        <f t="shared" si="35"/>
        <v>56747.519999999997</v>
      </c>
      <c r="H154" s="319"/>
      <c r="I154" s="340">
        <v>41430</v>
      </c>
      <c r="J154" s="350">
        <v>3356</v>
      </c>
      <c r="K154" s="335">
        <f t="shared" si="36"/>
        <v>55105.52</v>
      </c>
      <c r="L154" s="977">
        <f t="shared" si="37"/>
        <v>-1642</v>
      </c>
      <c r="M154" s="159">
        <v>1.5310299999999999</v>
      </c>
      <c r="N154" s="274">
        <f t="shared" si="38"/>
        <v>-2513.9512599999998</v>
      </c>
      <c r="O154" s="353"/>
      <c r="P154" s="313" t="s">
        <v>3</v>
      </c>
      <c r="Q154" s="353" t="s">
        <v>3</v>
      </c>
      <c r="R154" s="353"/>
      <c r="S154" s="353"/>
      <c r="T154" s="353"/>
      <c r="U154" s="353"/>
      <c r="V154" s="353"/>
      <c r="W154" s="353"/>
      <c r="X154" s="353"/>
      <c r="Y154" s="353"/>
      <c r="Z154" s="353"/>
    </row>
    <row r="155" spans="1:26" s="352" customFormat="1" ht="15" customHeight="1" x14ac:dyDescent="0.25">
      <c r="A155" s="348" t="s">
        <v>1243</v>
      </c>
      <c r="B155" s="430" t="s">
        <v>759</v>
      </c>
      <c r="C155" s="350" t="s">
        <v>52</v>
      </c>
      <c r="D155" s="340">
        <v>41442</v>
      </c>
      <c r="E155" s="353">
        <v>25473</v>
      </c>
      <c r="F155" s="317">
        <v>138</v>
      </c>
      <c r="G155" s="354">
        <f t="shared" si="35"/>
        <v>35152.74</v>
      </c>
      <c r="H155" s="319"/>
      <c r="I155" s="340">
        <v>41449</v>
      </c>
      <c r="J155" s="350">
        <v>131.6</v>
      </c>
      <c r="K155" s="335">
        <f t="shared" si="36"/>
        <v>33522.468000000001</v>
      </c>
      <c r="L155" s="977">
        <f t="shared" si="37"/>
        <v>-1630.2719999999972</v>
      </c>
      <c r="M155" s="159">
        <v>1.53799</v>
      </c>
      <c r="N155" s="274">
        <f t="shared" si="38"/>
        <v>-2507.3420332799956</v>
      </c>
      <c r="O155" s="353"/>
      <c r="P155" s="313" t="s">
        <v>3</v>
      </c>
      <c r="Q155" s="353" t="s">
        <v>3</v>
      </c>
      <c r="R155" s="353"/>
      <c r="S155" s="353"/>
      <c r="T155" s="353"/>
      <c r="U155" s="353"/>
      <c r="V155" s="353"/>
      <c r="W155" s="353"/>
      <c r="X155" s="353"/>
      <c r="Y155" s="353"/>
      <c r="Z155" s="353"/>
    </row>
    <row r="156" spans="1:26" s="352" customFormat="1" ht="15" customHeight="1" x14ac:dyDescent="0.25">
      <c r="A156" s="348" t="s">
        <v>1244</v>
      </c>
      <c r="B156" s="430" t="s">
        <v>1245</v>
      </c>
      <c r="C156" s="350" t="s">
        <v>52</v>
      </c>
      <c r="D156" s="340">
        <v>41480</v>
      </c>
      <c r="E156" s="353">
        <v>12284</v>
      </c>
      <c r="F156" s="317">
        <v>297.60000000000002</v>
      </c>
      <c r="G156" s="354">
        <f t="shared" si="35"/>
        <v>36557.184000000001</v>
      </c>
      <c r="H156" s="319"/>
      <c r="I156" s="340">
        <v>41492</v>
      </c>
      <c r="J156" s="350">
        <v>284.3</v>
      </c>
      <c r="K156" s="335">
        <f t="shared" si="36"/>
        <v>34923.412000000004</v>
      </c>
      <c r="L156" s="977">
        <f t="shared" si="37"/>
        <v>-1633.7719999999972</v>
      </c>
      <c r="M156" s="159">
        <v>1.53532</v>
      </c>
      <c r="N156" s="274">
        <f t="shared" si="38"/>
        <v>-2508.3628270399959</v>
      </c>
      <c r="O156" s="353"/>
      <c r="P156" s="313" t="s">
        <v>3</v>
      </c>
      <c r="Q156" s="353" t="s">
        <v>3</v>
      </c>
      <c r="R156" s="353"/>
      <c r="S156" s="353"/>
      <c r="T156" s="353"/>
      <c r="U156" s="353"/>
      <c r="V156" s="353"/>
      <c r="W156" s="353"/>
      <c r="X156" s="353"/>
      <c r="Y156" s="353"/>
      <c r="Z156" s="353"/>
    </row>
    <row r="157" spans="1:26" s="352" customFormat="1" ht="15" customHeight="1" x14ac:dyDescent="0.25">
      <c r="A157" s="348" t="s">
        <v>836</v>
      </c>
      <c r="B157" s="430" t="s">
        <v>837</v>
      </c>
      <c r="C157" s="350" t="s">
        <v>52</v>
      </c>
      <c r="D157" s="340">
        <v>41484</v>
      </c>
      <c r="E157" s="353">
        <v>2814</v>
      </c>
      <c r="F157" s="317">
        <v>1407</v>
      </c>
      <c r="G157" s="354">
        <f t="shared" si="35"/>
        <v>39592.980000000003</v>
      </c>
      <c r="H157" s="319"/>
      <c r="I157" s="370">
        <v>41488</v>
      </c>
      <c r="J157" s="350">
        <v>1349</v>
      </c>
      <c r="K157" s="335">
        <f t="shared" si="36"/>
        <v>37960.86</v>
      </c>
      <c r="L157" s="977">
        <f t="shared" si="37"/>
        <v>-1632.1200000000026</v>
      </c>
      <c r="M157" s="159">
        <v>1.5118799999999999</v>
      </c>
      <c r="N157" s="274">
        <f t="shared" si="38"/>
        <v>-2467.5695856000038</v>
      </c>
      <c r="O157" s="353"/>
      <c r="P157" s="313" t="s">
        <v>3</v>
      </c>
      <c r="Q157" s="353" t="s">
        <v>3</v>
      </c>
      <c r="R157" s="353"/>
      <c r="S157" s="353"/>
      <c r="T157" s="353"/>
      <c r="U157" s="353"/>
      <c r="V157" s="353"/>
      <c r="W157" s="353"/>
      <c r="X157" s="353"/>
      <c r="Y157" s="353"/>
      <c r="Z157" s="353"/>
    </row>
    <row r="158" spans="1:26" s="397" customFormat="1" ht="15" customHeight="1" x14ac:dyDescent="0.25">
      <c r="A158" s="387" t="s">
        <v>1296</v>
      </c>
      <c r="B158" s="582" t="s">
        <v>1297</v>
      </c>
      <c r="C158" s="388" t="s">
        <v>52</v>
      </c>
      <c r="D158" s="389">
        <v>41516</v>
      </c>
      <c r="E158" s="390">
        <v>65338</v>
      </c>
      <c r="F158" s="391">
        <v>115.64</v>
      </c>
      <c r="G158" s="392">
        <f t="shared" si="35"/>
        <v>75556.863200000007</v>
      </c>
      <c r="H158" s="393"/>
      <c r="I158" s="398">
        <v>41541</v>
      </c>
      <c r="J158" s="391">
        <v>114.7</v>
      </c>
      <c r="K158" s="394">
        <f t="shared" si="36"/>
        <v>74942.686000000002</v>
      </c>
      <c r="L158" s="978">
        <f t="shared" si="37"/>
        <v>-614.17720000000554</v>
      </c>
      <c r="M158" s="395">
        <v>1.60405</v>
      </c>
      <c r="N158" s="396">
        <f t="shared" si="38"/>
        <v>-985.17093766000892</v>
      </c>
      <c r="O158" s="393"/>
      <c r="P158" s="393"/>
    </row>
    <row r="159" spans="1:26" s="108" customFormat="1" ht="15" customHeight="1" x14ac:dyDescent="0.25">
      <c r="A159" s="314" t="s">
        <v>1317</v>
      </c>
      <c r="B159" s="428" t="s">
        <v>1318</v>
      </c>
      <c r="C159" s="316" t="s">
        <v>52</v>
      </c>
      <c r="D159" s="315">
        <v>41519</v>
      </c>
      <c r="E159" s="350">
        <v>11325</v>
      </c>
      <c r="F159" s="317">
        <v>268.3</v>
      </c>
      <c r="G159" s="354">
        <f t="shared" si="35"/>
        <v>30384.974999999999</v>
      </c>
      <c r="H159" s="352"/>
      <c r="I159" s="301">
        <v>41540</v>
      </c>
      <c r="J159" s="317">
        <v>256.3</v>
      </c>
      <c r="K159" s="335">
        <f t="shared" si="36"/>
        <v>29025.974999999999</v>
      </c>
      <c r="L159" s="977">
        <f t="shared" si="37"/>
        <v>-1359</v>
      </c>
      <c r="M159" s="159">
        <v>1.6004</v>
      </c>
      <c r="N159" s="274">
        <f t="shared" si="38"/>
        <v>-2174.9436000000001</v>
      </c>
      <c r="O159" s="352"/>
      <c r="P159" s="352"/>
    </row>
    <row r="160" spans="1:26" s="108" customFormat="1" ht="15" customHeight="1" x14ac:dyDescent="0.25">
      <c r="A160" s="314" t="s">
        <v>1328</v>
      </c>
      <c r="B160" s="428" t="s">
        <v>1329</v>
      </c>
      <c r="C160" s="316" t="s">
        <v>52</v>
      </c>
      <c r="D160" s="315">
        <v>41527</v>
      </c>
      <c r="E160" s="350">
        <v>1907</v>
      </c>
      <c r="F160" s="317">
        <v>1639</v>
      </c>
      <c r="G160" s="354">
        <f t="shared" si="35"/>
        <v>31255.73</v>
      </c>
      <c r="H160" s="352"/>
      <c r="I160" s="301">
        <v>41544</v>
      </c>
      <c r="J160" s="317">
        <v>1529</v>
      </c>
      <c r="K160" s="335">
        <f t="shared" si="36"/>
        <v>29158.03</v>
      </c>
      <c r="L160" s="977">
        <f t="shared" si="37"/>
        <v>-2097.7000000000007</v>
      </c>
      <c r="M160" s="159">
        <v>1.6039000000000001</v>
      </c>
      <c r="N160" s="274">
        <f t="shared" si="38"/>
        <v>-3364.5010300000013</v>
      </c>
      <c r="O160" s="352"/>
      <c r="P160" s="352"/>
    </row>
    <row r="161" spans="1:17" s="110" customFormat="1" ht="15" customHeight="1" x14ac:dyDescent="0.25">
      <c r="A161" s="79" t="s">
        <v>813</v>
      </c>
      <c r="B161" s="428" t="s">
        <v>814</v>
      </c>
      <c r="C161" s="75" t="s">
        <v>52</v>
      </c>
      <c r="D161" s="315">
        <v>41187</v>
      </c>
      <c r="E161" s="350">
        <v>4104</v>
      </c>
      <c r="F161" s="360">
        <v>556.19000000000005</v>
      </c>
      <c r="G161" s="354">
        <f t="shared" si="35"/>
        <v>22826.037600000003</v>
      </c>
      <c r="H161" s="361"/>
      <c r="I161" s="301">
        <v>41549</v>
      </c>
      <c r="J161" s="357">
        <v>831</v>
      </c>
      <c r="K161" s="335">
        <f t="shared" si="36"/>
        <v>34104.239999999998</v>
      </c>
      <c r="L161" s="977">
        <f t="shared" si="37"/>
        <v>11278.202399999995</v>
      </c>
      <c r="M161" s="159">
        <v>1.6192899999999999</v>
      </c>
      <c r="N161" s="274">
        <f t="shared" si="38"/>
        <v>18262.680364295989</v>
      </c>
      <c r="O161" s="109"/>
      <c r="P161" s="109"/>
    </row>
    <row r="162" spans="1:17" s="108" customFormat="1" ht="15" customHeight="1" x14ac:dyDescent="0.25">
      <c r="A162" s="2" t="s">
        <v>1163</v>
      </c>
      <c r="B162" s="428" t="s">
        <v>1162</v>
      </c>
      <c r="C162" s="79" t="s">
        <v>52</v>
      </c>
      <c r="D162" s="315">
        <v>41387</v>
      </c>
      <c r="E162" s="350">
        <v>13333</v>
      </c>
      <c r="F162" s="317">
        <v>303.3</v>
      </c>
      <c r="G162" s="354">
        <f t="shared" si="35"/>
        <v>40438.989000000001</v>
      </c>
      <c r="H162" s="361"/>
      <c r="I162" s="301">
        <v>41549</v>
      </c>
      <c r="J162" s="317">
        <v>378.9</v>
      </c>
      <c r="K162" s="335">
        <f t="shared" si="36"/>
        <v>50518.736999999994</v>
      </c>
      <c r="L162" s="977">
        <f t="shared" si="37"/>
        <v>10079.747999999992</v>
      </c>
      <c r="M162" s="159">
        <v>1.6192899999999999</v>
      </c>
      <c r="N162" s="274">
        <f t="shared" si="38"/>
        <v>16322.035138919986</v>
      </c>
      <c r="O162" s="269"/>
      <c r="P162" s="269"/>
    </row>
    <row r="163" spans="1:17" s="108" customFormat="1" ht="15" customHeight="1" x14ac:dyDescent="0.25">
      <c r="A163" s="314" t="s">
        <v>1283</v>
      </c>
      <c r="B163" s="483" t="s">
        <v>1090</v>
      </c>
      <c r="C163" s="189" t="s">
        <v>52</v>
      </c>
      <c r="D163" s="190">
        <v>41509</v>
      </c>
      <c r="E163" s="188">
        <v>1755</v>
      </c>
      <c r="F163" s="191">
        <v>1602</v>
      </c>
      <c r="G163" s="354">
        <f t="shared" ref="G163:G169" si="39">SUM(E163*F163)/100</f>
        <v>28115.1</v>
      </c>
      <c r="H163" s="352"/>
      <c r="I163" s="301">
        <v>41556</v>
      </c>
      <c r="J163" s="191">
        <v>1575</v>
      </c>
      <c r="K163" s="335">
        <f t="shared" ref="K163:K169" si="40">SUM(E163*J163)/100</f>
        <v>27641.25</v>
      </c>
      <c r="L163" s="977">
        <f t="shared" si="37"/>
        <v>-473.84999999999854</v>
      </c>
      <c r="M163" s="192">
        <v>1.6081099999999999</v>
      </c>
      <c r="N163" s="274">
        <f t="shared" si="38"/>
        <v>-762.00292349999768</v>
      </c>
      <c r="O163" s="352"/>
      <c r="P163" s="352"/>
    </row>
    <row r="164" spans="1:17" s="108" customFormat="1" ht="15" customHeight="1" x14ac:dyDescent="0.25">
      <c r="A164" s="314" t="s">
        <v>1412</v>
      </c>
      <c r="B164" s="428" t="s">
        <v>1413</v>
      </c>
      <c r="C164" s="316" t="s">
        <v>52</v>
      </c>
      <c r="D164" s="315">
        <v>41563</v>
      </c>
      <c r="E164" s="350">
        <v>3560</v>
      </c>
      <c r="F164" s="317">
        <v>835.5</v>
      </c>
      <c r="G164" s="354">
        <f t="shared" si="39"/>
        <v>29743.8</v>
      </c>
      <c r="H164" s="352"/>
      <c r="I164" s="301">
        <v>793.5</v>
      </c>
      <c r="J164" s="317">
        <v>807</v>
      </c>
      <c r="K164" s="335">
        <f t="shared" si="40"/>
        <v>28729.200000000001</v>
      </c>
      <c r="L164" s="977">
        <f t="shared" si="37"/>
        <v>-1014.5999999999985</v>
      </c>
      <c r="M164" s="192">
        <v>1.6164000000000001</v>
      </c>
      <c r="N164" s="274">
        <f t="shared" si="38"/>
        <v>-1639.9994399999978</v>
      </c>
      <c r="O164" s="352"/>
      <c r="P164" s="352"/>
    </row>
    <row r="165" spans="1:17" s="108" customFormat="1" ht="15" customHeight="1" x14ac:dyDescent="0.25">
      <c r="A165" s="320" t="s">
        <v>724</v>
      </c>
      <c r="B165" s="439" t="s">
        <v>725</v>
      </c>
      <c r="C165" s="311" t="s">
        <v>77</v>
      </c>
      <c r="D165" s="312">
        <v>41549</v>
      </c>
      <c r="E165" s="80">
        <v>1506</v>
      </c>
      <c r="F165" s="318">
        <v>1497</v>
      </c>
      <c r="G165" s="186">
        <f t="shared" si="39"/>
        <v>22544.82</v>
      </c>
      <c r="H165" s="351"/>
      <c r="I165" s="301">
        <v>41575</v>
      </c>
      <c r="J165" s="318">
        <v>1599</v>
      </c>
      <c r="K165" s="330">
        <f t="shared" si="40"/>
        <v>24080.94</v>
      </c>
      <c r="L165" s="137">
        <f>SUM(G165-K165)</f>
        <v>-1536.119999999999</v>
      </c>
      <c r="M165" s="333">
        <v>1.6162000000000001</v>
      </c>
      <c r="N165" s="275">
        <f>SUM(G165-K165)*M165</f>
        <v>-2482.6771439999984</v>
      </c>
      <c r="O165" s="352"/>
      <c r="P165" s="352"/>
    </row>
    <row r="166" spans="1:17" s="108" customFormat="1" ht="15" customHeight="1" x14ac:dyDescent="0.25">
      <c r="A166" s="314" t="s">
        <v>1335</v>
      </c>
      <c r="B166" s="428" t="s">
        <v>1338</v>
      </c>
      <c r="C166" s="316" t="s">
        <v>52</v>
      </c>
      <c r="D166" s="315">
        <v>41535</v>
      </c>
      <c r="E166" s="350">
        <v>7215</v>
      </c>
      <c r="F166" s="317">
        <v>409</v>
      </c>
      <c r="G166" s="354">
        <f t="shared" si="39"/>
        <v>29509.35</v>
      </c>
      <c r="H166" s="352"/>
      <c r="I166" s="301">
        <v>41578</v>
      </c>
      <c r="J166" s="317">
        <v>422.07</v>
      </c>
      <c r="K166" s="335">
        <f t="shared" si="40"/>
        <v>30452.350499999997</v>
      </c>
      <c r="L166" s="977">
        <f t="shared" ref="L166:L173" si="41">SUM(K166-G166)</f>
        <v>943.00049999999828</v>
      </c>
      <c r="M166" s="192">
        <v>1.6035999999999999</v>
      </c>
      <c r="N166" s="274">
        <f t="shared" ref="N166:N173" si="42">SUM(K166-G166)*M166</f>
        <v>1512.1956017999971</v>
      </c>
      <c r="O166" s="352"/>
      <c r="P166" s="352"/>
    </row>
    <row r="167" spans="1:17" s="108" customFormat="1" ht="15" customHeight="1" x14ac:dyDescent="0.25">
      <c r="A167" s="314" t="s">
        <v>817</v>
      </c>
      <c r="B167" s="483" t="s">
        <v>818</v>
      </c>
      <c r="C167" s="189" t="s">
        <v>52</v>
      </c>
      <c r="D167" s="190">
        <v>41575</v>
      </c>
      <c r="E167" s="188">
        <v>1301</v>
      </c>
      <c r="F167" s="191">
        <v>2704</v>
      </c>
      <c r="G167" s="354">
        <f t="shared" si="39"/>
        <v>35179.040000000001</v>
      </c>
      <c r="H167" s="352"/>
      <c r="I167" s="300">
        <v>41578</v>
      </c>
      <c r="J167" s="191">
        <v>2574</v>
      </c>
      <c r="K167" s="335">
        <f t="shared" si="40"/>
        <v>33487.74</v>
      </c>
      <c r="L167" s="977">
        <f t="shared" si="41"/>
        <v>-1691.3000000000029</v>
      </c>
      <c r="M167" s="192">
        <v>1.6035999999999999</v>
      </c>
      <c r="N167" s="274">
        <f t="shared" si="42"/>
        <v>-2712.1686800000043</v>
      </c>
      <c r="O167" s="352"/>
      <c r="P167" s="352"/>
    </row>
    <row r="168" spans="1:17" s="108" customFormat="1" ht="15" customHeight="1" x14ac:dyDescent="0.25">
      <c r="A168" s="314" t="s">
        <v>821</v>
      </c>
      <c r="B168" s="483" t="s">
        <v>822</v>
      </c>
      <c r="C168" s="189" t="s">
        <v>52</v>
      </c>
      <c r="D168" s="190">
        <v>41456</v>
      </c>
      <c r="E168" s="188">
        <v>44814</v>
      </c>
      <c r="F168" s="191">
        <v>64.599999999999994</v>
      </c>
      <c r="G168" s="354">
        <f t="shared" si="39"/>
        <v>28949.843999999997</v>
      </c>
      <c r="H168" s="361"/>
      <c r="I168" s="300">
        <v>41586</v>
      </c>
      <c r="J168" s="191">
        <v>73.239999999999995</v>
      </c>
      <c r="K168" s="335">
        <f t="shared" si="40"/>
        <v>32821.7736</v>
      </c>
      <c r="L168" s="977">
        <f t="shared" si="41"/>
        <v>3871.9296000000031</v>
      </c>
      <c r="M168" s="192">
        <v>1.6164000000000001</v>
      </c>
      <c r="N168" s="274">
        <f t="shared" si="42"/>
        <v>6258.5870054400057</v>
      </c>
      <c r="O168" s="352"/>
      <c r="P168" s="352"/>
    </row>
    <row r="169" spans="1:17" s="108" customFormat="1" ht="15" customHeight="1" x14ac:dyDescent="0.25">
      <c r="A169" s="314" t="s">
        <v>1411</v>
      </c>
      <c r="B169" s="483" t="s">
        <v>1410</v>
      </c>
      <c r="C169" s="189" t="s">
        <v>52</v>
      </c>
      <c r="D169" s="190">
        <v>41561</v>
      </c>
      <c r="E169" s="188">
        <v>1870</v>
      </c>
      <c r="F169" s="191">
        <v>1748</v>
      </c>
      <c r="G169" s="354">
        <f t="shared" si="39"/>
        <v>32687.599999999999</v>
      </c>
      <c r="H169" s="352"/>
      <c r="I169" s="300">
        <v>41591</v>
      </c>
      <c r="J169" s="191">
        <v>1682</v>
      </c>
      <c r="K169" s="335">
        <f t="shared" si="40"/>
        <v>31453.4</v>
      </c>
      <c r="L169" s="977">
        <f t="shared" si="41"/>
        <v>-1234.1999999999971</v>
      </c>
      <c r="M169" s="192">
        <v>1.6164000000000001</v>
      </c>
      <c r="N169" s="274">
        <f t="shared" si="42"/>
        <v>-1994.9608799999953</v>
      </c>
      <c r="O169" s="352"/>
      <c r="P169" s="352"/>
    </row>
    <row r="170" spans="1:17" s="108" customFormat="1" ht="15" customHeight="1" x14ac:dyDescent="0.25">
      <c r="A170" s="531" t="s">
        <v>1408</v>
      </c>
      <c r="B170" s="375" t="s">
        <v>1409</v>
      </c>
      <c r="C170" s="532" t="s">
        <v>52</v>
      </c>
      <c r="D170" s="533">
        <v>41562</v>
      </c>
      <c r="E170" s="534">
        <v>35600</v>
      </c>
      <c r="F170" s="535">
        <v>94.75</v>
      </c>
      <c r="G170" s="536">
        <f>SUM(E170*F170)/100</f>
        <v>33731</v>
      </c>
      <c r="H170" s="537"/>
      <c r="I170" s="570">
        <v>41607</v>
      </c>
      <c r="J170" s="535">
        <v>96</v>
      </c>
      <c r="K170" s="538">
        <f>SUM(E170*J170)/100</f>
        <v>34176</v>
      </c>
      <c r="L170" s="979">
        <f t="shared" si="41"/>
        <v>445</v>
      </c>
      <c r="M170" s="540">
        <v>1.6367</v>
      </c>
      <c r="N170" s="541">
        <f t="shared" si="42"/>
        <v>728.33150000000001</v>
      </c>
      <c r="O170" s="269"/>
      <c r="P170" s="269"/>
    </row>
    <row r="171" spans="1:17" s="108" customFormat="1" ht="15" customHeight="1" x14ac:dyDescent="0.25">
      <c r="A171" s="531" t="s">
        <v>1458</v>
      </c>
      <c r="B171" s="554" t="s">
        <v>1459</v>
      </c>
      <c r="C171" s="555" t="s">
        <v>52</v>
      </c>
      <c r="D171" s="556">
        <v>41591</v>
      </c>
      <c r="E171" s="557">
        <v>17278</v>
      </c>
      <c r="F171" s="558">
        <v>408.2</v>
      </c>
      <c r="G171" s="536">
        <f>SUM(E171*F171)/100</f>
        <v>70528.796000000002</v>
      </c>
      <c r="H171" s="537"/>
      <c r="I171" s="571">
        <v>41610</v>
      </c>
      <c r="J171" s="558">
        <v>394.4</v>
      </c>
      <c r="K171" s="538">
        <f>SUM(E171*J171)/100</f>
        <v>68144.431999999986</v>
      </c>
      <c r="L171" s="979">
        <f t="shared" si="41"/>
        <v>-2384.3640000000159</v>
      </c>
      <c r="M171" s="540">
        <v>1.6342000000000001</v>
      </c>
      <c r="N171" s="541">
        <f t="shared" si="42"/>
        <v>-3896.5276488000263</v>
      </c>
      <c r="O171" s="352"/>
      <c r="P171" s="352"/>
    </row>
    <row r="172" spans="1:17" s="108" customFormat="1" ht="15" customHeight="1" x14ac:dyDescent="0.25">
      <c r="A172" s="531" t="s">
        <v>1422</v>
      </c>
      <c r="B172" s="375" t="s">
        <v>808</v>
      </c>
      <c r="C172" s="532" t="s">
        <v>52</v>
      </c>
      <c r="D172" s="533">
        <v>41568</v>
      </c>
      <c r="E172" s="534">
        <v>3918</v>
      </c>
      <c r="F172" s="535">
        <v>1544</v>
      </c>
      <c r="G172" s="536">
        <f>SUM(E172*F172)/100</f>
        <v>60493.919999999998</v>
      </c>
      <c r="H172" s="537"/>
      <c r="I172" s="570">
        <v>41611</v>
      </c>
      <c r="J172" s="535">
        <v>1502</v>
      </c>
      <c r="K172" s="538">
        <f>SUM(E172*J172)/100</f>
        <v>58848.36</v>
      </c>
      <c r="L172" s="979">
        <f t="shared" si="41"/>
        <v>-1645.5599999999977</v>
      </c>
      <c r="M172" s="540">
        <v>1.639</v>
      </c>
      <c r="N172" s="541">
        <f t="shared" si="42"/>
        <v>-2697.0728399999962</v>
      </c>
      <c r="O172" s="352"/>
      <c r="P172" s="352"/>
    </row>
    <row r="173" spans="1:17" s="108" customFormat="1" ht="15" customHeight="1" x14ac:dyDescent="0.25">
      <c r="A173" s="531" t="s">
        <v>1315</v>
      </c>
      <c r="B173" s="375" t="s">
        <v>1316</v>
      </c>
      <c r="C173" s="532" t="s">
        <v>52</v>
      </c>
      <c r="D173" s="533">
        <v>41523</v>
      </c>
      <c r="E173" s="534">
        <v>9707</v>
      </c>
      <c r="F173" s="535">
        <v>226.28</v>
      </c>
      <c r="G173" s="536">
        <f>SUM(E173*F173)/100</f>
        <v>21964.999599999999</v>
      </c>
      <c r="H173" s="537"/>
      <c r="I173" s="570">
        <v>41612</v>
      </c>
      <c r="J173" s="535">
        <v>241.2</v>
      </c>
      <c r="K173" s="538">
        <f>SUM(E173*J173)/100</f>
        <v>23413.284</v>
      </c>
      <c r="L173" s="979">
        <f t="shared" si="41"/>
        <v>1448.2844000000005</v>
      </c>
      <c r="M173" s="540">
        <v>1.6377999999999999</v>
      </c>
      <c r="N173" s="541">
        <f t="shared" si="42"/>
        <v>2372.0001903200005</v>
      </c>
      <c r="O173" s="352"/>
      <c r="P173" s="352"/>
    </row>
    <row r="174" spans="1:17" s="108" customFormat="1" ht="15" customHeight="1" x14ac:dyDescent="0.25">
      <c r="A174" s="531" t="s">
        <v>1481</v>
      </c>
      <c r="B174" s="554" t="s">
        <v>1482</v>
      </c>
      <c r="C174" s="555" t="s">
        <v>52</v>
      </c>
      <c r="D174" s="556">
        <v>41603</v>
      </c>
      <c r="E174" s="557">
        <v>8332</v>
      </c>
      <c r="F174" s="558">
        <v>927</v>
      </c>
      <c r="G174" s="536">
        <f t="shared" ref="G174:G183" si="43">SUM(E174*F174)/100</f>
        <v>77237.64</v>
      </c>
      <c r="H174" s="537"/>
      <c r="I174" s="571">
        <v>41620</v>
      </c>
      <c r="J174" s="558">
        <v>905.5</v>
      </c>
      <c r="K174" s="538">
        <f t="shared" ref="K174:K183" si="44">SUM(E174*J174)/100</f>
        <v>75446.259999999995</v>
      </c>
      <c r="L174" s="979">
        <f t="shared" ref="L174:L183" si="45">SUM(K174-G174)</f>
        <v>-1791.3800000000047</v>
      </c>
      <c r="M174" s="540">
        <v>1.6338999999999999</v>
      </c>
      <c r="N174" s="541">
        <f t="shared" ref="N174:N183" si="46">SUM(K174-G174)*M174</f>
        <v>-2926.9357820000073</v>
      </c>
      <c r="O174" s="352"/>
      <c r="P174" s="352"/>
    </row>
    <row r="175" spans="1:17" s="108" customFormat="1" ht="15" customHeight="1" x14ac:dyDescent="0.25">
      <c r="A175" s="531" t="s">
        <v>1416</v>
      </c>
      <c r="B175" s="375" t="s">
        <v>1417</v>
      </c>
      <c r="C175" s="532" t="s">
        <v>52</v>
      </c>
      <c r="D175" s="533">
        <v>41563</v>
      </c>
      <c r="E175" s="534">
        <v>3323</v>
      </c>
      <c r="F175" s="535">
        <v>1178.7</v>
      </c>
      <c r="G175" s="536">
        <f t="shared" si="43"/>
        <v>39168.201000000001</v>
      </c>
      <c r="H175" s="537"/>
      <c r="I175" s="570">
        <v>41620</v>
      </c>
      <c r="J175" s="535">
        <v>1210</v>
      </c>
      <c r="K175" s="538">
        <f t="shared" si="44"/>
        <v>40208.300000000003</v>
      </c>
      <c r="L175" s="979">
        <f t="shared" si="45"/>
        <v>1040.099000000002</v>
      </c>
      <c r="M175" s="540">
        <v>1.6338999999999999</v>
      </c>
      <c r="N175" s="541">
        <f t="shared" si="46"/>
        <v>1699.4177561000031</v>
      </c>
      <c r="O175" s="352"/>
      <c r="P175" s="352"/>
    </row>
    <row r="176" spans="1:17" s="108" customFormat="1" ht="15" customHeight="1" x14ac:dyDescent="0.25">
      <c r="A176" s="531" t="s">
        <v>1330</v>
      </c>
      <c r="B176" s="375" t="s">
        <v>831</v>
      </c>
      <c r="C176" s="532" t="s">
        <v>52</v>
      </c>
      <c r="D176" s="533">
        <v>41527</v>
      </c>
      <c r="E176" s="534">
        <v>13111</v>
      </c>
      <c r="F176" s="535">
        <v>608</v>
      </c>
      <c r="G176" s="536">
        <f t="shared" si="43"/>
        <v>79714.880000000005</v>
      </c>
      <c r="H176" s="537"/>
      <c r="I176" s="570">
        <v>41624</v>
      </c>
      <c r="J176" s="535">
        <v>668</v>
      </c>
      <c r="K176" s="538">
        <f t="shared" si="44"/>
        <v>87581.48</v>
      </c>
      <c r="L176" s="979">
        <f t="shared" si="45"/>
        <v>7866.5999999999913</v>
      </c>
      <c r="M176" s="540">
        <v>1.6296999999999999</v>
      </c>
      <c r="N176" s="541">
        <f t="shared" si="46"/>
        <v>12820.198019999985</v>
      </c>
      <c r="O176" s="352"/>
      <c r="P176" s="352"/>
      <c r="Q176" s="159" t="s">
        <v>3</v>
      </c>
    </row>
    <row r="177" spans="1:26" s="108" customFormat="1" ht="15" customHeight="1" x14ac:dyDescent="0.25">
      <c r="A177" s="531" t="s">
        <v>1423</v>
      </c>
      <c r="B177" s="529" t="s">
        <v>1424</v>
      </c>
      <c r="C177" s="532" t="s">
        <v>52</v>
      </c>
      <c r="D177" s="533">
        <v>41568</v>
      </c>
      <c r="E177" s="534">
        <v>20572</v>
      </c>
      <c r="F177" s="535">
        <v>131.1</v>
      </c>
      <c r="G177" s="536">
        <f t="shared" si="43"/>
        <v>26969.891999999996</v>
      </c>
      <c r="H177" s="537"/>
      <c r="I177" s="570">
        <v>41659</v>
      </c>
      <c r="J177" s="535">
        <v>130.88999999999999</v>
      </c>
      <c r="K177" s="538">
        <f t="shared" si="44"/>
        <v>26926.690799999997</v>
      </c>
      <c r="L177" s="979">
        <f t="shared" si="45"/>
        <v>-43.201199999999517</v>
      </c>
      <c r="M177" s="540">
        <v>1.6415</v>
      </c>
      <c r="N177" s="541">
        <f t="shared" si="46"/>
        <v>-70.914769799999206</v>
      </c>
      <c r="O177" s="352"/>
      <c r="P177" s="352"/>
    </row>
    <row r="178" spans="1:26" s="108" customFormat="1" ht="15" customHeight="1" x14ac:dyDescent="0.25">
      <c r="A178" s="531" t="s">
        <v>1547</v>
      </c>
      <c r="B178" s="530" t="s">
        <v>741</v>
      </c>
      <c r="C178" s="555" t="s">
        <v>52</v>
      </c>
      <c r="D178" s="556">
        <v>41655</v>
      </c>
      <c r="E178" s="557">
        <v>20235</v>
      </c>
      <c r="F178" s="558">
        <v>596.5</v>
      </c>
      <c r="G178" s="536">
        <f t="shared" si="43"/>
        <v>120701.77499999999</v>
      </c>
      <c r="H178" s="537"/>
      <c r="I178" s="571">
        <v>41662</v>
      </c>
      <c r="J178" s="558">
        <v>579.5</v>
      </c>
      <c r="K178" s="538">
        <f t="shared" si="44"/>
        <v>117261.825</v>
      </c>
      <c r="L178" s="979">
        <f t="shared" si="45"/>
        <v>-3439.9499999999971</v>
      </c>
      <c r="M178" s="540">
        <v>1.6629</v>
      </c>
      <c r="N178" s="541">
        <f t="shared" si="46"/>
        <v>-5720.2928549999951</v>
      </c>
      <c r="O178" s="352"/>
      <c r="P178" s="352"/>
    </row>
    <row r="179" spans="1:26" s="108" customFormat="1" ht="15" customHeight="1" x14ac:dyDescent="0.25">
      <c r="A179" s="531" t="s">
        <v>1549</v>
      </c>
      <c r="B179" s="530" t="s">
        <v>1548</v>
      </c>
      <c r="C179" s="555" t="s">
        <v>52</v>
      </c>
      <c r="D179" s="556">
        <v>41654</v>
      </c>
      <c r="E179" s="557">
        <v>43000</v>
      </c>
      <c r="F179" s="558">
        <v>382.9</v>
      </c>
      <c r="G179" s="536">
        <f t="shared" si="43"/>
        <v>164646.99999999997</v>
      </c>
      <c r="H179" s="537"/>
      <c r="I179" s="571">
        <v>41663</v>
      </c>
      <c r="J179" s="558">
        <v>374.9</v>
      </c>
      <c r="K179" s="538">
        <f t="shared" si="44"/>
        <v>161206.99999999997</v>
      </c>
      <c r="L179" s="979">
        <f t="shared" si="45"/>
        <v>-3440</v>
      </c>
      <c r="M179" s="540">
        <v>1.6483000000000001</v>
      </c>
      <c r="N179" s="541">
        <f t="shared" si="46"/>
        <v>-5670.152</v>
      </c>
      <c r="O179" s="352"/>
      <c r="P179" s="352"/>
    </row>
    <row r="180" spans="1:26" s="108" customFormat="1" ht="15" customHeight="1" x14ac:dyDescent="0.25">
      <c r="A180" s="531" t="s">
        <v>1542</v>
      </c>
      <c r="B180" s="530" t="s">
        <v>1544</v>
      </c>
      <c r="C180" s="555" t="s">
        <v>52</v>
      </c>
      <c r="D180" s="556">
        <v>41649</v>
      </c>
      <c r="E180" s="557">
        <v>18117</v>
      </c>
      <c r="F180" s="558">
        <v>544</v>
      </c>
      <c r="G180" s="536">
        <f t="shared" si="43"/>
        <v>98556.479999999996</v>
      </c>
      <c r="H180" s="537"/>
      <c r="I180" s="571">
        <v>41663</v>
      </c>
      <c r="J180" s="558">
        <v>527</v>
      </c>
      <c r="K180" s="538">
        <f t="shared" si="44"/>
        <v>95476.59</v>
      </c>
      <c r="L180" s="979">
        <f t="shared" si="45"/>
        <v>-3079.8899999999994</v>
      </c>
      <c r="M180" s="540">
        <v>1.6483000000000001</v>
      </c>
      <c r="N180" s="541">
        <f t="shared" si="46"/>
        <v>-5076.5826869999992</v>
      </c>
      <c r="O180" s="352"/>
      <c r="P180" s="352"/>
    </row>
    <row r="181" spans="1:26" s="108" customFormat="1" ht="15" customHeight="1" x14ac:dyDescent="0.25">
      <c r="A181" s="531" t="s">
        <v>1373</v>
      </c>
      <c r="B181" s="529" t="s">
        <v>1374</v>
      </c>
      <c r="C181" s="532" t="s">
        <v>52</v>
      </c>
      <c r="D181" s="533">
        <v>41557</v>
      </c>
      <c r="E181" s="534">
        <v>55257</v>
      </c>
      <c r="F181" s="535">
        <v>101.27</v>
      </c>
      <c r="G181" s="536">
        <f t="shared" si="43"/>
        <v>55958.763899999998</v>
      </c>
      <c r="H181" s="537"/>
      <c r="I181" s="570">
        <v>41666</v>
      </c>
      <c r="J181" s="535">
        <v>101.89</v>
      </c>
      <c r="K181" s="538">
        <f t="shared" si="44"/>
        <v>56301.357300000003</v>
      </c>
      <c r="L181" s="979">
        <f t="shared" si="45"/>
        <v>342.5934000000052</v>
      </c>
      <c r="M181" s="540">
        <v>1.657</v>
      </c>
      <c r="N181" s="541">
        <f t="shared" si="46"/>
        <v>567.67726380000863</v>
      </c>
      <c r="O181" s="1"/>
      <c r="P181" s="309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108" customFormat="1" ht="15" customHeight="1" x14ac:dyDescent="0.25">
      <c r="A182" s="531" t="s">
        <v>1406</v>
      </c>
      <c r="B182" s="529" t="s">
        <v>1407</v>
      </c>
      <c r="C182" s="532" t="s">
        <v>52</v>
      </c>
      <c r="D182" s="533">
        <v>41564</v>
      </c>
      <c r="E182" s="534">
        <v>37382</v>
      </c>
      <c r="F182" s="535">
        <v>103</v>
      </c>
      <c r="G182" s="536">
        <f t="shared" si="43"/>
        <v>38503.46</v>
      </c>
      <c r="H182" s="537"/>
      <c r="I182" s="570">
        <v>41666</v>
      </c>
      <c r="J182" s="535">
        <v>105.6</v>
      </c>
      <c r="K182" s="538">
        <f t="shared" si="44"/>
        <v>39475.392</v>
      </c>
      <c r="L182" s="979">
        <f t="shared" si="45"/>
        <v>971.9320000000007</v>
      </c>
      <c r="M182" s="540">
        <v>1.657</v>
      </c>
      <c r="N182" s="541">
        <f t="shared" si="46"/>
        <v>1610.4913240000012</v>
      </c>
      <c r="O182" s="352"/>
      <c r="P182" s="352"/>
    </row>
    <row r="183" spans="1:26" s="108" customFormat="1" ht="15" customHeight="1" x14ac:dyDescent="0.25">
      <c r="A183" s="531" t="s">
        <v>1336</v>
      </c>
      <c r="B183" s="529" t="s">
        <v>1337</v>
      </c>
      <c r="C183" s="532" t="s">
        <v>52</v>
      </c>
      <c r="D183" s="533">
        <v>41533</v>
      </c>
      <c r="E183" s="534">
        <v>10307</v>
      </c>
      <c r="F183" s="535">
        <v>454</v>
      </c>
      <c r="G183" s="536">
        <f t="shared" si="43"/>
        <v>46793.78</v>
      </c>
      <c r="H183" s="537"/>
      <c r="I183" s="570">
        <v>41666</v>
      </c>
      <c r="J183" s="535">
        <v>473.2</v>
      </c>
      <c r="K183" s="538">
        <f t="shared" si="44"/>
        <v>48772.723999999995</v>
      </c>
      <c r="L183" s="979">
        <f t="shared" si="45"/>
        <v>1978.9439999999959</v>
      </c>
      <c r="M183" s="540">
        <v>1.657</v>
      </c>
      <c r="N183" s="541">
        <f t="shared" si="46"/>
        <v>3279.1102079999932</v>
      </c>
      <c r="O183" s="352"/>
      <c r="P183" s="352"/>
    </row>
    <row r="184" spans="1:26" s="108" customFormat="1" ht="15" customHeight="1" x14ac:dyDescent="0.25">
      <c r="A184" s="531" t="s">
        <v>784</v>
      </c>
      <c r="B184" s="529" t="s">
        <v>785</v>
      </c>
      <c r="C184" s="532" t="s">
        <v>52</v>
      </c>
      <c r="D184" s="533">
        <v>41575</v>
      </c>
      <c r="E184" s="534">
        <v>6506</v>
      </c>
      <c r="F184" s="535">
        <v>873</v>
      </c>
      <c r="G184" s="536">
        <f t="shared" ref="G184:G191" si="47">SUM(E184*F184)/100</f>
        <v>56797.38</v>
      </c>
      <c r="H184" s="537"/>
      <c r="I184" s="570">
        <v>41670</v>
      </c>
      <c r="J184" s="535">
        <v>883</v>
      </c>
      <c r="K184" s="538">
        <f t="shared" ref="K184:K191" si="48">SUM(E184*J184)/100</f>
        <v>57447.98</v>
      </c>
      <c r="L184" s="979">
        <f t="shared" ref="L184:L191" si="49">SUM(K184-G184)</f>
        <v>650.60000000000582</v>
      </c>
      <c r="M184" s="540">
        <v>1.6454</v>
      </c>
      <c r="N184" s="541">
        <f t="shared" ref="N184:N191" si="50">SUM(K184-G184)*M184</f>
        <v>1070.4972400000095</v>
      </c>
      <c r="O184" s="352"/>
      <c r="P184" s="352"/>
    </row>
    <row r="185" spans="1:26" s="108" customFormat="1" ht="15" customHeight="1" x14ac:dyDescent="0.25">
      <c r="A185" s="531" t="s">
        <v>1545</v>
      </c>
      <c r="B185" s="530" t="s">
        <v>1543</v>
      </c>
      <c r="C185" s="555" t="s">
        <v>52</v>
      </c>
      <c r="D185" s="556">
        <v>41653</v>
      </c>
      <c r="E185" s="557">
        <v>23888</v>
      </c>
      <c r="F185" s="558">
        <v>418.1</v>
      </c>
      <c r="G185" s="536">
        <f t="shared" si="47"/>
        <v>99875.728000000003</v>
      </c>
      <c r="H185" s="537"/>
      <c r="I185" s="571">
        <v>41670</v>
      </c>
      <c r="J185" s="558">
        <v>403.7</v>
      </c>
      <c r="K185" s="538">
        <f t="shared" si="48"/>
        <v>96435.856</v>
      </c>
      <c r="L185" s="979">
        <f t="shared" si="49"/>
        <v>-3439.872000000003</v>
      </c>
      <c r="M185" s="540">
        <v>1.6454</v>
      </c>
      <c r="N185" s="541">
        <f t="shared" si="50"/>
        <v>-5659.9653888000048</v>
      </c>
      <c r="O185" s="352"/>
      <c r="P185" s="352"/>
    </row>
    <row r="186" spans="1:26" s="108" customFormat="1" ht="15" customHeight="1" x14ac:dyDescent="0.25">
      <c r="A186" s="531" t="s">
        <v>1484</v>
      </c>
      <c r="B186" s="530" t="s">
        <v>1483</v>
      </c>
      <c r="C186" s="555" t="s">
        <v>52</v>
      </c>
      <c r="D186" s="556">
        <v>41604</v>
      </c>
      <c r="E186" s="557">
        <v>1736</v>
      </c>
      <c r="F186" s="558">
        <v>3551</v>
      </c>
      <c r="G186" s="536">
        <f t="shared" si="47"/>
        <v>61645.36</v>
      </c>
      <c r="H186" s="537"/>
      <c r="I186" s="571">
        <v>41675</v>
      </c>
      <c r="J186" s="558">
        <v>3686</v>
      </c>
      <c r="K186" s="538">
        <f t="shared" si="48"/>
        <v>63988.959999999999</v>
      </c>
      <c r="L186" s="979">
        <f t="shared" si="49"/>
        <v>2343.5999999999985</v>
      </c>
      <c r="M186" s="540">
        <v>1.6322000000000001</v>
      </c>
      <c r="N186" s="541">
        <f t="shared" si="50"/>
        <v>3825.2239199999976</v>
      </c>
      <c r="O186" s="352"/>
      <c r="P186" s="352"/>
    </row>
    <row r="187" spans="1:26" s="108" customFormat="1" ht="15" customHeight="1" x14ac:dyDescent="0.25">
      <c r="A187" s="531" t="s">
        <v>1404</v>
      </c>
      <c r="B187" s="529" t="s">
        <v>1405</v>
      </c>
      <c r="C187" s="532" t="s">
        <v>52</v>
      </c>
      <c r="D187" s="533">
        <v>41563</v>
      </c>
      <c r="E187" s="534">
        <v>2076</v>
      </c>
      <c r="F187" s="535">
        <v>1073</v>
      </c>
      <c r="G187" s="536">
        <f t="shared" si="47"/>
        <v>22275.48</v>
      </c>
      <c r="H187" s="537"/>
      <c r="I187" s="570">
        <v>41675</v>
      </c>
      <c r="J187" s="535">
        <v>1381</v>
      </c>
      <c r="K187" s="538">
        <f t="shared" si="48"/>
        <v>28669.56</v>
      </c>
      <c r="L187" s="979">
        <f t="shared" si="49"/>
        <v>6394.0800000000017</v>
      </c>
      <c r="M187" s="540">
        <v>1.6322000000000001</v>
      </c>
      <c r="N187" s="541">
        <f t="shared" si="50"/>
        <v>10436.417376000003</v>
      </c>
      <c r="O187" s="352"/>
      <c r="P187" s="352"/>
    </row>
    <row r="188" spans="1:26" s="108" customFormat="1" ht="15" customHeight="1" x14ac:dyDescent="0.25">
      <c r="A188" s="531" t="s">
        <v>1550</v>
      </c>
      <c r="B188" s="530" t="s">
        <v>1551</v>
      </c>
      <c r="C188" s="555" t="s">
        <v>52</v>
      </c>
      <c r="D188" s="556">
        <v>41654</v>
      </c>
      <c r="E188" s="557">
        <v>6615</v>
      </c>
      <c r="F188" s="558">
        <v>825</v>
      </c>
      <c r="G188" s="536">
        <f t="shared" si="47"/>
        <v>54573.75</v>
      </c>
      <c r="H188" s="537"/>
      <c r="I188" s="571">
        <v>41683</v>
      </c>
      <c r="J188" s="558">
        <v>773</v>
      </c>
      <c r="K188" s="538">
        <f t="shared" si="48"/>
        <v>51133.95</v>
      </c>
      <c r="L188" s="979">
        <f t="shared" si="49"/>
        <v>-3439.8000000000029</v>
      </c>
      <c r="M188" s="540">
        <v>1.6655</v>
      </c>
      <c r="N188" s="541">
        <f t="shared" si="50"/>
        <v>-5728.9869000000044</v>
      </c>
      <c r="O188" s="352"/>
      <c r="P188" s="352"/>
    </row>
    <row r="189" spans="1:26" ht="14.25" customHeight="1" x14ac:dyDescent="0.25">
      <c r="A189" s="531" t="s">
        <v>836</v>
      </c>
      <c r="B189" s="584" t="s">
        <v>837</v>
      </c>
      <c r="C189" s="555" t="s">
        <v>52</v>
      </c>
      <c r="D189" s="556">
        <v>41280</v>
      </c>
      <c r="E189" s="557">
        <v>15400</v>
      </c>
      <c r="F189" s="782">
        <v>1323</v>
      </c>
      <c r="G189" s="536">
        <f t="shared" si="47"/>
        <v>203742</v>
      </c>
      <c r="H189" s="537"/>
      <c r="I189" s="571">
        <v>41701</v>
      </c>
      <c r="J189" s="782">
        <v>1401</v>
      </c>
      <c r="K189" s="538">
        <f t="shared" si="48"/>
        <v>215754</v>
      </c>
      <c r="L189" s="979">
        <f t="shared" si="49"/>
        <v>12012</v>
      </c>
      <c r="M189" s="540">
        <v>1.6662999999999999</v>
      </c>
      <c r="N189" s="541">
        <f t="shared" si="50"/>
        <v>20015.595599999997</v>
      </c>
      <c r="O189" s="352"/>
      <c r="P189" s="352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s="108" customFormat="1" ht="15" customHeight="1" x14ac:dyDescent="0.25">
      <c r="A190" s="531" t="s">
        <v>1574</v>
      </c>
      <c r="B190" s="530" t="s">
        <v>1575</v>
      </c>
      <c r="C190" s="555" t="s">
        <v>52</v>
      </c>
      <c r="D190" s="556">
        <v>41682</v>
      </c>
      <c r="E190" s="557">
        <v>4008</v>
      </c>
      <c r="F190" s="782">
        <v>633</v>
      </c>
      <c r="G190" s="536">
        <f t="shared" si="47"/>
        <v>25370.639999999999</v>
      </c>
      <c r="H190" s="537"/>
      <c r="I190" s="571">
        <v>41701</v>
      </c>
      <c r="J190" s="782">
        <v>599</v>
      </c>
      <c r="K190" s="538">
        <f t="shared" si="48"/>
        <v>24007.919999999998</v>
      </c>
      <c r="L190" s="979">
        <f t="shared" si="49"/>
        <v>-1362.7200000000012</v>
      </c>
      <c r="M190" s="540">
        <v>1.6662999999999999</v>
      </c>
      <c r="N190" s="541">
        <f t="shared" si="50"/>
        <v>-2270.7003360000017</v>
      </c>
      <c r="O190" s="352"/>
      <c r="P190" s="352"/>
    </row>
    <row r="191" spans="1:26" s="108" customFormat="1" ht="15" customHeight="1" x14ac:dyDescent="0.25">
      <c r="A191" s="531" t="s">
        <v>1573</v>
      </c>
      <c r="B191" s="530" t="s">
        <v>1576</v>
      </c>
      <c r="C191" s="555" t="s">
        <v>52</v>
      </c>
      <c r="D191" s="556">
        <v>41680</v>
      </c>
      <c r="E191" s="557">
        <v>2889</v>
      </c>
      <c r="F191" s="782">
        <v>857</v>
      </c>
      <c r="G191" s="536">
        <f t="shared" si="47"/>
        <v>24758.73</v>
      </c>
      <c r="H191" s="537"/>
      <c r="I191" s="571">
        <v>41702</v>
      </c>
      <c r="J191" s="782">
        <v>869</v>
      </c>
      <c r="K191" s="538">
        <f t="shared" si="48"/>
        <v>25105.41</v>
      </c>
      <c r="L191" s="979">
        <f t="shared" si="49"/>
        <v>346.68000000000029</v>
      </c>
      <c r="M191" s="540">
        <v>1.6659999999999999</v>
      </c>
      <c r="N191" s="541">
        <f t="shared" si="50"/>
        <v>577.56888000000049</v>
      </c>
      <c r="O191" s="352"/>
      <c r="P191" s="352"/>
    </row>
    <row r="192" spans="1:26" s="108" customFormat="1" ht="15" customHeight="1" x14ac:dyDescent="0.25">
      <c r="A192" s="531" t="s">
        <v>1414</v>
      </c>
      <c r="B192" s="529" t="s">
        <v>1415</v>
      </c>
      <c r="C192" s="532" t="s">
        <v>52</v>
      </c>
      <c r="D192" s="533">
        <v>41563</v>
      </c>
      <c r="E192" s="534">
        <v>14106</v>
      </c>
      <c r="F192" s="784">
        <v>305.3</v>
      </c>
      <c r="G192" s="536">
        <f t="shared" ref="G192:G197" si="51">SUM(E192*F192)/100</f>
        <v>43065.617999999995</v>
      </c>
      <c r="H192" s="537"/>
      <c r="I192" s="570">
        <v>41708</v>
      </c>
      <c r="J192" s="784">
        <v>324.7</v>
      </c>
      <c r="K192" s="538">
        <f t="shared" ref="K192:K197" si="52">SUM(E192*J192)/100</f>
        <v>45802.182000000001</v>
      </c>
      <c r="L192" s="979">
        <f>SUM(K192-G192)</f>
        <v>2736.5640000000058</v>
      </c>
      <c r="M192" s="540">
        <v>1.6637999999999999</v>
      </c>
      <c r="N192" s="541">
        <f>SUM(K192-G192)*M192</f>
        <v>4553.0951832000092</v>
      </c>
      <c r="O192" s="352"/>
      <c r="P192" s="352"/>
    </row>
    <row r="193" spans="1:26" s="108" customFormat="1" ht="15" customHeight="1" x14ac:dyDescent="0.25">
      <c r="A193" s="531" t="s">
        <v>1583</v>
      </c>
      <c r="B193" s="530" t="s">
        <v>1584</v>
      </c>
      <c r="C193" s="555" t="s">
        <v>52</v>
      </c>
      <c r="D193" s="556">
        <v>41694</v>
      </c>
      <c r="E193" s="557">
        <v>6585</v>
      </c>
      <c r="F193" s="782">
        <v>1349</v>
      </c>
      <c r="G193" s="536">
        <f t="shared" si="51"/>
        <v>88831.65</v>
      </c>
      <c r="H193" s="537"/>
      <c r="I193" s="571">
        <v>41708</v>
      </c>
      <c r="J193" s="782">
        <v>1325</v>
      </c>
      <c r="K193" s="538">
        <f t="shared" si="52"/>
        <v>87251.25</v>
      </c>
      <c r="L193" s="979">
        <f>SUM(K193-G193)</f>
        <v>-1580.3999999999942</v>
      </c>
      <c r="M193" s="540">
        <v>1.6637999999999999</v>
      </c>
      <c r="N193" s="541">
        <f>SUM(K193-G193)*M193</f>
        <v>-2629.4695199999901</v>
      </c>
      <c r="O193" s="352"/>
      <c r="P193" s="352"/>
    </row>
    <row r="194" spans="1:26" s="108" customFormat="1" ht="15" customHeight="1" x14ac:dyDescent="0.25">
      <c r="A194" s="531" t="s">
        <v>1495</v>
      </c>
      <c r="B194" s="530" t="s">
        <v>1496</v>
      </c>
      <c r="C194" s="555" t="s">
        <v>52</v>
      </c>
      <c r="D194" s="556">
        <v>41612</v>
      </c>
      <c r="E194" s="557">
        <v>11080</v>
      </c>
      <c r="F194" s="782">
        <v>823</v>
      </c>
      <c r="G194" s="536">
        <f t="shared" si="51"/>
        <v>91188.4</v>
      </c>
      <c r="H194" s="537"/>
      <c r="I194" s="571">
        <v>41710</v>
      </c>
      <c r="J194" s="782">
        <v>915.5</v>
      </c>
      <c r="K194" s="538">
        <f t="shared" si="52"/>
        <v>101437.4</v>
      </c>
      <c r="L194" s="979">
        <f>SUM(K194-G194)</f>
        <v>10249</v>
      </c>
      <c r="M194" s="540">
        <v>1.6620999999999999</v>
      </c>
      <c r="N194" s="541">
        <f>SUM(K194-G194)*M194</f>
        <v>17034.8629</v>
      </c>
      <c r="O194" s="352"/>
      <c r="P194" s="352"/>
    </row>
    <row r="195" spans="1:26" s="108" customFormat="1" ht="15" customHeight="1" x14ac:dyDescent="0.25">
      <c r="A195" s="531" t="s">
        <v>811</v>
      </c>
      <c r="B195" s="530" t="s">
        <v>812</v>
      </c>
      <c r="C195" s="555" t="s">
        <v>52</v>
      </c>
      <c r="D195" s="556">
        <v>41689</v>
      </c>
      <c r="E195" s="557">
        <v>4829</v>
      </c>
      <c r="F195" s="782">
        <v>2459</v>
      </c>
      <c r="G195" s="536">
        <f t="shared" si="51"/>
        <v>118745.11</v>
      </c>
      <c r="H195" s="537"/>
      <c r="I195" s="571">
        <v>41722</v>
      </c>
      <c r="J195" s="782">
        <v>2639</v>
      </c>
      <c r="K195" s="538">
        <f t="shared" si="52"/>
        <v>127437.31</v>
      </c>
      <c r="L195" s="979">
        <f>SUM(K195-G195)</f>
        <v>8692.1999999999971</v>
      </c>
      <c r="M195" s="540">
        <v>1.6496</v>
      </c>
      <c r="N195" s="541">
        <f>SUM(K195-G195)*M195</f>
        <v>14338.653119999995</v>
      </c>
      <c r="O195" s="352"/>
      <c r="P195" s="352"/>
    </row>
    <row r="196" spans="1:26" s="110" customFormat="1" ht="15" customHeight="1" x14ac:dyDescent="0.25">
      <c r="A196" s="560" t="s">
        <v>1616</v>
      </c>
      <c r="B196" s="569" t="s">
        <v>1617</v>
      </c>
      <c r="C196" s="561" t="s">
        <v>77</v>
      </c>
      <c r="D196" s="562">
        <v>41722</v>
      </c>
      <c r="E196" s="563">
        <v>1</v>
      </c>
      <c r="F196" s="783">
        <v>1120</v>
      </c>
      <c r="G196" s="564">
        <f t="shared" si="51"/>
        <v>11.2</v>
      </c>
      <c r="H196" s="565"/>
      <c r="I196" s="571">
        <v>41725</v>
      </c>
      <c r="J196" s="783">
        <v>1214</v>
      </c>
      <c r="K196" s="566">
        <f t="shared" si="52"/>
        <v>12.14</v>
      </c>
      <c r="L196" s="980">
        <f>SUM(G196-K196)</f>
        <v>-0.94000000000000128</v>
      </c>
      <c r="M196" s="567">
        <v>1.6606000000000001</v>
      </c>
      <c r="N196" s="568">
        <f>SUM(G196-K196)*M196</f>
        <v>-1.5609640000000022</v>
      </c>
      <c r="O196" s="351"/>
      <c r="P196" s="351"/>
    </row>
    <row r="197" spans="1:26" s="108" customFormat="1" ht="15" customHeight="1" x14ac:dyDescent="0.25">
      <c r="A197" s="560" t="s">
        <v>1598</v>
      </c>
      <c r="B197" s="569" t="s">
        <v>1599</v>
      </c>
      <c r="C197" s="561" t="s">
        <v>77</v>
      </c>
      <c r="D197" s="562">
        <v>41710</v>
      </c>
      <c r="E197" s="563">
        <v>16542</v>
      </c>
      <c r="F197" s="783">
        <v>359.6</v>
      </c>
      <c r="G197" s="564">
        <f t="shared" si="51"/>
        <v>59485.031999999999</v>
      </c>
      <c r="H197" s="565"/>
      <c r="I197" s="571">
        <v>41731</v>
      </c>
      <c r="J197" s="783">
        <v>368.9</v>
      </c>
      <c r="K197" s="566">
        <f t="shared" si="52"/>
        <v>61023.437999999995</v>
      </c>
      <c r="L197" s="980">
        <f>SUM(G197-K197)</f>
        <v>-1538.4059999999954</v>
      </c>
      <c r="M197" s="567">
        <v>1.6623000000000001</v>
      </c>
      <c r="N197" s="568">
        <f>SUM(G197-K197)*M197</f>
        <v>-2557.2922937999924</v>
      </c>
      <c r="O197" s="351"/>
      <c r="P197" s="351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s="110" customFormat="1" ht="15" customHeight="1" x14ac:dyDescent="0.25">
      <c r="A198" s="531" t="s">
        <v>1241</v>
      </c>
      <c r="B198" s="530" t="s">
        <v>1242</v>
      </c>
      <c r="C198" s="555" t="s">
        <v>52</v>
      </c>
      <c r="D198" s="556">
        <v>41653</v>
      </c>
      <c r="E198" s="557">
        <v>3071</v>
      </c>
      <c r="F198" s="782">
        <v>3725.5</v>
      </c>
      <c r="G198" s="536">
        <f t="shared" ref="G198:G203" si="53">SUM(E198*F198)/100</f>
        <v>114410.105</v>
      </c>
      <c r="H198" s="537"/>
      <c r="I198" s="571">
        <v>41737</v>
      </c>
      <c r="J198" s="782">
        <v>3832</v>
      </c>
      <c r="K198" s="538">
        <f t="shared" ref="K198:K203" si="54">SUM(E198*J198)/100</f>
        <v>117680.72</v>
      </c>
      <c r="L198" s="979">
        <f>SUM(K198-G198)</f>
        <v>3270.6150000000052</v>
      </c>
      <c r="M198" s="540">
        <v>1.6745000000000001</v>
      </c>
      <c r="N198" s="541">
        <f>SUM(K198-G198)*M198</f>
        <v>5476.6448175000087</v>
      </c>
      <c r="O198" s="352"/>
      <c r="P198" s="352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60" t="s">
        <v>712</v>
      </c>
      <c r="B199" s="569" t="s">
        <v>713</v>
      </c>
      <c r="C199" s="561" t="s">
        <v>77</v>
      </c>
      <c r="D199" s="562">
        <v>41737</v>
      </c>
      <c r="E199" s="563">
        <v>3158</v>
      </c>
      <c r="F199" s="783">
        <v>2680</v>
      </c>
      <c r="G199" s="564">
        <f t="shared" si="53"/>
        <v>84634.4</v>
      </c>
      <c r="H199" s="565"/>
      <c r="I199" s="571">
        <v>41752</v>
      </c>
      <c r="J199" s="783">
        <v>2806</v>
      </c>
      <c r="K199" s="566">
        <f t="shared" si="54"/>
        <v>88613.48</v>
      </c>
      <c r="L199" s="980">
        <f>SUM(G199-K199)</f>
        <v>-3979.0800000000017</v>
      </c>
      <c r="M199" s="567">
        <v>1.6778</v>
      </c>
      <c r="N199" s="568">
        <f>SUM(G199-K199)*M199</f>
        <v>-6676.1004240000029</v>
      </c>
      <c r="O199" s="351"/>
      <c r="P199" s="351"/>
      <c r="Q199" s="811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110" customFormat="1" ht="15" customHeight="1" x14ac:dyDescent="0.25">
      <c r="A200" s="560" t="s">
        <v>786</v>
      </c>
      <c r="B200" s="569" t="s">
        <v>787</v>
      </c>
      <c r="C200" s="561" t="s">
        <v>77</v>
      </c>
      <c r="D200" s="562">
        <v>41737</v>
      </c>
      <c r="E200" s="563">
        <v>15308</v>
      </c>
      <c r="F200" s="783">
        <v>499.5</v>
      </c>
      <c r="G200" s="564">
        <f t="shared" si="53"/>
        <v>76463.460000000006</v>
      </c>
      <c r="H200" s="565"/>
      <c r="I200" s="571">
        <v>41753</v>
      </c>
      <c r="J200" s="783">
        <v>525.5</v>
      </c>
      <c r="K200" s="566">
        <f t="shared" si="54"/>
        <v>80443.539999999994</v>
      </c>
      <c r="L200" s="980">
        <f>SUM(G200-K200)</f>
        <v>-3980.0799999999872</v>
      </c>
      <c r="M200" s="567">
        <v>1.6808000000000001</v>
      </c>
      <c r="N200" s="568">
        <f>SUM(G200-K200)*M200</f>
        <v>-6689.7184639999787</v>
      </c>
      <c r="O200" s="351"/>
      <c r="P200" s="351"/>
    </row>
    <row r="201" spans="1:26" s="108" customFormat="1" ht="15" customHeight="1" x14ac:dyDescent="0.25">
      <c r="A201" s="531" t="s">
        <v>1439</v>
      </c>
      <c r="B201" s="529" t="s">
        <v>1440</v>
      </c>
      <c r="C201" s="532" t="s">
        <v>52</v>
      </c>
      <c r="D201" s="533">
        <v>41577</v>
      </c>
      <c r="E201" s="534">
        <v>13012</v>
      </c>
      <c r="F201" s="784">
        <v>344.6</v>
      </c>
      <c r="G201" s="536">
        <f t="shared" si="53"/>
        <v>44839.351999999999</v>
      </c>
      <c r="H201" s="537"/>
      <c r="I201" s="570">
        <v>41760</v>
      </c>
      <c r="J201" s="784">
        <v>369.3</v>
      </c>
      <c r="K201" s="538">
        <f t="shared" si="54"/>
        <v>48053.316000000006</v>
      </c>
      <c r="L201" s="979">
        <f>SUM(K201-G201)</f>
        <v>3213.9640000000072</v>
      </c>
      <c r="M201" s="540">
        <v>1.6889000000000001</v>
      </c>
      <c r="N201" s="541">
        <f>SUM(K201-G201)*M201</f>
        <v>5428.0637996000123</v>
      </c>
      <c r="O201" s="352"/>
      <c r="P201" s="352"/>
    </row>
    <row r="202" spans="1:26" s="108" customFormat="1" ht="15" customHeight="1" x14ac:dyDescent="0.25">
      <c r="A202" s="560" t="s">
        <v>1596</v>
      </c>
      <c r="B202" s="569" t="s">
        <v>1597</v>
      </c>
      <c r="C202" s="561" t="s">
        <v>77</v>
      </c>
      <c r="D202" s="562">
        <v>41709</v>
      </c>
      <c r="E202" s="563">
        <v>2186</v>
      </c>
      <c r="F202" s="783">
        <v>1360</v>
      </c>
      <c r="G202" s="564">
        <f t="shared" si="53"/>
        <v>29729.599999999999</v>
      </c>
      <c r="H202" s="565"/>
      <c r="I202" s="571">
        <v>41765</v>
      </c>
      <c r="J202" s="783">
        <v>1376</v>
      </c>
      <c r="K202" s="566">
        <f t="shared" si="54"/>
        <v>30079.360000000001</v>
      </c>
      <c r="L202" s="980">
        <f>SUM(G202-K202)</f>
        <v>-349.76000000000204</v>
      </c>
      <c r="M202" s="567">
        <v>1.6973</v>
      </c>
      <c r="N202" s="568">
        <f>SUM(G202-K202)*M202</f>
        <v>-593.64764800000341</v>
      </c>
      <c r="O202" s="351"/>
      <c r="P202" s="351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s="110" customFormat="1" ht="15" customHeight="1" x14ac:dyDescent="0.25">
      <c r="A203" s="531" t="s">
        <v>1674</v>
      </c>
      <c r="B203" s="530" t="s">
        <v>1671</v>
      </c>
      <c r="C203" s="555" t="s">
        <v>52</v>
      </c>
      <c r="D203" s="556">
        <v>41751</v>
      </c>
      <c r="E203" s="557">
        <v>4892</v>
      </c>
      <c r="F203" s="782">
        <v>963.5</v>
      </c>
      <c r="G203" s="536">
        <f t="shared" si="53"/>
        <v>47134.42</v>
      </c>
      <c r="H203" s="537"/>
      <c r="I203" s="571">
        <v>41773</v>
      </c>
      <c r="J203" s="782">
        <v>886</v>
      </c>
      <c r="K203" s="538">
        <f t="shared" si="54"/>
        <v>43343.12</v>
      </c>
      <c r="L203" s="979">
        <f>SUM(K203-G203)</f>
        <v>-3791.2999999999956</v>
      </c>
      <c r="M203" s="540">
        <v>1.677</v>
      </c>
      <c r="N203" s="541">
        <f>SUM(K203-G203)*M203</f>
        <v>-6358.0100999999931</v>
      </c>
      <c r="O203" s="352"/>
      <c r="P203" s="352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31" t="s">
        <v>1669</v>
      </c>
      <c r="B204" s="530" t="s">
        <v>1670</v>
      </c>
      <c r="C204" s="555" t="s">
        <v>52</v>
      </c>
      <c r="D204" s="556">
        <v>41752</v>
      </c>
      <c r="E204" s="557">
        <v>5015</v>
      </c>
      <c r="F204" s="782">
        <v>2646</v>
      </c>
      <c r="G204" s="536">
        <f t="shared" ref="G204:G209" si="55">SUM(E204*F204)/100</f>
        <v>132696.9</v>
      </c>
      <c r="H204" s="537"/>
      <c r="I204" s="571">
        <v>41775</v>
      </c>
      <c r="J204" s="782">
        <v>2559</v>
      </c>
      <c r="K204" s="538">
        <f t="shared" ref="K204:K209" si="56">SUM(E204*J204)/100</f>
        <v>128333.85</v>
      </c>
      <c r="L204" s="979">
        <f>SUM(K204-G204)</f>
        <v>-4363.0499999999884</v>
      </c>
      <c r="M204" s="540">
        <v>1.6813</v>
      </c>
      <c r="N204" s="541">
        <f>SUM(K204-G204)*M204</f>
        <v>-7335.5959649999804</v>
      </c>
      <c r="O204" s="352"/>
      <c r="P204" s="352"/>
    </row>
    <row r="205" spans="1:26" s="110" customFormat="1" ht="15" customHeight="1" x14ac:dyDescent="0.25">
      <c r="A205" s="531" t="s">
        <v>1706</v>
      </c>
      <c r="B205" s="530" t="s">
        <v>1707</v>
      </c>
      <c r="C205" s="555" t="s">
        <v>52</v>
      </c>
      <c r="D205" s="556">
        <v>41778</v>
      </c>
      <c r="E205" s="557">
        <v>11000</v>
      </c>
      <c r="F205" s="782">
        <v>319.60000000000002</v>
      </c>
      <c r="G205" s="536">
        <f t="shared" si="55"/>
        <v>35156.000000000007</v>
      </c>
      <c r="H205" s="537"/>
      <c r="I205" s="571">
        <v>41779</v>
      </c>
      <c r="J205" s="782">
        <v>305.60000000000002</v>
      </c>
      <c r="K205" s="538">
        <f t="shared" si="56"/>
        <v>33616.000000000007</v>
      </c>
      <c r="L205" s="979">
        <f>SUM(K205-G205)</f>
        <v>-1540</v>
      </c>
      <c r="M205" s="540">
        <v>1.6838</v>
      </c>
      <c r="N205" s="541">
        <f>SUM(K205-G205)*M205</f>
        <v>-2593.0520000000001</v>
      </c>
      <c r="O205" s="352"/>
      <c r="P205" s="352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10" customFormat="1" ht="15" customHeight="1" x14ac:dyDescent="0.25">
      <c r="A206" s="560" t="s">
        <v>1698</v>
      </c>
      <c r="B206" s="569" t="s">
        <v>1699</v>
      </c>
      <c r="C206" s="561" t="s">
        <v>77</v>
      </c>
      <c r="D206" s="562">
        <v>41775</v>
      </c>
      <c r="E206" s="563">
        <v>29346</v>
      </c>
      <c r="F206" s="783">
        <v>233.9</v>
      </c>
      <c r="G206" s="564">
        <f t="shared" si="55"/>
        <v>68640.294000000009</v>
      </c>
      <c r="H206" s="565"/>
      <c r="I206" s="571">
        <v>41787</v>
      </c>
      <c r="J206" s="783">
        <v>246.7</v>
      </c>
      <c r="K206" s="566">
        <f t="shared" si="56"/>
        <v>72396.581999999995</v>
      </c>
      <c r="L206" s="980">
        <f>SUM(G206-K206)</f>
        <v>-3756.2879999999859</v>
      </c>
      <c r="M206" s="567">
        <v>1.6713</v>
      </c>
      <c r="N206" s="568">
        <f>SUM(G206-K206)*M206</f>
        <v>-6277.8841343999766</v>
      </c>
      <c r="O206" s="351"/>
      <c r="P206" s="351"/>
    </row>
    <row r="207" spans="1:26" s="108" customFormat="1" ht="15" customHeight="1" x14ac:dyDescent="0.25">
      <c r="A207" s="560" t="s">
        <v>1600</v>
      </c>
      <c r="B207" s="569" t="s">
        <v>1601</v>
      </c>
      <c r="C207" s="561" t="s">
        <v>77</v>
      </c>
      <c r="D207" s="562">
        <v>41710</v>
      </c>
      <c r="E207" s="563">
        <v>5089</v>
      </c>
      <c r="F207" s="783">
        <v>526.5</v>
      </c>
      <c r="G207" s="564">
        <f t="shared" si="55"/>
        <v>26793.584999999999</v>
      </c>
      <c r="H207" s="565"/>
      <c r="I207" s="571">
        <v>41787</v>
      </c>
      <c r="J207" s="783">
        <v>367.1</v>
      </c>
      <c r="K207" s="566">
        <f t="shared" si="56"/>
        <v>18681.719000000001</v>
      </c>
      <c r="L207" s="980">
        <f>SUM(G207-K207)</f>
        <v>8111.8659999999982</v>
      </c>
      <c r="M207" s="567">
        <v>1.6713</v>
      </c>
      <c r="N207" s="568">
        <f>SUM(G207-K207)*M207</f>
        <v>13557.361645799998</v>
      </c>
      <c r="O207" s="351"/>
      <c r="P207" s="351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 s="108" customFormat="1" ht="15" customHeight="1" x14ac:dyDescent="0.25">
      <c r="A208" s="531" t="s">
        <v>1693</v>
      </c>
      <c r="B208" s="530" t="s">
        <v>737</v>
      </c>
      <c r="C208" s="555" t="s">
        <v>52</v>
      </c>
      <c r="D208" s="556">
        <v>41774</v>
      </c>
      <c r="E208" s="557">
        <v>17350</v>
      </c>
      <c r="F208" s="782">
        <v>860.5</v>
      </c>
      <c r="G208" s="536">
        <f t="shared" si="55"/>
        <v>149296.75</v>
      </c>
      <c r="H208" s="537"/>
      <c r="I208" s="571">
        <v>41794</v>
      </c>
      <c r="J208" s="782">
        <v>848</v>
      </c>
      <c r="K208" s="538">
        <f t="shared" si="56"/>
        <v>147128</v>
      </c>
      <c r="L208" s="979">
        <f t="shared" ref="L208:L213" si="57">SUM(K208-G208)</f>
        <v>-2168.75</v>
      </c>
      <c r="M208" s="540">
        <v>1.6737</v>
      </c>
      <c r="N208" s="541">
        <f t="shared" ref="N208:N213" si="58">SUM(K208-G208)*M208</f>
        <v>-3629.836875</v>
      </c>
      <c r="O208" s="352"/>
      <c r="P208" s="352"/>
    </row>
    <row r="209" spans="1:26" s="108" customFormat="1" ht="15" customHeight="1" x14ac:dyDescent="0.25">
      <c r="A209" s="531" t="s">
        <v>1696</v>
      </c>
      <c r="B209" s="530" t="s">
        <v>1697</v>
      </c>
      <c r="C209" s="555" t="s">
        <v>52</v>
      </c>
      <c r="D209" s="556">
        <v>41775</v>
      </c>
      <c r="E209" s="557">
        <v>4238</v>
      </c>
      <c r="F209" s="782">
        <v>2719</v>
      </c>
      <c r="G209" s="536">
        <f t="shared" si="55"/>
        <v>115231.22</v>
      </c>
      <c r="H209" s="537"/>
      <c r="I209" s="571">
        <v>41796</v>
      </c>
      <c r="J209" s="782">
        <v>2629</v>
      </c>
      <c r="K209" s="538">
        <f t="shared" si="56"/>
        <v>111417.02</v>
      </c>
      <c r="L209" s="979">
        <f t="shared" si="57"/>
        <v>-3814.1999999999971</v>
      </c>
      <c r="M209" s="540">
        <v>1.6798999999999999</v>
      </c>
      <c r="N209" s="541">
        <f t="shared" si="58"/>
        <v>-6407.4745799999946</v>
      </c>
      <c r="O209" s="352"/>
      <c r="P209" s="352"/>
    </row>
    <row r="210" spans="1:26" s="108" customFormat="1" ht="15" customHeight="1" x14ac:dyDescent="0.25">
      <c r="A210" s="531" t="s">
        <v>1690</v>
      </c>
      <c r="B210" s="530" t="s">
        <v>1691</v>
      </c>
      <c r="C210" s="555" t="s">
        <v>52</v>
      </c>
      <c r="D210" s="556">
        <v>41772</v>
      </c>
      <c r="E210" s="557">
        <v>23500</v>
      </c>
      <c r="F210" s="782">
        <v>257.25</v>
      </c>
      <c r="G210" s="536">
        <f t="shared" ref="G210:G215" si="59">SUM(E210*F210)/100</f>
        <v>60453.75</v>
      </c>
      <c r="H210" s="537"/>
      <c r="I210" s="571">
        <v>41803</v>
      </c>
      <c r="J210" s="782">
        <v>261</v>
      </c>
      <c r="K210" s="538">
        <f t="shared" ref="K210:K215" si="60">SUM(E210*J210)/100</f>
        <v>61335</v>
      </c>
      <c r="L210" s="979">
        <f t="shared" si="57"/>
        <v>881.25</v>
      </c>
      <c r="M210" s="540">
        <v>1.6959</v>
      </c>
      <c r="N210" s="541">
        <f t="shared" si="58"/>
        <v>1494.5118749999999</v>
      </c>
      <c r="O210" s="352"/>
      <c r="P210" s="352"/>
    </row>
    <row r="211" spans="1:26" s="108" customFormat="1" ht="15" customHeight="1" x14ac:dyDescent="0.25">
      <c r="A211" s="531" t="s">
        <v>712</v>
      </c>
      <c r="B211" s="530" t="s">
        <v>713</v>
      </c>
      <c r="C211" s="555" t="s">
        <v>52</v>
      </c>
      <c r="D211" s="556">
        <v>41809</v>
      </c>
      <c r="E211" s="557">
        <v>2956</v>
      </c>
      <c r="F211" s="782">
        <v>3099</v>
      </c>
      <c r="G211" s="536">
        <f t="shared" si="59"/>
        <v>91606.44</v>
      </c>
      <c r="H211" s="537"/>
      <c r="I211" s="571">
        <v>41830</v>
      </c>
      <c r="J211" s="782">
        <v>2961</v>
      </c>
      <c r="K211" s="538">
        <f t="shared" si="60"/>
        <v>87527.16</v>
      </c>
      <c r="L211" s="979">
        <f t="shared" si="57"/>
        <v>-4079.2799999999988</v>
      </c>
      <c r="M211" s="540">
        <v>1.7122999999999999</v>
      </c>
      <c r="N211" s="541">
        <f t="shared" si="58"/>
        <v>-6984.9511439999978</v>
      </c>
      <c r="O211" s="352"/>
      <c r="P211" s="352"/>
    </row>
    <row r="212" spans="1:26" s="110" customFormat="1" ht="15" customHeight="1" x14ac:dyDescent="0.25">
      <c r="A212" s="531" t="s">
        <v>1747</v>
      </c>
      <c r="B212" s="530" t="s">
        <v>1748</v>
      </c>
      <c r="C212" s="555" t="s">
        <v>52</v>
      </c>
      <c r="D212" s="556">
        <v>41809</v>
      </c>
      <c r="E212" s="557">
        <v>24025</v>
      </c>
      <c r="F212" s="782">
        <v>518</v>
      </c>
      <c r="G212" s="536">
        <f t="shared" si="59"/>
        <v>124449.5</v>
      </c>
      <c r="H212" s="537"/>
      <c r="I212" s="571">
        <v>41830</v>
      </c>
      <c r="J212" s="782">
        <v>509.4</v>
      </c>
      <c r="K212" s="538">
        <f t="shared" si="60"/>
        <v>122383.35</v>
      </c>
      <c r="L212" s="979">
        <f t="shared" si="57"/>
        <v>-2066.1499999999942</v>
      </c>
      <c r="M212" s="540">
        <v>1.7122999999999999</v>
      </c>
      <c r="N212" s="541">
        <f t="shared" si="58"/>
        <v>-3537.86864499999</v>
      </c>
      <c r="O212" s="352"/>
      <c r="P212" s="352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s="108" customFormat="1" ht="15" customHeight="1" x14ac:dyDescent="0.25">
      <c r="A213" s="531" t="s">
        <v>1709</v>
      </c>
      <c r="B213" s="530" t="s">
        <v>1710</v>
      </c>
      <c r="C213" s="555" t="s">
        <v>52</v>
      </c>
      <c r="D213" s="556">
        <v>41782</v>
      </c>
      <c r="E213" s="557">
        <v>3671</v>
      </c>
      <c r="F213" s="782">
        <v>3316</v>
      </c>
      <c r="G213" s="536">
        <f t="shared" si="59"/>
        <v>121730.36</v>
      </c>
      <c r="H213" s="537"/>
      <c r="I213" s="571">
        <v>41830</v>
      </c>
      <c r="J213" s="782">
        <v>3216</v>
      </c>
      <c r="K213" s="538">
        <f t="shared" si="60"/>
        <v>118059.36</v>
      </c>
      <c r="L213" s="979">
        <f t="shared" si="57"/>
        <v>-3671</v>
      </c>
      <c r="M213" s="540">
        <v>1.7122999999999999</v>
      </c>
      <c r="N213" s="541">
        <f t="shared" si="58"/>
        <v>-6285.8532999999998</v>
      </c>
      <c r="O213" s="352"/>
      <c r="P213" s="352"/>
    </row>
    <row r="214" spans="1:26" s="108" customFormat="1" ht="15" customHeight="1" x14ac:dyDescent="0.25">
      <c r="A214" s="531" t="s">
        <v>1784</v>
      </c>
      <c r="B214" s="530" t="s">
        <v>1675</v>
      </c>
      <c r="C214" s="555" t="s">
        <v>52</v>
      </c>
      <c r="D214" s="556">
        <v>41757</v>
      </c>
      <c r="E214" s="557">
        <v>20630</v>
      </c>
      <c r="F214" s="782">
        <v>519</v>
      </c>
      <c r="G214" s="536">
        <f t="shared" si="59"/>
        <v>107069.7</v>
      </c>
      <c r="H214" s="537"/>
      <c r="I214" s="571">
        <v>41852</v>
      </c>
      <c r="J214" s="782">
        <v>509.9</v>
      </c>
      <c r="K214" s="538">
        <f t="shared" si="60"/>
        <v>105192.37</v>
      </c>
      <c r="L214" s="979">
        <f>SUM(K214-G214)</f>
        <v>-1877.3300000000017</v>
      </c>
      <c r="M214" s="540">
        <v>1.6818</v>
      </c>
      <c r="N214" s="541">
        <f>SUM(K214-G214)*M214</f>
        <v>-3157.2935940000029</v>
      </c>
      <c r="O214" s="352"/>
      <c r="P214" s="352"/>
    </row>
    <row r="215" spans="1:26" s="110" customFormat="1" ht="15" customHeight="1" x14ac:dyDescent="0.25">
      <c r="A215" s="560" t="s">
        <v>1806</v>
      </c>
      <c r="B215" s="569" t="s">
        <v>1807</v>
      </c>
      <c r="C215" s="561" t="s">
        <v>77</v>
      </c>
      <c r="D215" s="562">
        <v>41891</v>
      </c>
      <c r="E215" s="563">
        <v>14550</v>
      </c>
      <c r="F215" s="783">
        <v>617</v>
      </c>
      <c r="G215" s="564">
        <f t="shared" si="59"/>
        <v>89773.5</v>
      </c>
      <c r="H215" s="565"/>
      <c r="I215" s="571">
        <v>41901</v>
      </c>
      <c r="J215" s="783">
        <v>647</v>
      </c>
      <c r="K215" s="566">
        <f t="shared" si="60"/>
        <v>94138.5</v>
      </c>
      <c r="L215" s="980">
        <f>SUM(G215-K215)</f>
        <v>-4365</v>
      </c>
      <c r="M215" s="567">
        <v>1.6613</v>
      </c>
      <c r="N215" s="568">
        <f>SUM(G215-K215)*M215</f>
        <v>-7251.5744999999997</v>
      </c>
      <c r="O215" s="351"/>
      <c r="P215" s="351"/>
    </row>
    <row r="216" spans="1:26" s="108" customFormat="1" ht="15" customHeight="1" x14ac:dyDescent="0.25">
      <c r="A216" s="531" t="s">
        <v>1243</v>
      </c>
      <c r="B216" s="530" t="s">
        <v>759</v>
      </c>
      <c r="C216" s="555" t="s">
        <v>52</v>
      </c>
      <c r="D216" s="556">
        <v>41884</v>
      </c>
      <c r="E216" s="557">
        <v>43780</v>
      </c>
      <c r="F216" s="782">
        <v>216.3</v>
      </c>
      <c r="G216" s="536">
        <f t="shared" ref="G216:G223" si="61">SUM(E216*F216)/100</f>
        <v>94696.14</v>
      </c>
      <c r="H216" s="537"/>
      <c r="I216" s="571">
        <v>41903</v>
      </c>
      <c r="J216" s="782">
        <v>207.9</v>
      </c>
      <c r="K216" s="538">
        <f t="shared" ref="K216:K223" si="62">SUM(E216*J216)/100</f>
        <v>91018.62</v>
      </c>
      <c r="L216" s="979">
        <f>SUM(K216-G216)</f>
        <v>-3677.5200000000041</v>
      </c>
      <c r="M216" s="540">
        <v>1.6571</v>
      </c>
      <c r="N216" s="541">
        <f>SUM(K216-G216)*M216</f>
        <v>-6094.0183920000072</v>
      </c>
      <c r="O216" s="352"/>
      <c r="P216" s="352"/>
    </row>
    <row r="217" spans="1:26" s="108" customFormat="1" ht="15" customHeight="1" x14ac:dyDescent="0.25">
      <c r="A217" s="531" t="s">
        <v>1063</v>
      </c>
      <c r="B217" s="530" t="s">
        <v>1844</v>
      </c>
      <c r="C217" s="555" t="s">
        <v>52</v>
      </c>
      <c r="D217" s="556">
        <v>41920</v>
      </c>
      <c r="E217" s="557">
        <v>122441</v>
      </c>
      <c r="F217" s="782">
        <v>142.4</v>
      </c>
      <c r="G217" s="536">
        <f t="shared" si="61"/>
        <v>174355.98400000003</v>
      </c>
      <c r="H217" s="537"/>
      <c r="I217" s="571">
        <v>41970</v>
      </c>
      <c r="J217" s="782">
        <v>147.30000000000001</v>
      </c>
      <c r="K217" s="538">
        <f t="shared" si="62"/>
        <v>180355.59299999999</v>
      </c>
      <c r="L217" s="979">
        <f>SUM(K217-G217)</f>
        <v>5999.6089999999676</v>
      </c>
      <c r="M217" s="540">
        <v>1.5722</v>
      </c>
      <c r="N217" s="541">
        <f>SUM(K217-G217)*M217</f>
        <v>9432.5852697999489</v>
      </c>
      <c r="O217" s="352"/>
      <c r="P217" s="352"/>
    </row>
    <row r="218" spans="1:26" s="108" customFormat="1" ht="15" customHeight="1" x14ac:dyDescent="0.25">
      <c r="A218" s="531" t="s">
        <v>1747</v>
      </c>
      <c r="B218" s="530" t="s">
        <v>1748</v>
      </c>
      <c r="C218" s="555" t="s">
        <v>52</v>
      </c>
      <c r="D218" s="556">
        <v>41941</v>
      </c>
      <c r="E218" s="557">
        <v>9583</v>
      </c>
      <c r="F218" s="782">
        <v>445.35</v>
      </c>
      <c r="G218" s="536">
        <f t="shared" si="61"/>
        <v>42677.890500000001</v>
      </c>
      <c r="H218" s="537"/>
      <c r="I218" s="571">
        <v>41971</v>
      </c>
      <c r="J218" s="782">
        <v>417.8</v>
      </c>
      <c r="K218" s="538">
        <f t="shared" si="62"/>
        <v>40037.773999999998</v>
      </c>
      <c r="L218" s="979">
        <f>SUM(K218-G218)</f>
        <v>-2640.1165000000037</v>
      </c>
      <c r="M218" s="540">
        <v>1.5643</v>
      </c>
      <c r="N218" s="541">
        <f>SUM(K218-G218)*M218</f>
        <v>-4129.9342409500059</v>
      </c>
      <c r="O218" s="352"/>
      <c r="P218" s="352"/>
    </row>
    <row r="219" spans="1:26" s="108" customFormat="1" ht="15" customHeight="1" x14ac:dyDescent="0.25">
      <c r="A219" s="531" t="s">
        <v>1875</v>
      </c>
      <c r="B219" s="530" t="s">
        <v>1876</v>
      </c>
      <c r="C219" s="555" t="s">
        <v>52</v>
      </c>
      <c r="D219" s="556">
        <v>41974</v>
      </c>
      <c r="E219" s="557">
        <v>12500</v>
      </c>
      <c r="F219" s="782">
        <v>475.4</v>
      </c>
      <c r="G219" s="536">
        <f t="shared" si="61"/>
        <v>59425</v>
      </c>
      <c r="H219" s="537"/>
      <c r="I219" s="571">
        <v>41981</v>
      </c>
      <c r="J219" s="782">
        <v>451.4</v>
      </c>
      <c r="K219" s="538">
        <f t="shared" si="62"/>
        <v>56425</v>
      </c>
      <c r="L219" s="979">
        <f>SUM(K219-G219)</f>
        <v>-3000</v>
      </c>
      <c r="M219" s="540">
        <v>1.5652999999999999</v>
      </c>
      <c r="N219" s="541">
        <f>SUM(K219-G219)*M219</f>
        <v>-4695.8999999999996</v>
      </c>
      <c r="O219" s="352"/>
      <c r="P219" s="352"/>
    </row>
    <row r="220" spans="1:26" s="108" customFormat="1" ht="15" customHeight="1" x14ac:dyDescent="0.25">
      <c r="A220" s="531" t="s">
        <v>1868</v>
      </c>
      <c r="B220" s="530" t="s">
        <v>1386</v>
      </c>
      <c r="C220" s="555" t="s">
        <v>52</v>
      </c>
      <c r="D220" s="556">
        <v>41971</v>
      </c>
      <c r="E220" s="557">
        <v>28500</v>
      </c>
      <c r="F220" s="782">
        <v>356</v>
      </c>
      <c r="G220" s="536">
        <f t="shared" si="61"/>
        <v>101460</v>
      </c>
      <c r="H220" s="537"/>
      <c r="I220" s="571">
        <v>41981</v>
      </c>
      <c r="J220" s="782">
        <v>344</v>
      </c>
      <c r="K220" s="538">
        <f t="shared" si="62"/>
        <v>98040</v>
      </c>
      <c r="L220" s="979">
        <f>SUM(K220-G220)</f>
        <v>-3420</v>
      </c>
      <c r="M220" s="540">
        <v>1.5652999999999999</v>
      </c>
      <c r="N220" s="541">
        <f>SUM(K220-G220)*M220</f>
        <v>-5353.326</v>
      </c>
      <c r="O220" s="352"/>
      <c r="P220" s="352"/>
    </row>
    <row r="221" spans="1:26" s="108" customFormat="1" ht="15" customHeight="1" x14ac:dyDescent="0.25">
      <c r="A221" s="560" t="s">
        <v>1411</v>
      </c>
      <c r="B221" s="569" t="s">
        <v>1410</v>
      </c>
      <c r="C221" s="561" t="s">
        <v>77</v>
      </c>
      <c r="D221" s="562">
        <v>41970</v>
      </c>
      <c r="E221" s="563">
        <v>4512</v>
      </c>
      <c r="F221" s="783">
        <v>1412</v>
      </c>
      <c r="G221" s="564">
        <f t="shared" si="61"/>
        <v>63709.440000000002</v>
      </c>
      <c r="H221" s="565"/>
      <c r="I221" s="571">
        <v>41984</v>
      </c>
      <c r="J221" s="783">
        <v>1490</v>
      </c>
      <c r="K221" s="566">
        <f t="shared" si="62"/>
        <v>67228.800000000003</v>
      </c>
      <c r="L221" s="980">
        <f>SUM(G221-K221)</f>
        <v>-3519.3600000000006</v>
      </c>
      <c r="M221" s="540">
        <v>1.5721000000000001</v>
      </c>
      <c r="N221" s="568">
        <f>SUM(G221-K221)*M221</f>
        <v>-5532.7858560000013</v>
      </c>
      <c r="O221" s="351"/>
      <c r="P221" s="351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s="110" customFormat="1" ht="15" customHeight="1" x14ac:dyDescent="0.25">
      <c r="A222" s="531" t="s">
        <v>1890</v>
      </c>
      <c r="B222" s="530" t="s">
        <v>1699</v>
      </c>
      <c r="C222" s="555" t="s">
        <v>52</v>
      </c>
      <c r="D222" s="556">
        <v>41983</v>
      </c>
      <c r="E222" s="557">
        <v>16450</v>
      </c>
      <c r="F222" s="782">
        <v>280.2</v>
      </c>
      <c r="G222" s="536">
        <f t="shared" si="61"/>
        <v>46092.9</v>
      </c>
      <c r="H222" s="537"/>
      <c r="I222" s="571">
        <v>41985</v>
      </c>
      <c r="J222" s="782">
        <v>268.2</v>
      </c>
      <c r="K222" s="538">
        <f t="shared" si="62"/>
        <v>44118.9</v>
      </c>
      <c r="L222" s="979">
        <f t="shared" ref="L222:L229" si="63">SUM(K222-G222)</f>
        <v>-1974</v>
      </c>
      <c r="M222" s="540">
        <v>1.5713999999999999</v>
      </c>
      <c r="N222" s="541">
        <f t="shared" ref="N222:N229" si="64">SUM(K222-G222)*M222</f>
        <v>-3101.9435999999996</v>
      </c>
      <c r="O222" s="352"/>
      <c r="P222" s="352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s="108" customFormat="1" ht="15" customHeight="1" x14ac:dyDescent="0.25">
      <c r="A223" s="531" t="s">
        <v>1867</v>
      </c>
      <c r="B223" s="530" t="s">
        <v>943</v>
      </c>
      <c r="C223" s="555" t="s">
        <v>52</v>
      </c>
      <c r="D223" s="556">
        <v>41967</v>
      </c>
      <c r="E223" s="557">
        <v>5027</v>
      </c>
      <c r="F223" s="782">
        <v>2139</v>
      </c>
      <c r="G223" s="536">
        <f t="shared" si="61"/>
        <v>107527.53</v>
      </c>
      <c r="H223" s="537"/>
      <c r="I223" s="571">
        <v>41985</v>
      </c>
      <c r="J223" s="782">
        <v>2114</v>
      </c>
      <c r="K223" s="538">
        <f t="shared" si="62"/>
        <v>106270.78</v>
      </c>
      <c r="L223" s="979">
        <f t="shared" si="63"/>
        <v>-1256.75</v>
      </c>
      <c r="M223" s="540">
        <v>1.5713999999999999</v>
      </c>
      <c r="N223" s="541">
        <f t="shared" si="64"/>
        <v>-1974.8569499999999</v>
      </c>
      <c r="O223" s="352"/>
      <c r="P223" s="352"/>
    </row>
    <row r="224" spans="1:26" s="108" customFormat="1" ht="15" customHeight="1" x14ac:dyDescent="0.25">
      <c r="A224" s="531" t="s">
        <v>829</v>
      </c>
      <c r="B224" s="530" t="s">
        <v>503</v>
      </c>
      <c r="C224" s="555" t="s">
        <v>52</v>
      </c>
      <c r="D224" s="556">
        <v>41970</v>
      </c>
      <c r="E224" s="557">
        <v>7298</v>
      </c>
      <c r="F224" s="782">
        <v>1526</v>
      </c>
      <c r="G224" s="536">
        <f t="shared" ref="G224:G229" si="65">SUM(E224*F224)/100</f>
        <v>111367.48</v>
      </c>
      <c r="H224" s="537"/>
      <c r="I224" s="571">
        <v>41988</v>
      </c>
      <c r="J224" s="782">
        <v>1458</v>
      </c>
      <c r="K224" s="538">
        <f t="shared" ref="K224:K229" si="66">SUM(E224*J224)/100</f>
        <v>106404.84</v>
      </c>
      <c r="L224" s="979">
        <f t="shared" si="63"/>
        <v>-4962.6399999999994</v>
      </c>
      <c r="M224" s="540">
        <v>1.5642</v>
      </c>
      <c r="N224" s="541">
        <f t="shared" si="64"/>
        <v>-7762.5614879999994</v>
      </c>
      <c r="O224" s="352"/>
      <c r="P224" s="352"/>
    </row>
    <row r="225" spans="1:16" s="108" customFormat="1" ht="15" customHeight="1" x14ac:dyDescent="0.25">
      <c r="A225" s="531" t="s">
        <v>1866</v>
      </c>
      <c r="B225" s="530" t="s">
        <v>1865</v>
      </c>
      <c r="C225" s="555" t="s">
        <v>52</v>
      </c>
      <c r="D225" s="556">
        <v>41970</v>
      </c>
      <c r="E225" s="557">
        <v>14140</v>
      </c>
      <c r="F225" s="782">
        <v>714</v>
      </c>
      <c r="G225" s="536">
        <f t="shared" si="65"/>
        <v>100959.6</v>
      </c>
      <c r="H225" s="537"/>
      <c r="I225" s="571">
        <v>41989</v>
      </c>
      <c r="J225" s="782">
        <v>682</v>
      </c>
      <c r="K225" s="538">
        <f t="shared" si="66"/>
        <v>96434.8</v>
      </c>
      <c r="L225" s="979">
        <f t="shared" si="63"/>
        <v>-4524.8000000000029</v>
      </c>
      <c r="M225" s="540">
        <v>1.5737000000000001</v>
      </c>
      <c r="N225" s="541">
        <f t="shared" si="64"/>
        <v>-7120.677760000005</v>
      </c>
      <c r="O225" s="352"/>
      <c r="P225" s="352"/>
    </row>
    <row r="226" spans="1:16" s="108" customFormat="1" ht="15" customHeight="1" x14ac:dyDescent="0.25">
      <c r="A226" s="531" t="s">
        <v>1900</v>
      </c>
      <c r="B226" s="530" t="s">
        <v>1901</v>
      </c>
      <c r="C226" s="555" t="s">
        <v>52</v>
      </c>
      <c r="D226" s="556">
        <v>41995</v>
      </c>
      <c r="E226" s="557">
        <v>18000</v>
      </c>
      <c r="F226" s="782">
        <v>54.5</v>
      </c>
      <c r="G226" s="536">
        <f t="shared" si="65"/>
        <v>9810</v>
      </c>
      <c r="H226" s="537"/>
      <c r="I226" s="571">
        <v>42016</v>
      </c>
      <c r="J226" s="782">
        <v>32</v>
      </c>
      <c r="K226" s="538">
        <f t="shared" si="66"/>
        <v>5760</v>
      </c>
      <c r="L226" s="979">
        <f t="shared" si="63"/>
        <v>-4050</v>
      </c>
      <c r="M226" s="540">
        <v>1.5162</v>
      </c>
      <c r="N226" s="541">
        <f t="shared" si="64"/>
        <v>-6140.61</v>
      </c>
      <c r="O226" s="352"/>
      <c r="P226" s="352"/>
    </row>
    <row r="227" spans="1:16" s="108" customFormat="1" ht="15" customHeight="1" x14ac:dyDescent="0.25">
      <c r="A227" s="531" t="s">
        <v>1903</v>
      </c>
      <c r="B227" s="530" t="s">
        <v>1902</v>
      </c>
      <c r="C227" s="555" t="s">
        <v>52</v>
      </c>
      <c r="D227" s="556">
        <v>41995</v>
      </c>
      <c r="E227" s="557">
        <v>14000</v>
      </c>
      <c r="F227" s="782">
        <v>46.6</v>
      </c>
      <c r="G227" s="536">
        <f t="shared" si="65"/>
        <v>6524</v>
      </c>
      <c r="H227" s="537"/>
      <c r="I227" s="571">
        <v>42016</v>
      </c>
      <c r="J227" s="782">
        <v>30.55</v>
      </c>
      <c r="K227" s="538">
        <f t="shared" si="66"/>
        <v>4277</v>
      </c>
      <c r="L227" s="979">
        <f t="shared" si="63"/>
        <v>-2247</v>
      </c>
      <c r="M227" s="540">
        <v>1.5162</v>
      </c>
      <c r="N227" s="541">
        <f t="shared" si="64"/>
        <v>-3406.9014000000002</v>
      </c>
      <c r="O227" s="352"/>
      <c r="P227" s="352"/>
    </row>
    <row r="228" spans="1:16" s="108" customFormat="1" ht="15" customHeight="1" x14ac:dyDescent="0.25">
      <c r="A228" s="531" t="s">
        <v>1915</v>
      </c>
      <c r="B228" s="530" t="s">
        <v>1916</v>
      </c>
      <c r="C228" s="555" t="s">
        <v>52</v>
      </c>
      <c r="D228" s="556">
        <v>42002</v>
      </c>
      <c r="E228" s="557">
        <v>7000</v>
      </c>
      <c r="F228" s="782">
        <v>621.20000000000005</v>
      </c>
      <c r="G228" s="536">
        <f t="shared" si="65"/>
        <v>43484</v>
      </c>
      <c r="H228" s="537"/>
      <c r="I228" s="571">
        <v>42011</v>
      </c>
      <c r="J228" s="782">
        <v>586.5</v>
      </c>
      <c r="K228" s="538">
        <f t="shared" si="66"/>
        <v>41055</v>
      </c>
      <c r="L228" s="979">
        <f t="shared" si="63"/>
        <v>-2429</v>
      </c>
      <c r="M228" s="540">
        <v>1.5103</v>
      </c>
      <c r="N228" s="541">
        <f t="shared" si="64"/>
        <v>-3668.5187000000001</v>
      </c>
      <c r="O228" s="352"/>
      <c r="P228" s="352"/>
    </row>
    <row r="229" spans="1:16" s="108" customFormat="1" ht="15" customHeight="1" x14ac:dyDescent="0.25">
      <c r="A229" s="531" t="s">
        <v>1909</v>
      </c>
      <c r="B229" s="530" t="s">
        <v>1910</v>
      </c>
      <c r="C229" s="555" t="s">
        <v>52</v>
      </c>
      <c r="D229" s="556">
        <v>41997</v>
      </c>
      <c r="E229" s="557">
        <v>23500</v>
      </c>
      <c r="F229" s="782">
        <v>249.3</v>
      </c>
      <c r="G229" s="536">
        <f t="shared" si="65"/>
        <v>58585.5</v>
      </c>
      <c r="H229" s="537"/>
      <c r="I229" s="571">
        <v>42010</v>
      </c>
      <c r="J229" s="782">
        <v>240.3</v>
      </c>
      <c r="K229" s="538">
        <f t="shared" si="66"/>
        <v>56470.5</v>
      </c>
      <c r="L229" s="979">
        <f t="shared" si="63"/>
        <v>-2115</v>
      </c>
      <c r="M229" s="540">
        <v>1.5133000000000001</v>
      </c>
      <c r="N229" s="541">
        <f t="shared" si="64"/>
        <v>-3200.6295</v>
      </c>
      <c r="O229" s="352"/>
      <c r="P229" s="352"/>
    </row>
    <row r="230" spans="1:16" s="108" customFormat="1" ht="15" customHeight="1" x14ac:dyDescent="0.25">
      <c r="A230" s="531" t="s">
        <v>1929</v>
      </c>
      <c r="B230" s="530" t="s">
        <v>1930</v>
      </c>
      <c r="C230" s="555" t="s">
        <v>52</v>
      </c>
      <c r="D230" s="556">
        <v>42017</v>
      </c>
      <c r="E230" s="557">
        <v>1835</v>
      </c>
      <c r="F230" s="782">
        <v>3580</v>
      </c>
      <c r="G230" s="536">
        <f t="shared" ref="G230:G235" si="67">SUM(E230*F230)/100</f>
        <v>65693</v>
      </c>
      <c r="H230" s="537"/>
      <c r="I230" s="571">
        <v>42041</v>
      </c>
      <c r="J230" s="782">
        <v>3632</v>
      </c>
      <c r="K230" s="538">
        <f t="shared" ref="K230:K235" si="68">SUM(E230*J230)/100</f>
        <v>66647.199999999997</v>
      </c>
      <c r="L230" s="979">
        <f>SUM(K230-G230)</f>
        <v>954.19999999999709</v>
      </c>
      <c r="M230" s="540">
        <v>1.5133000000000001</v>
      </c>
      <c r="N230" s="541">
        <f>SUM(K230-G230)*M230</f>
        <v>1443.9908599999958</v>
      </c>
      <c r="O230" s="352"/>
      <c r="P230" s="352"/>
    </row>
    <row r="231" spans="1:16" s="110" customFormat="1" ht="15" customHeight="1" x14ac:dyDescent="0.25">
      <c r="A231" s="560" t="s">
        <v>1845</v>
      </c>
      <c r="B231" s="569" t="s">
        <v>1551</v>
      </c>
      <c r="C231" s="561" t="s">
        <v>77</v>
      </c>
      <c r="D231" s="562">
        <v>41922</v>
      </c>
      <c r="E231" s="563">
        <v>10104</v>
      </c>
      <c r="F231" s="783">
        <v>607.65</v>
      </c>
      <c r="G231" s="564">
        <f t="shared" si="67"/>
        <v>61396.955999999998</v>
      </c>
      <c r="H231" s="565"/>
      <c r="I231" s="571">
        <v>42041</v>
      </c>
      <c r="J231" s="783">
        <v>382.8</v>
      </c>
      <c r="K231" s="566">
        <f t="shared" si="68"/>
        <v>38678.112000000001</v>
      </c>
      <c r="L231" s="980">
        <f>SUM(G231-K231)</f>
        <v>22718.843999999997</v>
      </c>
      <c r="M231" s="540">
        <v>1.5133000000000001</v>
      </c>
      <c r="N231" s="568">
        <f>SUM(G231-K231)*M231</f>
        <v>34380.426625200002</v>
      </c>
      <c r="O231" s="351"/>
      <c r="P231" s="351"/>
    </row>
    <row r="232" spans="1:16" s="108" customFormat="1" ht="15" customHeight="1" x14ac:dyDescent="0.25">
      <c r="A232" s="531" t="s">
        <v>1922</v>
      </c>
      <c r="B232" s="530" t="s">
        <v>1923</v>
      </c>
      <c r="C232" s="555" t="s">
        <v>52</v>
      </c>
      <c r="D232" s="556">
        <v>42010</v>
      </c>
      <c r="E232" s="557">
        <v>11022</v>
      </c>
      <c r="F232" s="782">
        <v>552</v>
      </c>
      <c r="G232" s="536">
        <f t="shared" si="67"/>
        <v>60841.440000000002</v>
      </c>
      <c r="H232" s="537"/>
      <c r="I232" s="571">
        <v>42044</v>
      </c>
      <c r="J232" s="782">
        <v>561</v>
      </c>
      <c r="K232" s="538">
        <f t="shared" si="68"/>
        <v>61833.42</v>
      </c>
      <c r="L232" s="979">
        <f t="shared" ref="L232:L242" si="69">SUM(K232-G232)</f>
        <v>991.97999999999593</v>
      </c>
      <c r="M232" s="540">
        <v>1.5383</v>
      </c>
      <c r="N232" s="541">
        <f t="shared" ref="N232:N242" si="70">SUM(K232-G232)*M232</f>
        <v>1525.9628339999938</v>
      </c>
      <c r="O232" s="352"/>
      <c r="P232" s="352"/>
    </row>
    <row r="233" spans="1:16" s="108" customFormat="1" ht="15" customHeight="1" x14ac:dyDescent="0.25">
      <c r="A233" s="531" t="s">
        <v>1912</v>
      </c>
      <c r="B233" s="530" t="s">
        <v>1617</v>
      </c>
      <c r="C233" s="555" t="s">
        <v>52</v>
      </c>
      <c r="D233" s="556">
        <v>41997</v>
      </c>
      <c r="E233" s="557">
        <v>6150</v>
      </c>
      <c r="F233" s="782">
        <v>1342</v>
      </c>
      <c r="G233" s="536">
        <f t="shared" si="67"/>
        <v>82533</v>
      </c>
      <c r="H233" s="537"/>
      <c r="I233" s="571">
        <v>42045</v>
      </c>
      <c r="J233" s="782">
        <v>1284</v>
      </c>
      <c r="K233" s="538">
        <f t="shared" si="68"/>
        <v>78966</v>
      </c>
      <c r="L233" s="979">
        <f t="shared" si="69"/>
        <v>-3567</v>
      </c>
      <c r="M233" s="540">
        <v>1.5383</v>
      </c>
      <c r="N233" s="541">
        <f t="shared" si="70"/>
        <v>-5487.1161000000002</v>
      </c>
      <c r="O233" s="352"/>
      <c r="P233" s="352"/>
    </row>
    <row r="234" spans="1:16" s="108" customFormat="1" ht="15" customHeight="1" x14ac:dyDescent="0.25">
      <c r="A234" s="531" t="s">
        <v>1935</v>
      </c>
      <c r="B234" s="530" t="s">
        <v>1936</v>
      </c>
      <c r="C234" s="555" t="s">
        <v>52</v>
      </c>
      <c r="D234" s="556">
        <v>42019</v>
      </c>
      <c r="E234" s="557">
        <v>3583</v>
      </c>
      <c r="F234" s="782">
        <v>1885</v>
      </c>
      <c r="G234" s="536">
        <f t="shared" si="67"/>
        <v>67539.55</v>
      </c>
      <c r="H234" s="537"/>
      <c r="I234" s="571">
        <v>42048</v>
      </c>
      <c r="J234" s="782">
        <v>1837</v>
      </c>
      <c r="K234" s="538">
        <f t="shared" si="68"/>
        <v>65819.710000000006</v>
      </c>
      <c r="L234" s="979">
        <f t="shared" si="69"/>
        <v>-1719.8399999999965</v>
      </c>
      <c r="M234" s="540">
        <v>1.5383</v>
      </c>
      <c r="N234" s="541">
        <f t="shared" si="70"/>
        <v>-2645.6298719999945</v>
      </c>
      <c r="O234" s="352"/>
      <c r="P234" s="352"/>
    </row>
    <row r="235" spans="1:16" s="108" customFormat="1" ht="15" customHeight="1" x14ac:dyDescent="0.25">
      <c r="A235" s="531" t="s">
        <v>1913</v>
      </c>
      <c r="B235" s="530" t="s">
        <v>1691</v>
      </c>
      <c r="C235" s="555" t="s">
        <v>52</v>
      </c>
      <c r="D235" s="556">
        <v>41997</v>
      </c>
      <c r="E235" s="557">
        <v>12690</v>
      </c>
      <c r="F235" s="782">
        <v>284</v>
      </c>
      <c r="G235" s="536">
        <f t="shared" si="67"/>
        <v>36039.599999999999</v>
      </c>
      <c r="H235" s="537"/>
      <c r="I235" s="571">
        <v>42048</v>
      </c>
      <c r="J235" s="782">
        <v>296.2</v>
      </c>
      <c r="K235" s="538">
        <f t="shared" si="68"/>
        <v>37587.78</v>
      </c>
      <c r="L235" s="979">
        <f t="shared" si="69"/>
        <v>1548.1800000000003</v>
      </c>
      <c r="M235" s="540">
        <v>1.5388999999999999</v>
      </c>
      <c r="N235" s="541">
        <f t="shared" si="70"/>
        <v>2382.4942020000003</v>
      </c>
      <c r="O235" s="352"/>
      <c r="P235" s="352"/>
    </row>
    <row r="236" spans="1:16" s="108" customFormat="1" ht="15" customHeight="1" x14ac:dyDescent="0.25">
      <c r="A236" s="531" t="s">
        <v>1942</v>
      </c>
      <c r="B236" s="530" t="s">
        <v>1941</v>
      </c>
      <c r="C236" s="555" t="s">
        <v>52</v>
      </c>
      <c r="D236" s="556">
        <v>42026</v>
      </c>
      <c r="E236" s="557">
        <v>16888</v>
      </c>
      <c r="F236" s="782">
        <v>493</v>
      </c>
      <c r="G236" s="536">
        <f t="shared" ref="G236:G242" si="71">SUM(E236*F236)/100</f>
        <v>83257.84</v>
      </c>
      <c r="H236" s="537"/>
      <c r="I236" s="571">
        <v>42065</v>
      </c>
      <c r="J236" s="782">
        <v>502.1</v>
      </c>
      <c r="K236" s="538">
        <f t="shared" ref="K236:K242" si="72">SUM(E236*J236)/100</f>
        <v>84794.648000000001</v>
      </c>
      <c r="L236" s="979">
        <f t="shared" si="69"/>
        <v>1536.8080000000045</v>
      </c>
      <c r="M236" s="540">
        <v>1.5431999999999999</v>
      </c>
      <c r="N236" s="541">
        <f t="shared" si="70"/>
        <v>2371.6021056000068</v>
      </c>
      <c r="O236" s="352"/>
      <c r="P236" s="352"/>
    </row>
    <row r="237" spans="1:16" s="108" customFormat="1" ht="15" customHeight="1" x14ac:dyDescent="0.25">
      <c r="A237" s="531" t="s">
        <v>1955</v>
      </c>
      <c r="B237" s="530" t="s">
        <v>1954</v>
      </c>
      <c r="C237" s="555" t="s">
        <v>52</v>
      </c>
      <c r="D237" s="556">
        <v>42032</v>
      </c>
      <c r="E237" s="557">
        <v>7784</v>
      </c>
      <c r="F237" s="782">
        <v>1135</v>
      </c>
      <c r="G237" s="536">
        <f t="shared" si="71"/>
        <v>88348.4</v>
      </c>
      <c r="H237" s="537"/>
      <c r="I237" s="571">
        <v>42065</v>
      </c>
      <c r="J237" s="782">
        <v>1081</v>
      </c>
      <c r="K237" s="538">
        <f t="shared" si="72"/>
        <v>84145.04</v>
      </c>
      <c r="L237" s="979">
        <f t="shared" si="69"/>
        <v>-4203.3600000000006</v>
      </c>
      <c r="M237" s="540">
        <v>1.5431999999999999</v>
      </c>
      <c r="N237" s="541">
        <f t="shared" si="70"/>
        <v>-6486.6251520000005</v>
      </c>
      <c r="O237" s="352"/>
      <c r="P237" s="352"/>
    </row>
    <row r="238" spans="1:16" s="108" customFormat="1" ht="15" customHeight="1" x14ac:dyDescent="0.25">
      <c r="A238" s="531" t="s">
        <v>790</v>
      </c>
      <c r="B238" s="530" t="s">
        <v>791</v>
      </c>
      <c r="C238" s="555" t="s">
        <v>52</v>
      </c>
      <c r="D238" s="556">
        <v>42048</v>
      </c>
      <c r="E238" s="557">
        <v>9113</v>
      </c>
      <c r="F238" s="782">
        <v>2360</v>
      </c>
      <c r="G238" s="536">
        <f t="shared" si="71"/>
        <v>215066.8</v>
      </c>
      <c r="H238" s="537"/>
      <c r="I238" s="571">
        <v>42066</v>
      </c>
      <c r="J238" s="782">
        <v>2302</v>
      </c>
      <c r="K238" s="538">
        <f t="shared" si="72"/>
        <v>209781.26</v>
      </c>
      <c r="L238" s="979">
        <f t="shared" si="69"/>
        <v>-5285.539999999979</v>
      </c>
      <c r="M238" s="540">
        <v>1.5431999999999999</v>
      </c>
      <c r="N238" s="541">
        <f t="shared" si="70"/>
        <v>-8156.6453279999669</v>
      </c>
      <c r="O238" s="352"/>
      <c r="P238" s="352"/>
    </row>
    <row r="239" spans="1:16" s="108" customFormat="1" ht="15" customHeight="1" x14ac:dyDescent="0.25">
      <c r="A239" s="531" t="s">
        <v>1909</v>
      </c>
      <c r="B239" s="530" t="s">
        <v>1910</v>
      </c>
      <c r="C239" s="555" t="s">
        <v>52</v>
      </c>
      <c r="D239" s="556">
        <v>42023</v>
      </c>
      <c r="E239" s="557">
        <v>17272</v>
      </c>
      <c r="F239" s="782">
        <v>253.8</v>
      </c>
      <c r="G239" s="536">
        <f t="shared" si="71"/>
        <v>43836.336000000003</v>
      </c>
      <c r="H239" s="537"/>
      <c r="I239" s="571">
        <v>42066</v>
      </c>
      <c r="J239" s="782">
        <v>271.60000000000002</v>
      </c>
      <c r="K239" s="538">
        <f t="shared" si="72"/>
        <v>46910.752</v>
      </c>
      <c r="L239" s="979">
        <f t="shared" si="69"/>
        <v>3074.4159999999974</v>
      </c>
      <c r="M239" s="540">
        <v>1.5431999999999999</v>
      </c>
      <c r="N239" s="541">
        <f t="shared" si="70"/>
        <v>4744.4387711999962</v>
      </c>
      <c r="O239" s="352"/>
      <c r="P239" s="352"/>
    </row>
    <row r="240" spans="1:16" s="108" customFormat="1" ht="15" customHeight="1" x14ac:dyDescent="0.25">
      <c r="A240" s="531" t="s">
        <v>1867</v>
      </c>
      <c r="B240" s="530" t="s">
        <v>943</v>
      </c>
      <c r="C240" s="555" t="s">
        <v>52</v>
      </c>
      <c r="D240" s="556">
        <v>42025</v>
      </c>
      <c r="E240" s="557">
        <v>5066</v>
      </c>
      <c r="F240" s="782">
        <v>2139</v>
      </c>
      <c r="G240" s="536">
        <f t="shared" si="71"/>
        <v>108361.74</v>
      </c>
      <c r="H240" s="537"/>
      <c r="I240" s="571">
        <v>42066</v>
      </c>
      <c r="J240" s="782">
        <v>2425</v>
      </c>
      <c r="K240" s="538">
        <f t="shared" si="72"/>
        <v>122850.5</v>
      </c>
      <c r="L240" s="979">
        <f t="shared" si="69"/>
        <v>14488.759999999995</v>
      </c>
      <c r="M240" s="540">
        <v>1.5431999999999999</v>
      </c>
      <c r="N240" s="541">
        <f t="shared" si="70"/>
        <v>22359.05443199999</v>
      </c>
      <c r="O240" s="352"/>
      <c r="P240" s="352"/>
    </row>
    <row r="241" spans="1:16" s="108" customFormat="1" ht="15" customHeight="1" x14ac:dyDescent="0.25">
      <c r="A241" s="531" t="s">
        <v>716</v>
      </c>
      <c r="B241" s="530" t="s">
        <v>717</v>
      </c>
      <c r="C241" s="555" t="s">
        <v>52</v>
      </c>
      <c r="D241" s="556">
        <v>42038</v>
      </c>
      <c r="E241" s="557">
        <v>14333</v>
      </c>
      <c r="F241" s="782">
        <v>158.69999999999999</v>
      </c>
      <c r="G241" s="536">
        <f t="shared" si="71"/>
        <v>22746.470999999998</v>
      </c>
      <c r="H241" s="537"/>
      <c r="I241" s="571">
        <v>42161</v>
      </c>
      <c r="J241" s="782">
        <v>160.78</v>
      </c>
      <c r="K241" s="538">
        <f t="shared" si="72"/>
        <v>23044.597400000002</v>
      </c>
      <c r="L241" s="979">
        <f t="shared" si="69"/>
        <v>298.12640000000465</v>
      </c>
      <c r="M241" s="540">
        <v>1.5431999999999999</v>
      </c>
      <c r="N241" s="541">
        <f t="shared" si="70"/>
        <v>460.06866048000717</v>
      </c>
      <c r="O241" s="352"/>
      <c r="P241" s="352"/>
    </row>
    <row r="242" spans="1:16" s="108" customFormat="1" ht="15" customHeight="1" x14ac:dyDescent="0.25">
      <c r="A242" s="531" t="s">
        <v>1911</v>
      </c>
      <c r="B242" s="530" t="s">
        <v>1904</v>
      </c>
      <c r="C242" s="555" t="s">
        <v>52</v>
      </c>
      <c r="D242" s="556">
        <v>41995</v>
      </c>
      <c r="E242" s="557">
        <v>7600</v>
      </c>
      <c r="F242" s="782">
        <v>206</v>
      </c>
      <c r="G242" s="536">
        <f t="shared" si="71"/>
        <v>15656</v>
      </c>
      <c r="H242" s="537"/>
      <c r="I242" s="571">
        <v>42161</v>
      </c>
      <c r="J242" s="782">
        <v>221</v>
      </c>
      <c r="K242" s="538">
        <f t="shared" si="72"/>
        <v>16796</v>
      </c>
      <c r="L242" s="979">
        <f t="shared" si="69"/>
        <v>1140</v>
      </c>
      <c r="M242" s="540">
        <v>1.5431999999999999</v>
      </c>
      <c r="N242" s="541">
        <f t="shared" si="70"/>
        <v>1759.2479999999998</v>
      </c>
      <c r="O242" s="352"/>
      <c r="P242" s="352"/>
    </row>
    <row r="243" spans="1:16" s="108" customFormat="1" ht="15" customHeight="1" x14ac:dyDescent="0.25">
      <c r="A243" s="531" t="s">
        <v>418</v>
      </c>
      <c r="B243" s="530" t="s">
        <v>1945</v>
      </c>
      <c r="C243" s="555" t="s">
        <v>52</v>
      </c>
      <c r="D243" s="556">
        <v>42026</v>
      </c>
      <c r="E243" s="557">
        <v>2268</v>
      </c>
      <c r="F243" s="782">
        <v>1448.5</v>
      </c>
      <c r="G243" s="536">
        <f t="shared" ref="G243:G251" si="73">SUM(E243*F243)/100</f>
        <v>32851.980000000003</v>
      </c>
      <c r="H243" s="537"/>
      <c r="I243" s="571">
        <v>42073</v>
      </c>
      <c r="J243" s="841">
        <v>1498.6</v>
      </c>
      <c r="K243" s="538">
        <f t="shared" ref="K243:K251" si="74">SUM(E243*J243)/100</f>
        <v>33988.248</v>
      </c>
      <c r="L243" s="979">
        <f t="shared" ref="L243:L251" si="75">SUM(K243-G243)</f>
        <v>1136.2679999999964</v>
      </c>
      <c r="M243" s="540">
        <v>1.5431999999999999</v>
      </c>
      <c r="N243" s="541">
        <f t="shared" ref="N243:N251" si="76">SUM(K243-G243)*M243</f>
        <v>1753.4887775999944</v>
      </c>
      <c r="O243" s="352"/>
      <c r="P243" s="352"/>
    </row>
    <row r="244" spans="1:16" s="108" customFormat="1" ht="15" customHeight="1" x14ac:dyDescent="0.25">
      <c r="A244" s="531" t="s">
        <v>1747</v>
      </c>
      <c r="B244" s="530" t="s">
        <v>1748</v>
      </c>
      <c r="C244" s="555" t="s">
        <v>52</v>
      </c>
      <c r="D244" s="556">
        <v>42026</v>
      </c>
      <c r="E244" s="557">
        <v>8572</v>
      </c>
      <c r="F244" s="782">
        <v>428.8</v>
      </c>
      <c r="G244" s="536">
        <f t="shared" si="73"/>
        <v>36756.736000000004</v>
      </c>
      <c r="H244" s="537"/>
      <c r="I244" s="571">
        <v>42073</v>
      </c>
      <c r="J244" s="841">
        <v>439.6</v>
      </c>
      <c r="K244" s="538">
        <f t="shared" si="74"/>
        <v>37682.512000000002</v>
      </c>
      <c r="L244" s="979">
        <f t="shared" si="75"/>
        <v>925.77599999999802</v>
      </c>
      <c r="M244" s="540">
        <v>1.5431999999999999</v>
      </c>
      <c r="N244" s="541">
        <f t="shared" si="76"/>
        <v>1428.6575231999968</v>
      </c>
      <c r="O244" s="352"/>
      <c r="P244" s="352"/>
    </row>
    <row r="245" spans="1:16" s="108" customFormat="1" ht="15" customHeight="1" x14ac:dyDescent="0.25">
      <c r="A245" s="531" t="s">
        <v>1598</v>
      </c>
      <c r="B245" s="530" t="s">
        <v>1599</v>
      </c>
      <c r="C245" s="555" t="s">
        <v>52</v>
      </c>
      <c r="D245" s="556">
        <v>42052</v>
      </c>
      <c r="E245" s="557">
        <v>13196</v>
      </c>
      <c r="F245" s="782">
        <v>362.4</v>
      </c>
      <c r="G245" s="536">
        <f t="shared" si="73"/>
        <v>47822.303999999996</v>
      </c>
      <c r="H245" s="537"/>
      <c r="I245" s="571">
        <v>42072</v>
      </c>
      <c r="J245" s="841">
        <v>351</v>
      </c>
      <c r="K245" s="538">
        <f t="shared" si="74"/>
        <v>46317.96</v>
      </c>
      <c r="L245" s="979">
        <f t="shared" si="75"/>
        <v>-1504.3439999999973</v>
      </c>
      <c r="M245" s="540">
        <v>1.5431999999999999</v>
      </c>
      <c r="N245" s="541">
        <f t="shared" si="76"/>
        <v>-2321.5036607999959</v>
      </c>
      <c r="O245" s="352"/>
      <c r="P245" s="352"/>
    </row>
    <row r="246" spans="1:16" s="108" customFormat="1" ht="15" customHeight="1" x14ac:dyDescent="0.25">
      <c r="A246" s="531" t="s">
        <v>2000</v>
      </c>
      <c r="B246" s="530" t="s">
        <v>1407</v>
      </c>
      <c r="C246" s="555" t="s">
        <v>52</v>
      </c>
      <c r="D246" s="556">
        <v>42059</v>
      </c>
      <c r="E246" s="557">
        <v>135524</v>
      </c>
      <c r="F246" s="782">
        <v>117.98</v>
      </c>
      <c r="G246" s="536">
        <f t="shared" si="73"/>
        <v>159891.21520000001</v>
      </c>
      <c r="H246" s="537"/>
      <c r="I246" s="571">
        <v>42072</v>
      </c>
      <c r="J246" s="841">
        <v>113.9</v>
      </c>
      <c r="K246" s="538">
        <f t="shared" si="74"/>
        <v>154361.83600000001</v>
      </c>
      <c r="L246" s="979">
        <f t="shared" si="75"/>
        <v>-5529.3791999999958</v>
      </c>
      <c r="M246" s="540">
        <v>1.5431999999999999</v>
      </c>
      <c r="N246" s="541">
        <f t="shared" si="76"/>
        <v>-8532.9379814399927</v>
      </c>
      <c r="O246" s="352"/>
      <c r="P246" s="352"/>
    </row>
    <row r="247" spans="1:16" s="108" customFormat="1" ht="15" customHeight="1" x14ac:dyDescent="0.25">
      <c r="A247" s="531" t="s">
        <v>1983</v>
      </c>
      <c r="B247" s="530" t="s">
        <v>1984</v>
      </c>
      <c r="C247" s="555" t="s">
        <v>52</v>
      </c>
      <c r="D247" s="556">
        <v>42051</v>
      </c>
      <c r="E247" s="557">
        <v>31133</v>
      </c>
      <c r="F247" s="782">
        <v>168.7</v>
      </c>
      <c r="G247" s="536">
        <f t="shared" si="73"/>
        <v>52521.370999999999</v>
      </c>
      <c r="H247" s="537"/>
      <c r="I247" s="571">
        <v>42073</v>
      </c>
      <c r="J247" s="841">
        <v>174.5</v>
      </c>
      <c r="K247" s="538">
        <f t="shared" si="74"/>
        <v>54327.084999999999</v>
      </c>
      <c r="L247" s="979">
        <f t="shared" si="75"/>
        <v>1805.7139999999999</v>
      </c>
      <c r="M247" s="540">
        <v>1.5431999999999999</v>
      </c>
      <c r="N247" s="541">
        <f t="shared" si="76"/>
        <v>2786.5778447999996</v>
      </c>
      <c r="O247" s="352"/>
      <c r="P247" s="352"/>
    </row>
    <row r="248" spans="1:16" s="108" customFormat="1" ht="15" customHeight="1" x14ac:dyDescent="0.25">
      <c r="A248" s="531" t="s">
        <v>705</v>
      </c>
      <c r="B248" s="530" t="s">
        <v>1946</v>
      </c>
      <c r="C248" s="555" t="s">
        <v>52</v>
      </c>
      <c r="D248" s="556">
        <v>42026</v>
      </c>
      <c r="E248" s="557">
        <v>2150</v>
      </c>
      <c r="F248" s="782">
        <v>2235</v>
      </c>
      <c r="G248" s="536">
        <f t="shared" si="73"/>
        <v>48052.5</v>
      </c>
      <c r="H248" s="537"/>
      <c r="I248" s="571">
        <v>42072</v>
      </c>
      <c r="J248" s="841">
        <v>2130</v>
      </c>
      <c r="K248" s="538">
        <f t="shared" si="74"/>
        <v>45795</v>
      </c>
      <c r="L248" s="979">
        <f t="shared" si="75"/>
        <v>-2257.5</v>
      </c>
      <c r="M248" s="540">
        <v>1.5431999999999999</v>
      </c>
      <c r="N248" s="541">
        <f t="shared" si="76"/>
        <v>-3483.7739999999999</v>
      </c>
      <c r="O248" s="352"/>
      <c r="P248" s="352"/>
    </row>
    <row r="249" spans="1:16" s="108" customFormat="1" ht="15" customHeight="1" x14ac:dyDescent="0.25">
      <c r="A249" s="531" t="s">
        <v>1479</v>
      </c>
      <c r="B249" s="530" t="s">
        <v>1480</v>
      </c>
      <c r="C249" s="555" t="s">
        <v>52</v>
      </c>
      <c r="D249" s="556">
        <v>42002</v>
      </c>
      <c r="E249" s="557">
        <v>1249</v>
      </c>
      <c r="F249" s="782">
        <v>2979.5</v>
      </c>
      <c r="G249" s="536">
        <f t="shared" si="73"/>
        <v>37213.955000000002</v>
      </c>
      <c r="H249" s="537"/>
      <c r="I249" s="571">
        <v>42072</v>
      </c>
      <c r="J249" s="841">
        <v>2908</v>
      </c>
      <c r="K249" s="538">
        <f t="shared" si="74"/>
        <v>36320.92</v>
      </c>
      <c r="L249" s="979">
        <f t="shared" si="75"/>
        <v>-893.03500000000349</v>
      </c>
      <c r="M249" s="540">
        <v>1.5431999999999999</v>
      </c>
      <c r="N249" s="541">
        <f t="shared" si="76"/>
        <v>-1378.1316120000054</v>
      </c>
      <c r="O249" s="352"/>
      <c r="P249" s="352"/>
    </row>
    <row r="250" spans="1:16" s="108" customFormat="1" ht="15" customHeight="1" x14ac:dyDescent="0.25">
      <c r="A250" s="531" t="s">
        <v>1925</v>
      </c>
      <c r="B250" s="530" t="s">
        <v>1924</v>
      </c>
      <c r="C250" s="555" t="s">
        <v>52</v>
      </c>
      <c r="D250" s="556">
        <v>42010</v>
      </c>
      <c r="E250" s="557">
        <v>3455</v>
      </c>
      <c r="F250" s="782">
        <v>2043</v>
      </c>
      <c r="G250" s="536">
        <f t="shared" si="73"/>
        <v>70585.649999999994</v>
      </c>
      <c r="H250" s="537"/>
      <c r="I250" s="571">
        <v>42072</v>
      </c>
      <c r="J250" s="841">
        <v>2393</v>
      </c>
      <c r="K250" s="538">
        <f t="shared" si="74"/>
        <v>82678.149999999994</v>
      </c>
      <c r="L250" s="979">
        <f t="shared" si="75"/>
        <v>12092.5</v>
      </c>
      <c r="M250" s="540">
        <v>1.5431999999999999</v>
      </c>
      <c r="N250" s="541">
        <f t="shared" si="76"/>
        <v>18661.146000000001</v>
      </c>
      <c r="O250" s="352"/>
      <c r="P250" s="352"/>
    </row>
    <row r="251" spans="1:16" s="108" customFormat="1" ht="15" customHeight="1" x14ac:dyDescent="0.25">
      <c r="A251" s="531" t="s">
        <v>1913</v>
      </c>
      <c r="B251" s="530" t="s">
        <v>1691</v>
      </c>
      <c r="C251" s="555" t="s">
        <v>52</v>
      </c>
      <c r="D251" s="556">
        <v>42058</v>
      </c>
      <c r="E251" s="557">
        <v>25051</v>
      </c>
      <c r="F251" s="782">
        <v>317</v>
      </c>
      <c r="G251" s="536">
        <f t="shared" si="73"/>
        <v>79411.67</v>
      </c>
      <c r="H251" s="537"/>
      <c r="I251" s="571">
        <v>42073</v>
      </c>
      <c r="J251" s="841">
        <v>298.24</v>
      </c>
      <c r="K251" s="538">
        <f t="shared" si="74"/>
        <v>74712.102400000003</v>
      </c>
      <c r="L251" s="979">
        <f t="shared" si="75"/>
        <v>-4699.5675999999949</v>
      </c>
      <c r="M251" s="540">
        <v>1.5431999999999999</v>
      </c>
      <c r="N251" s="541">
        <f t="shared" si="76"/>
        <v>-7252.3727203199915</v>
      </c>
      <c r="O251" s="352"/>
      <c r="P251" s="352"/>
    </row>
    <row r="252" spans="1:16" s="108" customFormat="1" ht="15" customHeight="1" x14ac:dyDescent="0.25">
      <c r="A252" s="531" t="s">
        <v>1943</v>
      </c>
      <c r="B252" s="530" t="s">
        <v>1944</v>
      </c>
      <c r="C252" s="555" t="s">
        <v>52</v>
      </c>
      <c r="D252" s="556">
        <v>42025</v>
      </c>
      <c r="E252" s="557">
        <v>5211</v>
      </c>
      <c r="F252" s="782">
        <v>1030</v>
      </c>
      <c r="G252" s="536">
        <f t="shared" ref="G252:G263" si="77">SUM(E252*F252)/100</f>
        <v>53673.3</v>
      </c>
      <c r="H252" s="537"/>
      <c r="I252" s="571">
        <v>42088</v>
      </c>
      <c r="J252" s="782">
        <v>1142</v>
      </c>
      <c r="K252" s="538">
        <f t="shared" ref="K252:K263" si="78">SUM(E252*J252)/100</f>
        <v>59509.62</v>
      </c>
      <c r="L252" s="979">
        <f t="shared" ref="L252:L263" si="79">SUM(K252-G252)</f>
        <v>5836.32</v>
      </c>
      <c r="M252" s="540">
        <v>1.4883999999999999</v>
      </c>
      <c r="N252" s="541">
        <f t="shared" ref="N252:N263" si="80">SUM(K252-G252)*M252</f>
        <v>8686.7786879999985</v>
      </c>
      <c r="O252" s="352"/>
      <c r="P252" s="352"/>
    </row>
    <row r="253" spans="1:16" s="108" customFormat="1" ht="15" customHeight="1" x14ac:dyDescent="0.25">
      <c r="A253" s="531" t="s">
        <v>1949</v>
      </c>
      <c r="B253" s="530" t="s">
        <v>299</v>
      </c>
      <c r="C253" s="555" t="s">
        <v>52</v>
      </c>
      <c r="D253" s="556">
        <v>42032</v>
      </c>
      <c r="E253" s="557">
        <v>19078</v>
      </c>
      <c r="F253" s="782">
        <v>303.10000000000002</v>
      </c>
      <c r="G253" s="536">
        <f t="shared" si="77"/>
        <v>57825.418000000005</v>
      </c>
      <c r="H253" s="537"/>
      <c r="I253" s="571">
        <v>42089</v>
      </c>
      <c r="J253" s="782">
        <v>307.10000000000002</v>
      </c>
      <c r="K253" s="538">
        <f t="shared" si="78"/>
        <v>58588.538000000008</v>
      </c>
      <c r="L253" s="979">
        <f t="shared" si="79"/>
        <v>763.12000000000262</v>
      </c>
      <c r="M253" s="540">
        <v>1.4883999999999999</v>
      </c>
      <c r="N253" s="541">
        <f t="shared" si="80"/>
        <v>1135.8278080000039</v>
      </c>
      <c r="O253" s="352"/>
      <c r="P253" s="352"/>
    </row>
    <row r="254" spans="1:16" s="108" customFormat="1" ht="15" customHeight="1" x14ac:dyDescent="0.25">
      <c r="A254" s="531" t="s">
        <v>2005</v>
      </c>
      <c r="B254" s="530" t="s">
        <v>2006</v>
      </c>
      <c r="C254" s="555" t="s">
        <v>52</v>
      </c>
      <c r="D254" s="556">
        <v>42061</v>
      </c>
      <c r="E254" s="557">
        <v>5529</v>
      </c>
      <c r="F254" s="782">
        <v>873</v>
      </c>
      <c r="G254" s="536">
        <f t="shared" si="77"/>
        <v>48268.17</v>
      </c>
      <c r="H254" s="537"/>
      <c r="I254" s="571">
        <v>42089</v>
      </c>
      <c r="J254" s="782">
        <v>832</v>
      </c>
      <c r="K254" s="538">
        <f t="shared" si="78"/>
        <v>46001.279999999999</v>
      </c>
      <c r="L254" s="979">
        <f t="shared" si="79"/>
        <v>-2266.8899999999994</v>
      </c>
      <c r="M254" s="540">
        <v>1.4883999999999999</v>
      </c>
      <c r="N254" s="541">
        <f t="shared" si="80"/>
        <v>-3374.0390759999991</v>
      </c>
      <c r="O254" s="352"/>
      <c r="P254" s="352"/>
    </row>
    <row r="255" spans="1:16" s="108" customFormat="1" ht="15" customHeight="1" x14ac:dyDescent="0.25">
      <c r="A255" s="531" t="s">
        <v>1806</v>
      </c>
      <c r="B255" s="530" t="s">
        <v>1807</v>
      </c>
      <c r="C255" s="555" t="s">
        <v>52</v>
      </c>
      <c r="D255" s="556">
        <v>42027</v>
      </c>
      <c r="E255" s="557">
        <v>7985</v>
      </c>
      <c r="F255" s="782">
        <v>756.5</v>
      </c>
      <c r="G255" s="536">
        <f t="shared" si="77"/>
        <v>60406.525000000001</v>
      </c>
      <c r="H255" s="537"/>
      <c r="I255" s="571">
        <v>42111</v>
      </c>
      <c r="J255" s="782">
        <v>833</v>
      </c>
      <c r="K255" s="538">
        <f t="shared" si="78"/>
        <v>66515.05</v>
      </c>
      <c r="L255" s="979">
        <f t="shared" si="79"/>
        <v>6108.5250000000015</v>
      </c>
      <c r="M255" s="540">
        <v>1.4883999999999999</v>
      </c>
      <c r="N255" s="541">
        <f t="shared" si="80"/>
        <v>9091.9286100000027</v>
      </c>
      <c r="O255" s="352"/>
      <c r="P255" s="352"/>
    </row>
    <row r="256" spans="1:16" s="108" customFormat="1" ht="15" customHeight="1" x14ac:dyDescent="0.25">
      <c r="A256" s="531" t="s">
        <v>1806</v>
      </c>
      <c r="B256" s="530" t="s">
        <v>1807</v>
      </c>
      <c r="C256" s="555" t="s">
        <v>52</v>
      </c>
      <c r="D256" s="556">
        <v>42107</v>
      </c>
      <c r="E256" s="557">
        <v>7985</v>
      </c>
      <c r="F256" s="782">
        <v>0</v>
      </c>
      <c r="G256" s="536">
        <f t="shared" si="77"/>
        <v>0</v>
      </c>
      <c r="H256" s="537"/>
      <c r="I256" s="559"/>
      <c r="J256" s="782">
        <v>50</v>
      </c>
      <c r="K256" s="538">
        <f t="shared" si="78"/>
        <v>3992.5</v>
      </c>
      <c r="L256" s="979">
        <f t="shared" si="79"/>
        <v>3992.5</v>
      </c>
      <c r="M256" s="540">
        <v>1.4883999999999999</v>
      </c>
      <c r="N256" s="541">
        <f t="shared" si="80"/>
        <v>5942.4369999999999</v>
      </c>
      <c r="O256" s="352" t="s">
        <v>2050</v>
      </c>
      <c r="P256" s="352"/>
    </row>
    <row r="257" spans="1:26" s="108" customFormat="1" ht="15" customHeight="1" x14ac:dyDescent="0.25">
      <c r="A257" s="531" t="s">
        <v>2016</v>
      </c>
      <c r="B257" s="530" t="s">
        <v>2015</v>
      </c>
      <c r="C257" s="555" t="s">
        <v>52</v>
      </c>
      <c r="D257" s="556">
        <v>42069</v>
      </c>
      <c r="E257" s="557">
        <v>8180</v>
      </c>
      <c r="F257" s="782">
        <v>555.79999999999995</v>
      </c>
      <c r="G257" s="536">
        <f t="shared" si="77"/>
        <v>45464.44</v>
      </c>
      <c r="H257" s="537"/>
      <c r="I257" s="571">
        <v>42114</v>
      </c>
      <c r="J257" s="841">
        <v>524.1</v>
      </c>
      <c r="K257" s="538">
        <f t="shared" si="78"/>
        <v>42871.38</v>
      </c>
      <c r="L257" s="979">
        <f t="shared" si="79"/>
        <v>-2593.0600000000049</v>
      </c>
      <c r="M257" s="540">
        <v>1.51858</v>
      </c>
      <c r="N257" s="541">
        <f t="shared" si="80"/>
        <v>-3937.7690548000078</v>
      </c>
      <c r="O257" s="352"/>
      <c r="P257" s="352"/>
    </row>
    <row r="258" spans="1:26" s="108" customFormat="1" ht="15" customHeight="1" x14ac:dyDescent="0.25">
      <c r="A258" s="531" t="s">
        <v>2017</v>
      </c>
      <c r="B258" s="530" t="s">
        <v>2027</v>
      </c>
      <c r="C258" s="555" t="s">
        <v>52</v>
      </c>
      <c r="D258" s="556">
        <v>42068</v>
      </c>
      <c r="E258" s="557">
        <v>9900</v>
      </c>
      <c r="F258" s="782">
        <v>533</v>
      </c>
      <c r="G258" s="536">
        <f t="shared" si="77"/>
        <v>52767</v>
      </c>
      <c r="H258" s="537"/>
      <c r="I258" s="571">
        <v>42114</v>
      </c>
      <c r="J258" s="841">
        <v>547</v>
      </c>
      <c r="K258" s="538">
        <f t="shared" si="78"/>
        <v>54153</v>
      </c>
      <c r="L258" s="979">
        <f t="shared" si="79"/>
        <v>1386</v>
      </c>
      <c r="M258" s="540">
        <v>1.51858</v>
      </c>
      <c r="N258" s="541">
        <f t="shared" si="80"/>
        <v>2104.7518800000003</v>
      </c>
      <c r="O258" s="352"/>
      <c r="P258" s="352"/>
    </row>
    <row r="259" spans="1:26" s="108" customFormat="1" ht="15" customHeight="1" x14ac:dyDescent="0.25">
      <c r="A259" s="531" t="s">
        <v>1041</v>
      </c>
      <c r="B259" s="530" t="s">
        <v>1040</v>
      </c>
      <c r="C259" s="555" t="s">
        <v>52</v>
      </c>
      <c r="D259" s="556">
        <v>36892</v>
      </c>
      <c r="E259" s="557">
        <v>17306</v>
      </c>
      <c r="F259" s="782">
        <v>533</v>
      </c>
      <c r="G259" s="536">
        <f t="shared" si="77"/>
        <v>92240.98</v>
      </c>
      <c r="H259" s="537"/>
      <c r="I259" s="571">
        <v>42114</v>
      </c>
      <c r="J259" s="841">
        <v>575</v>
      </c>
      <c r="K259" s="538">
        <f t="shared" si="78"/>
        <v>99509.5</v>
      </c>
      <c r="L259" s="979">
        <f t="shared" si="79"/>
        <v>7268.5200000000041</v>
      </c>
      <c r="M259" s="540">
        <v>1.51858</v>
      </c>
      <c r="N259" s="541">
        <f t="shared" si="80"/>
        <v>11037.829101600006</v>
      </c>
      <c r="O259" s="352"/>
      <c r="P259" s="352"/>
    </row>
    <row r="260" spans="1:26" s="108" customFormat="1" ht="15" customHeight="1" x14ac:dyDescent="0.25">
      <c r="A260" s="531" t="s">
        <v>2018</v>
      </c>
      <c r="B260" s="530" t="s">
        <v>430</v>
      </c>
      <c r="C260" s="555" t="s">
        <v>52</v>
      </c>
      <c r="D260" s="556">
        <v>42066</v>
      </c>
      <c r="E260" s="557">
        <v>15000</v>
      </c>
      <c r="F260" s="782">
        <v>94.5</v>
      </c>
      <c r="G260" s="536">
        <f t="shared" si="77"/>
        <v>14175</v>
      </c>
      <c r="H260" s="537"/>
      <c r="I260" s="571">
        <v>42114</v>
      </c>
      <c r="J260" s="841">
        <v>90</v>
      </c>
      <c r="K260" s="538">
        <f t="shared" si="78"/>
        <v>13500</v>
      </c>
      <c r="L260" s="979">
        <f t="shared" si="79"/>
        <v>-675</v>
      </c>
      <c r="M260" s="540">
        <v>1.51858</v>
      </c>
      <c r="N260" s="541">
        <f t="shared" si="80"/>
        <v>-1025.0415</v>
      </c>
      <c r="O260" s="352"/>
      <c r="P260" s="352"/>
    </row>
    <row r="261" spans="1:26" s="108" customFormat="1" ht="15" customHeight="1" x14ac:dyDescent="0.25">
      <c r="A261" s="531" t="s">
        <v>957</v>
      </c>
      <c r="B261" s="530" t="s">
        <v>954</v>
      </c>
      <c r="C261" s="555" t="s">
        <v>52</v>
      </c>
      <c r="D261" s="556">
        <v>42075</v>
      </c>
      <c r="E261" s="557">
        <v>5987</v>
      </c>
      <c r="F261" s="782">
        <v>1009</v>
      </c>
      <c r="G261" s="536">
        <f t="shared" si="77"/>
        <v>60408.83</v>
      </c>
      <c r="H261" s="537"/>
      <c r="I261" s="571">
        <v>42115</v>
      </c>
      <c r="J261" s="841">
        <v>1011</v>
      </c>
      <c r="K261" s="538">
        <f t="shared" si="78"/>
        <v>60528.57</v>
      </c>
      <c r="L261" s="979">
        <f t="shared" si="79"/>
        <v>119.73999999999796</v>
      </c>
      <c r="M261" s="540">
        <v>1.51858</v>
      </c>
      <c r="N261" s="541">
        <f t="shared" si="80"/>
        <v>181.83476919999691</v>
      </c>
      <c r="O261" s="352"/>
      <c r="P261" s="352"/>
    </row>
    <row r="262" spans="1:26" s="108" customFormat="1" ht="15" customHeight="1" x14ac:dyDescent="0.25">
      <c r="A262" s="531" t="s">
        <v>786</v>
      </c>
      <c r="B262" s="530" t="s">
        <v>787</v>
      </c>
      <c r="C262" s="555" t="s">
        <v>52</v>
      </c>
      <c r="D262" s="556">
        <v>41981</v>
      </c>
      <c r="E262" s="557">
        <v>22655</v>
      </c>
      <c r="F262" s="782">
        <v>570.79999999999995</v>
      </c>
      <c r="G262" s="536">
        <f t="shared" si="77"/>
        <v>129314.73999999998</v>
      </c>
      <c r="H262" s="537"/>
      <c r="I262" s="571">
        <v>42117</v>
      </c>
      <c r="J262" s="841">
        <v>701.3</v>
      </c>
      <c r="K262" s="538">
        <f t="shared" si="78"/>
        <v>158879.51499999998</v>
      </c>
      <c r="L262" s="979">
        <f t="shared" si="79"/>
        <v>29564.775000000009</v>
      </c>
      <c r="M262" s="540">
        <v>1.51858</v>
      </c>
      <c r="N262" s="541">
        <f t="shared" si="80"/>
        <v>44896.476019500013</v>
      </c>
      <c r="O262" s="352"/>
      <c r="P262" s="352"/>
    </row>
    <row r="263" spans="1:26" s="108" customFormat="1" ht="15" customHeight="1" x14ac:dyDescent="0.25">
      <c r="A263" s="531" t="s">
        <v>2051</v>
      </c>
      <c r="B263" s="530" t="s">
        <v>787</v>
      </c>
      <c r="C263" s="555" t="s">
        <v>52</v>
      </c>
      <c r="D263" s="556">
        <v>42104</v>
      </c>
      <c r="E263" s="557">
        <v>13271</v>
      </c>
      <c r="F263" s="782">
        <v>723.5</v>
      </c>
      <c r="G263" s="536">
        <f t="shared" si="77"/>
        <v>96015.684999999998</v>
      </c>
      <c r="H263" s="537"/>
      <c r="I263" s="571">
        <v>42117</v>
      </c>
      <c r="J263" s="841">
        <v>701.3</v>
      </c>
      <c r="K263" s="538">
        <f t="shared" si="78"/>
        <v>93069.522999999986</v>
      </c>
      <c r="L263" s="979">
        <f t="shared" si="79"/>
        <v>-2946.1620000000112</v>
      </c>
      <c r="M263" s="540">
        <v>1.51858</v>
      </c>
      <c r="N263" s="541">
        <f t="shared" si="80"/>
        <v>-4473.9826899600175</v>
      </c>
      <c r="O263" s="352"/>
      <c r="P263" s="352"/>
    </row>
    <row r="264" spans="1:26" s="108" customFormat="1" ht="15" customHeight="1" x14ac:dyDescent="0.25">
      <c r="A264" s="46" t="s">
        <v>1439</v>
      </c>
      <c r="B264" s="530" t="s">
        <v>1440</v>
      </c>
      <c r="C264" s="555" t="s">
        <v>52</v>
      </c>
      <c r="D264" s="556">
        <v>42083</v>
      </c>
      <c r="E264" s="557">
        <v>17833</v>
      </c>
      <c r="F264" s="782">
        <v>358</v>
      </c>
      <c r="G264" s="536">
        <f t="shared" ref="G264:G270" si="81">SUM(E264*F264)/100</f>
        <v>63842.14</v>
      </c>
      <c r="H264" s="537"/>
      <c r="I264" s="571">
        <v>42122</v>
      </c>
      <c r="J264" s="782">
        <v>367.4</v>
      </c>
      <c r="K264" s="538">
        <f t="shared" ref="K264:K270" si="82">SUM(E264*J264)/100</f>
        <v>65518.441999999995</v>
      </c>
      <c r="L264" s="979">
        <f t="shared" ref="L264:L269" si="83">SUM(K264-G264)</f>
        <v>1676.301999999996</v>
      </c>
      <c r="M264" s="540">
        <v>1.51858</v>
      </c>
      <c r="N264" s="541">
        <f t="shared" ref="N264:N269" si="84">SUM(K264-G264)*M264</f>
        <v>2545.5986911599939</v>
      </c>
      <c r="O264" s="352"/>
      <c r="P264" s="352"/>
    </row>
    <row r="265" spans="1:26" s="110" customFormat="1" ht="15" customHeight="1" x14ac:dyDescent="0.25">
      <c r="A265" s="847" t="s">
        <v>2031</v>
      </c>
      <c r="B265" s="530" t="s">
        <v>2032</v>
      </c>
      <c r="C265" s="555" t="s">
        <v>52</v>
      </c>
      <c r="D265" s="556">
        <v>42083</v>
      </c>
      <c r="E265" s="557">
        <v>12221</v>
      </c>
      <c r="F265" s="782">
        <v>803.95</v>
      </c>
      <c r="G265" s="536">
        <f t="shared" si="81"/>
        <v>98250.729500000016</v>
      </c>
      <c r="H265" s="537"/>
      <c r="I265" s="571">
        <v>42123</v>
      </c>
      <c r="J265" s="782">
        <v>820</v>
      </c>
      <c r="K265" s="538">
        <f t="shared" si="82"/>
        <v>100212.2</v>
      </c>
      <c r="L265" s="979">
        <f t="shared" si="83"/>
        <v>1961.4704999999813</v>
      </c>
      <c r="M265" s="540">
        <v>1.51858</v>
      </c>
      <c r="N265" s="541">
        <f t="shared" si="84"/>
        <v>2978.6498718899716</v>
      </c>
      <c r="O265" s="352"/>
      <c r="P265" s="352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s="108" customFormat="1" ht="15" customHeight="1" x14ac:dyDescent="0.25">
      <c r="A266" s="46" t="s">
        <v>1938</v>
      </c>
      <c r="B266" s="530" t="s">
        <v>994</v>
      </c>
      <c r="C266" s="555" t="s">
        <v>52</v>
      </c>
      <c r="D266" s="556">
        <v>42023</v>
      </c>
      <c r="E266" s="557">
        <v>2171</v>
      </c>
      <c r="F266" s="782">
        <v>2743</v>
      </c>
      <c r="G266" s="536">
        <f t="shared" si="81"/>
        <v>59550.53</v>
      </c>
      <c r="H266" s="537"/>
      <c r="I266" s="571">
        <v>42124</v>
      </c>
      <c r="J266" s="782">
        <v>2839</v>
      </c>
      <c r="K266" s="538">
        <f t="shared" si="82"/>
        <v>61634.69</v>
      </c>
      <c r="L266" s="979">
        <f t="shared" si="83"/>
        <v>2084.1600000000035</v>
      </c>
      <c r="M266" s="540">
        <v>1.51858</v>
      </c>
      <c r="N266" s="541">
        <f t="shared" si="84"/>
        <v>3164.9636928000054</v>
      </c>
      <c r="O266" s="352"/>
      <c r="P266" s="352"/>
    </row>
    <row r="267" spans="1:26" s="110" customFormat="1" ht="15" customHeight="1" x14ac:dyDescent="0.25">
      <c r="A267" s="46" t="s">
        <v>1981</v>
      </c>
      <c r="B267" s="530" t="s">
        <v>1980</v>
      </c>
      <c r="C267" s="555" t="s">
        <v>52</v>
      </c>
      <c r="D267" s="556">
        <v>42048</v>
      </c>
      <c r="E267" s="557">
        <v>23454</v>
      </c>
      <c r="F267" s="782">
        <v>403</v>
      </c>
      <c r="G267" s="536">
        <f t="shared" si="81"/>
        <v>94519.62</v>
      </c>
      <c r="H267" s="537"/>
      <c r="I267" s="571">
        <v>42124</v>
      </c>
      <c r="J267" s="782">
        <v>438.2</v>
      </c>
      <c r="K267" s="538">
        <f t="shared" si="82"/>
        <v>102775.42799999999</v>
      </c>
      <c r="L267" s="979">
        <f t="shared" si="83"/>
        <v>8255.80799999999</v>
      </c>
      <c r="M267" s="540">
        <v>1.51858</v>
      </c>
      <c r="N267" s="541">
        <f t="shared" si="84"/>
        <v>12537.104912639985</v>
      </c>
      <c r="O267" s="352"/>
      <c r="P267" s="352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10" customFormat="1" ht="15" customHeight="1" x14ac:dyDescent="0.25">
      <c r="A268" s="46" t="s">
        <v>1931</v>
      </c>
      <c r="B268" s="530" t="s">
        <v>1932</v>
      </c>
      <c r="C268" s="555" t="s">
        <v>52</v>
      </c>
      <c r="D268" s="556">
        <v>42017</v>
      </c>
      <c r="E268" s="557">
        <v>3532</v>
      </c>
      <c r="F268" s="782">
        <v>1403</v>
      </c>
      <c r="G268" s="536">
        <f t="shared" si="81"/>
        <v>49553.96</v>
      </c>
      <c r="H268" s="537"/>
      <c r="I268" s="571">
        <v>42125</v>
      </c>
      <c r="J268" s="782">
        <v>1496</v>
      </c>
      <c r="K268" s="538">
        <f t="shared" si="82"/>
        <v>52838.720000000001</v>
      </c>
      <c r="L268" s="979">
        <f t="shared" si="83"/>
        <v>3284.760000000002</v>
      </c>
      <c r="M268" s="540">
        <v>1.51858</v>
      </c>
      <c r="N268" s="541">
        <f t="shared" si="84"/>
        <v>4988.1708408000031</v>
      </c>
      <c r="O268" s="352"/>
      <c r="P268" s="352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s="108" customFormat="1" ht="15" customHeight="1" x14ac:dyDescent="0.25">
      <c r="A269" s="604" t="s">
        <v>718</v>
      </c>
      <c r="B269" s="530" t="s">
        <v>719</v>
      </c>
      <c r="C269" s="555" t="s">
        <v>52</v>
      </c>
      <c r="D269" s="556">
        <v>42069</v>
      </c>
      <c r="E269" s="557">
        <v>14900</v>
      </c>
      <c r="F269" s="782">
        <v>504.15</v>
      </c>
      <c r="G269" s="536">
        <f t="shared" si="81"/>
        <v>75118.350000000006</v>
      </c>
      <c r="H269" s="537"/>
      <c r="I269" s="571">
        <v>42131</v>
      </c>
      <c r="J269" s="782">
        <v>502.45</v>
      </c>
      <c r="K269" s="538">
        <f t="shared" si="82"/>
        <v>74865.05</v>
      </c>
      <c r="L269" s="979">
        <f t="shared" si="83"/>
        <v>-253.30000000000291</v>
      </c>
      <c r="M269" s="540">
        <v>1.5146999999999999</v>
      </c>
      <c r="N269" s="541">
        <f t="shared" si="84"/>
        <v>-383.6735100000044</v>
      </c>
      <c r="O269" s="352"/>
      <c r="P269" s="352"/>
    </row>
    <row r="270" spans="1:26" s="108" customFormat="1" ht="15" customHeight="1" x14ac:dyDescent="0.25">
      <c r="A270" s="851" t="s">
        <v>2053</v>
      </c>
      <c r="B270" s="569" t="s">
        <v>2054</v>
      </c>
      <c r="C270" s="561" t="s">
        <v>77</v>
      </c>
      <c r="D270" s="562">
        <v>42117</v>
      </c>
      <c r="E270" s="563">
        <v>5300</v>
      </c>
      <c r="F270" s="783">
        <v>907.8</v>
      </c>
      <c r="G270" s="564">
        <f t="shared" si="81"/>
        <v>48113.4</v>
      </c>
      <c r="H270" s="565"/>
      <c r="I270" s="571">
        <v>42132</v>
      </c>
      <c r="J270" s="783">
        <v>975.8</v>
      </c>
      <c r="K270" s="566">
        <f t="shared" si="82"/>
        <v>51717.4</v>
      </c>
      <c r="L270" s="980">
        <f>SUM(G270-K270)</f>
        <v>-3604</v>
      </c>
      <c r="M270" s="540">
        <v>1.5146999999999999</v>
      </c>
      <c r="N270" s="568">
        <f>SUM(G270-K270)*M270</f>
        <v>-5458.9787999999999</v>
      </c>
      <c r="O270" s="351"/>
      <c r="P270" s="351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s="108" customFormat="1" ht="15" customHeight="1" x14ac:dyDescent="0.25">
      <c r="A271" s="627" t="s">
        <v>2058</v>
      </c>
      <c r="B271" s="569" t="s">
        <v>793</v>
      </c>
      <c r="C271" s="561" t="s">
        <v>77</v>
      </c>
      <c r="D271" s="562">
        <v>42121</v>
      </c>
      <c r="E271" s="563">
        <v>6548</v>
      </c>
      <c r="F271" s="783">
        <v>628</v>
      </c>
      <c r="G271" s="564">
        <f t="shared" ref="G271:G276" si="85">SUM(E271*F271)/100</f>
        <v>41121.440000000002</v>
      </c>
      <c r="H271" s="565"/>
      <c r="I271" s="571">
        <v>42139</v>
      </c>
      <c r="J271" s="783">
        <v>643.29999999999995</v>
      </c>
      <c r="K271" s="566">
        <f t="shared" ref="K271:K276" si="86">SUM(E271*J271)/100</f>
        <v>42123.283999999992</v>
      </c>
      <c r="L271" s="980">
        <f>SUM(G271-K271)</f>
        <v>-1001.84399999999</v>
      </c>
      <c r="M271" s="540">
        <v>1.5722</v>
      </c>
      <c r="N271" s="568">
        <f>SUM(G271-K271)*M271</f>
        <v>-1575.0991367999843</v>
      </c>
      <c r="O271" s="351"/>
      <c r="P271" s="351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s="108" customFormat="1" ht="15" customHeight="1" x14ac:dyDescent="0.25">
      <c r="A272" s="604" t="s">
        <v>716</v>
      </c>
      <c r="B272" s="530" t="s">
        <v>717</v>
      </c>
      <c r="C272" s="555" t="s">
        <v>52</v>
      </c>
      <c r="D272" s="556">
        <v>42102</v>
      </c>
      <c r="E272" s="557">
        <v>10731</v>
      </c>
      <c r="F272" s="782">
        <v>162.1</v>
      </c>
      <c r="G272" s="536">
        <f t="shared" si="85"/>
        <v>17394.950999999997</v>
      </c>
      <c r="H272" s="537"/>
      <c r="I272" s="571">
        <v>42143</v>
      </c>
      <c r="J272" s="782">
        <v>166.4</v>
      </c>
      <c r="K272" s="538">
        <f t="shared" si="86"/>
        <v>17856.384000000002</v>
      </c>
      <c r="L272" s="979">
        <f>SUM(K272-G272)</f>
        <v>461.43300000000454</v>
      </c>
      <c r="M272" s="540">
        <v>1.5722400000000001</v>
      </c>
      <c r="N272" s="541">
        <f>SUM(K272-G272)*M272</f>
        <v>725.48341992000712</v>
      </c>
      <c r="O272" s="352"/>
      <c r="P272" s="352"/>
    </row>
    <row r="273" spans="1:26" s="110" customFormat="1" ht="15" customHeight="1" x14ac:dyDescent="0.25">
      <c r="A273" s="627" t="s">
        <v>2075</v>
      </c>
      <c r="B273" s="569" t="s">
        <v>1374</v>
      </c>
      <c r="C273" s="561" t="s">
        <v>77</v>
      </c>
      <c r="D273" s="562">
        <v>42131</v>
      </c>
      <c r="E273" s="563">
        <v>35020</v>
      </c>
      <c r="F273" s="783">
        <v>158</v>
      </c>
      <c r="G273" s="564">
        <f t="shared" si="85"/>
        <v>55331.6</v>
      </c>
      <c r="H273" s="565"/>
      <c r="I273" s="571">
        <v>42145</v>
      </c>
      <c r="J273" s="783">
        <v>173</v>
      </c>
      <c r="K273" s="566">
        <f t="shared" si="86"/>
        <v>60584.6</v>
      </c>
      <c r="L273" s="980">
        <f>SUM(G273-K273)</f>
        <v>-5253</v>
      </c>
      <c r="M273" s="540">
        <v>1.5722400000000001</v>
      </c>
      <c r="N273" s="568">
        <f>SUM(G273-K273)*M273</f>
        <v>-8258.9767200000006</v>
      </c>
      <c r="O273" s="351"/>
      <c r="P273" s="351"/>
    </row>
    <row r="274" spans="1:26" s="110" customFormat="1" ht="15" customHeight="1" x14ac:dyDescent="0.25">
      <c r="A274" s="627" t="s">
        <v>1411</v>
      </c>
      <c r="B274" s="569" t="s">
        <v>1410</v>
      </c>
      <c r="C274" s="561" t="s">
        <v>77</v>
      </c>
      <c r="D274" s="562">
        <v>42142</v>
      </c>
      <c r="E274" s="563">
        <v>3055</v>
      </c>
      <c r="F274" s="783">
        <v>1270</v>
      </c>
      <c r="G274" s="564">
        <f t="shared" si="85"/>
        <v>38798.5</v>
      </c>
      <c r="H274" s="565"/>
      <c r="I274" s="571">
        <v>42149</v>
      </c>
      <c r="J274" s="783">
        <v>1326</v>
      </c>
      <c r="K274" s="566">
        <f t="shared" si="86"/>
        <v>40509.300000000003</v>
      </c>
      <c r="L274" s="980">
        <f>SUM(G274-K274)</f>
        <v>-1710.8000000000029</v>
      </c>
      <c r="M274" s="540">
        <v>1.5476000000000001</v>
      </c>
      <c r="N274" s="568">
        <f>SUM(G274-K274)*M274</f>
        <v>-2647.6340800000048</v>
      </c>
      <c r="O274" s="351"/>
      <c r="P274" s="351"/>
    </row>
    <row r="275" spans="1:26" s="108" customFormat="1" ht="15" customHeight="1" x14ac:dyDescent="0.25">
      <c r="A275" s="604" t="s">
        <v>2082</v>
      </c>
      <c r="B275" s="530" t="s">
        <v>2083</v>
      </c>
      <c r="C275" s="555" t="s">
        <v>52</v>
      </c>
      <c r="D275" s="556">
        <v>42136</v>
      </c>
      <c r="E275" s="557">
        <v>26174</v>
      </c>
      <c r="F275" s="782">
        <v>234.6</v>
      </c>
      <c r="G275" s="536">
        <f t="shared" si="85"/>
        <v>61404.203999999998</v>
      </c>
      <c r="H275" s="537"/>
      <c r="I275" s="571">
        <v>42150</v>
      </c>
      <c r="J275" s="782">
        <v>215.6</v>
      </c>
      <c r="K275" s="538">
        <f t="shared" si="86"/>
        <v>56431.143999999993</v>
      </c>
      <c r="L275" s="979">
        <f>SUM(K275-G275)</f>
        <v>-4973.0600000000049</v>
      </c>
      <c r="M275" s="540">
        <v>1.5476000000000001</v>
      </c>
      <c r="N275" s="541">
        <f>SUM(K275-G275)*M275</f>
        <v>-7696.3076560000081</v>
      </c>
      <c r="O275" s="352"/>
      <c r="P275" s="352"/>
    </row>
    <row r="276" spans="1:26" s="110" customFormat="1" ht="15" customHeight="1" x14ac:dyDescent="0.25">
      <c r="A276" s="627" t="s">
        <v>2076</v>
      </c>
      <c r="B276" s="569" t="s">
        <v>2077</v>
      </c>
      <c r="C276" s="561" t="s">
        <v>77</v>
      </c>
      <c r="D276" s="562">
        <v>42130</v>
      </c>
      <c r="E276" s="563">
        <v>16415</v>
      </c>
      <c r="F276" s="783">
        <v>327.3</v>
      </c>
      <c r="G276" s="564">
        <f t="shared" si="85"/>
        <v>53726.294999999998</v>
      </c>
      <c r="H276" s="565"/>
      <c r="I276" s="571">
        <v>42152</v>
      </c>
      <c r="J276" s="783">
        <v>354.9</v>
      </c>
      <c r="K276" s="566">
        <f t="shared" si="86"/>
        <v>58256.834999999999</v>
      </c>
      <c r="L276" s="980">
        <f>SUM(G276-K276)</f>
        <v>-4530.5400000000009</v>
      </c>
      <c r="M276" s="540">
        <v>1.5476000000000001</v>
      </c>
      <c r="N276" s="568">
        <f>SUM(G276-K276)*M276</f>
        <v>-7011.4637040000016</v>
      </c>
      <c r="O276" s="351"/>
      <c r="P276" s="351"/>
    </row>
    <row r="277" spans="1:26" s="885" customFormat="1" ht="15" customHeight="1" x14ac:dyDescent="0.25">
      <c r="A277" s="859" t="s">
        <v>709</v>
      </c>
      <c r="B277" s="860" t="s">
        <v>389</v>
      </c>
      <c r="C277" s="861" t="s">
        <v>52</v>
      </c>
      <c r="D277" s="862">
        <v>42048</v>
      </c>
      <c r="E277" s="863">
        <v>5191</v>
      </c>
      <c r="F277" s="864">
        <v>930</v>
      </c>
      <c r="G277" s="865">
        <f t="shared" ref="G277:G285" si="87">SUM(E277*F277)/100</f>
        <v>48276.3</v>
      </c>
      <c r="H277" s="866"/>
      <c r="I277" s="887">
        <v>42159</v>
      </c>
      <c r="J277" s="864">
        <v>976.5</v>
      </c>
      <c r="K277" s="867">
        <f t="shared" ref="K277:K285" si="88">SUM(E277*J277)/100</f>
        <v>50690.114999999998</v>
      </c>
      <c r="L277" s="981">
        <f>SUM(K277-G277)</f>
        <v>2413.8149999999951</v>
      </c>
      <c r="M277" s="868">
        <v>1.5269999999999999</v>
      </c>
      <c r="N277" s="869">
        <f>SUM(K277-G277)*M277</f>
        <v>3685.8955049999922</v>
      </c>
      <c r="O277" s="870"/>
      <c r="P277" s="870"/>
      <c r="Q277" s="871"/>
      <c r="R277" s="871"/>
      <c r="S277" s="871"/>
      <c r="T277" s="871"/>
      <c r="U277" s="871"/>
      <c r="V277" s="871"/>
      <c r="W277" s="871"/>
      <c r="X277" s="871"/>
      <c r="Y277" s="871"/>
      <c r="Z277" s="871"/>
    </row>
    <row r="278" spans="1:26" s="871" customFormat="1" ht="15" customHeight="1" x14ac:dyDescent="0.25">
      <c r="A278" s="872" t="s">
        <v>2060</v>
      </c>
      <c r="B278" s="873" t="s">
        <v>2059</v>
      </c>
      <c r="C278" s="874" t="s">
        <v>77</v>
      </c>
      <c r="D278" s="875">
        <v>42123</v>
      </c>
      <c r="E278" s="876">
        <v>4606</v>
      </c>
      <c r="F278" s="877">
        <v>961.75</v>
      </c>
      <c r="G278" s="878">
        <f t="shared" si="87"/>
        <v>44298.205000000002</v>
      </c>
      <c r="H278" s="879"/>
      <c r="I278" s="887">
        <v>42166</v>
      </c>
      <c r="J278" s="877">
        <v>1027</v>
      </c>
      <c r="K278" s="880">
        <f t="shared" si="88"/>
        <v>47303.62</v>
      </c>
      <c r="L278" s="982">
        <f>SUM(G278-K278)</f>
        <v>-3005.4150000000009</v>
      </c>
      <c r="M278" s="868">
        <v>1.573</v>
      </c>
      <c r="N278" s="883">
        <f>SUM(G278-K278)*M278</f>
        <v>-4727.5177950000016</v>
      </c>
      <c r="O278" s="884"/>
      <c r="P278" s="884"/>
      <c r="Q278" s="885"/>
      <c r="R278" s="885"/>
      <c r="S278" s="885"/>
      <c r="T278" s="885"/>
      <c r="U278" s="885"/>
      <c r="V278" s="885"/>
      <c r="W278" s="885"/>
      <c r="X278" s="885"/>
      <c r="Y278" s="885"/>
      <c r="Z278" s="885"/>
    </row>
    <row r="279" spans="1:26" s="871" customFormat="1" ht="15" customHeight="1" x14ac:dyDescent="0.25">
      <c r="A279" s="859" t="s">
        <v>2098</v>
      </c>
      <c r="B279" s="860" t="s">
        <v>2099</v>
      </c>
      <c r="C279" s="861" t="s">
        <v>52</v>
      </c>
      <c r="D279" s="862">
        <v>42153</v>
      </c>
      <c r="E279" s="863">
        <v>6315</v>
      </c>
      <c r="F279" s="864">
        <v>749.5</v>
      </c>
      <c r="G279" s="865">
        <f t="shared" si="87"/>
        <v>47330.925000000003</v>
      </c>
      <c r="H279" s="866"/>
      <c r="I279" s="887">
        <v>42173</v>
      </c>
      <c r="J279" s="864">
        <v>673.5</v>
      </c>
      <c r="K279" s="867">
        <f t="shared" si="88"/>
        <v>42531.525000000001</v>
      </c>
      <c r="L279" s="981">
        <f>SUM(K279-G279)</f>
        <v>-4799.4000000000015</v>
      </c>
      <c r="M279" s="868">
        <v>1.573</v>
      </c>
      <c r="N279" s="869">
        <f>SUM(K279-G279)*M279</f>
        <v>-7549.4562000000024</v>
      </c>
      <c r="O279" s="870"/>
      <c r="P279" s="870"/>
    </row>
    <row r="280" spans="1:26" s="885" customFormat="1" ht="15" customHeight="1" x14ac:dyDescent="0.25">
      <c r="A280" s="872" t="s">
        <v>2126</v>
      </c>
      <c r="B280" s="873" t="s">
        <v>405</v>
      </c>
      <c r="C280" s="874" t="s">
        <v>77</v>
      </c>
      <c r="D280" s="875">
        <v>42173</v>
      </c>
      <c r="E280" s="876">
        <v>2616</v>
      </c>
      <c r="F280" s="877">
        <v>3068</v>
      </c>
      <c r="G280" s="878">
        <f t="shared" si="87"/>
        <v>80258.880000000005</v>
      </c>
      <c r="H280" s="879"/>
      <c r="I280" s="887">
        <v>42177</v>
      </c>
      <c r="J280" s="877">
        <v>3235</v>
      </c>
      <c r="K280" s="880">
        <f t="shared" si="88"/>
        <v>84627.6</v>
      </c>
      <c r="L280" s="982">
        <f>SUM(G280-K280)</f>
        <v>-4368.7200000000012</v>
      </c>
      <c r="M280" s="868">
        <v>1.573</v>
      </c>
      <c r="N280" s="883">
        <f>SUM(G280-K280)*M280</f>
        <v>-6871.9965600000014</v>
      </c>
      <c r="O280" s="884"/>
      <c r="P280" s="884"/>
    </row>
    <row r="281" spans="1:26" s="871" customFormat="1" ht="15" customHeight="1" x14ac:dyDescent="0.25">
      <c r="A281" s="859" t="s">
        <v>1938</v>
      </c>
      <c r="B281" s="860" t="s">
        <v>994</v>
      </c>
      <c r="C281" s="861" t="s">
        <v>52</v>
      </c>
      <c r="D281" s="862">
        <v>42152</v>
      </c>
      <c r="E281" s="863">
        <v>2285</v>
      </c>
      <c r="F281" s="864">
        <v>2955</v>
      </c>
      <c r="G281" s="865">
        <f t="shared" si="87"/>
        <v>67521.75</v>
      </c>
      <c r="H281" s="866"/>
      <c r="I281" s="887">
        <v>42184</v>
      </c>
      <c r="J281" s="864">
        <v>2745</v>
      </c>
      <c r="K281" s="867">
        <f t="shared" si="88"/>
        <v>62723.25</v>
      </c>
      <c r="L281" s="981">
        <f>SUM(K281-G281)</f>
        <v>-4798.5</v>
      </c>
      <c r="M281" s="868">
        <v>1.573</v>
      </c>
      <c r="N281" s="869">
        <f>SUM(K281-G281)*M281</f>
        <v>-7548.0405000000001</v>
      </c>
      <c r="O281" s="870"/>
      <c r="P281" s="870"/>
    </row>
    <row r="282" spans="1:26" s="871" customFormat="1" ht="15" customHeight="1" x14ac:dyDescent="0.25">
      <c r="A282" s="872" t="s">
        <v>2019</v>
      </c>
      <c r="B282" s="873" t="s">
        <v>2020</v>
      </c>
      <c r="C282" s="874" t="s">
        <v>77</v>
      </c>
      <c r="D282" s="875">
        <v>42066</v>
      </c>
      <c r="E282" s="876">
        <v>2338</v>
      </c>
      <c r="F282" s="877">
        <v>2384</v>
      </c>
      <c r="G282" s="878">
        <f t="shared" si="87"/>
        <v>55737.919999999998</v>
      </c>
      <c r="H282" s="879"/>
      <c r="I282" s="887">
        <v>42199</v>
      </c>
      <c r="J282" s="877">
        <v>2051</v>
      </c>
      <c r="K282" s="880">
        <f t="shared" si="88"/>
        <v>47952.38</v>
      </c>
      <c r="L282" s="982">
        <f>SUM(G282-K282)</f>
        <v>7785.5400000000009</v>
      </c>
      <c r="M282" s="868">
        <v>1.573</v>
      </c>
      <c r="N282" s="883">
        <f>SUM(G282-K282)*M282</f>
        <v>12246.654420000001</v>
      </c>
      <c r="O282" s="884"/>
      <c r="P282" s="884"/>
      <c r="Q282" s="885"/>
      <c r="R282" s="885"/>
      <c r="S282" s="885"/>
      <c r="T282" s="885"/>
      <c r="U282" s="885"/>
      <c r="V282" s="885"/>
      <c r="W282" s="885"/>
      <c r="X282" s="885"/>
      <c r="Y282" s="885"/>
      <c r="Z282" s="885"/>
    </row>
    <row r="283" spans="1:26" s="871" customFormat="1" ht="15" customHeight="1" x14ac:dyDescent="0.25">
      <c r="A283" s="859" t="s">
        <v>2118</v>
      </c>
      <c r="B283" s="860" t="s">
        <v>2119</v>
      </c>
      <c r="C283" s="861" t="s">
        <v>52</v>
      </c>
      <c r="D283" s="862">
        <v>42164</v>
      </c>
      <c r="E283" s="863">
        <v>12072</v>
      </c>
      <c r="F283" s="864">
        <v>342</v>
      </c>
      <c r="G283" s="865">
        <f t="shared" si="87"/>
        <v>41286.239999999998</v>
      </c>
      <c r="H283" s="866"/>
      <c r="I283" s="887">
        <v>42200</v>
      </c>
      <c r="J283" s="864">
        <v>337.7</v>
      </c>
      <c r="K283" s="867">
        <f t="shared" si="88"/>
        <v>40767.144</v>
      </c>
      <c r="L283" s="981">
        <f>SUM(K283-G283)</f>
        <v>-519.09599999999773</v>
      </c>
      <c r="M283" s="868">
        <v>1.573</v>
      </c>
      <c r="N283" s="869">
        <f>SUM(K283-G283)*M283</f>
        <v>-816.53800799999635</v>
      </c>
      <c r="O283" s="870"/>
      <c r="P283" s="870"/>
    </row>
    <row r="284" spans="1:26" s="885" customFormat="1" ht="15" customHeight="1" x14ac:dyDescent="0.25">
      <c r="A284" s="872" t="s">
        <v>1616</v>
      </c>
      <c r="B284" s="873" t="s">
        <v>1617</v>
      </c>
      <c r="C284" s="874" t="s">
        <v>77</v>
      </c>
      <c r="D284" s="875">
        <v>42172</v>
      </c>
      <c r="E284" s="876">
        <v>3360</v>
      </c>
      <c r="F284" s="877">
        <v>1620</v>
      </c>
      <c r="G284" s="878">
        <f t="shared" si="87"/>
        <v>54432</v>
      </c>
      <c r="H284" s="879"/>
      <c r="I284" s="887">
        <v>42200</v>
      </c>
      <c r="J284" s="877">
        <v>1620</v>
      </c>
      <c r="K284" s="880">
        <f t="shared" si="88"/>
        <v>54432</v>
      </c>
      <c r="L284" s="982">
        <f>SUM(G284-K284)</f>
        <v>0</v>
      </c>
      <c r="M284" s="868">
        <v>1.573</v>
      </c>
      <c r="N284" s="883">
        <f>SUM(G284-K284)*M284</f>
        <v>0</v>
      </c>
      <c r="O284" s="884"/>
      <c r="P284" s="884"/>
    </row>
    <row r="285" spans="1:26" s="885" customFormat="1" ht="15" customHeight="1" x14ac:dyDescent="0.25">
      <c r="A285" s="872" t="s">
        <v>1784</v>
      </c>
      <c r="B285" s="873" t="s">
        <v>1675</v>
      </c>
      <c r="C285" s="874" t="s">
        <v>77</v>
      </c>
      <c r="D285" s="875">
        <v>42159</v>
      </c>
      <c r="E285" s="876">
        <v>6645</v>
      </c>
      <c r="F285" s="877">
        <v>581</v>
      </c>
      <c r="G285" s="878">
        <f t="shared" si="87"/>
        <v>38607.449999999997</v>
      </c>
      <c r="H285" s="879"/>
      <c r="I285" s="887">
        <v>42201</v>
      </c>
      <c r="J285" s="877">
        <v>614.4</v>
      </c>
      <c r="K285" s="880">
        <f t="shared" si="88"/>
        <v>40826.879999999997</v>
      </c>
      <c r="L285" s="982">
        <f>SUM(G285-K285)</f>
        <v>-2219.4300000000003</v>
      </c>
      <c r="M285" s="868">
        <v>1.573</v>
      </c>
      <c r="N285" s="883">
        <f>SUM(G285-K285)*M285</f>
        <v>-3491.1633900000002</v>
      </c>
      <c r="O285" s="884"/>
      <c r="P285" s="884"/>
    </row>
    <row r="286" spans="1:26" s="885" customFormat="1" ht="15" customHeight="1" x14ac:dyDescent="0.25">
      <c r="A286" s="872" t="s">
        <v>1696</v>
      </c>
      <c r="B286" s="873" t="s">
        <v>1697</v>
      </c>
      <c r="C286" s="874" t="s">
        <v>77</v>
      </c>
      <c r="D286" s="875">
        <v>42170</v>
      </c>
      <c r="E286" s="876">
        <v>2496</v>
      </c>
      <c r="F286" s="877">
        <v>2759</v>
      </c>
      <c r="G286" s="878">
        <f t="shared" ref="G286:G294" si="89">SUM(E286*F286)/100</f>
        <v>68864.639999999999</v>
      </c>
      <c r="H286" s="879"/>
      <c r="I286" s="887">
        <v>42208</v>
      </c>
      <c r="J286" s="877">
        <v>2932</v>
      </c>
      <c r="K286" s="880">
        <f t="shared" ref="K286:K294" si="90">SUM(E286*J286)/100</f>
        <v>73182.720000000001</v>
      </c>
      <c r="L286" s="982">
        <f>SUM(G286-K286)</f>
        <v>-4318.0800000000017</v>
      </c>
      <c r="M286" s="868">
        <v>1.5509999999999999</v>
      </c>
      <c r="N286" s="883">
        <f>SUM(G286-K286)*M286</f>
        <v>-6697.3420800000022</v>
      </c>
      <c r="O286" s="884"/>
      <c r="P286" s="884"/>
    </row>
    <row r="287" spans="1:26" s="871" customFormat="1" ht="15" customHeight="1" x14ac:dyDescent="0.25">
      <c r="A287" s="859" t="s">
        <v>2148</v>
      </c>
      <c r="B287" s="860" t="s">
        <v>1876</v>
      </c>
      <c r="C287" s="861" t="s">
        <v>52</v>
      </c>
      <c r="D287" s="862">
        <v>42206</v>
      </c>
      <c r="E287" s="863">
        <v>13961</v>
      </c>
      <c r="F287" s="864">
        <v>412.3</v>
      </c>
      <c r="G287" s="865">
        <f t="shared" si="89"/>
        <v>57561.203000000001</v>
      </c>
      <c r="H287" s="866"/>
      <c r="I287" s="887">
        <v>42209</v>
      </c>
      <c r="J287" s="864">
        <v>381</v>
      </c>
      <c r="K287" s="867">
        <f t="shared" si="90"/>
        <v>53191.41</v>
      </c>
      <c r="L287" s="981">
        <f>SUM(K287-G287)</f>
        <v>-4369.7929999999978</v>
      </c>
      <c r="M287" s="868">
        <v>1</v>
      </c>
      <c r="N287" s="869">
        <f>SUM(K287-G287)*M287</f>
        <v>-4369.7929999999978</v>
      </c>
      <c r="O287" s="870"/>
      <c r="P287" s="870"/>
    </row>
    <row r="288" spans="1:26" s="871" customFormat="1" ht="15" customHeight="1" x14ac:dyDescent="0.25">
      <c r="A288" s="859" t="s">
        <v>693</v>
      </c>
      <c r="B288" s="860" t="s">
        <v>694</v>
      </c>
      <c r="C288" s="861" t="s">
        <v>52</v>
      </c>
      <c r="D288" s="862">
        <v>42205</v>
      </c>
      <c r="E288" s="863">
        <v>20809</v>
      </c>
      <c r="F288" s="864">
        <v>294.39999999999998</v>
      </c>
      <c r="G288" s="865">
        <f t="shared" si="89"/>
        <v>61261.695999999996</v>
      </c>
      <c r="H288" s="866"/>
      <c r="I288" s="887">
        <v>42212</v>
      </c>
      <c r="J288" s="864">
        <v>273.39999999999998</v>
      </c>
      <c r="K288" s="867">
        <f t="shared" si="90"/>
        <v>56891.805999999997</v>
      </c>
      <c r="L288" s="981">
        <f>SUM(K288-G288)</f>
        <v>-4369.8899999999994</v>
      </c>
      <c r="M288" s="868">
        <v>1.5509999999999999</v>
      </c>
      <c r="N288" s="869">
        <f>SUM(K288-G288)*M288</f>
        <v>-6777.6993899999989</v>
      </c>
      <c r="O288" s="870"/>
      <c r="P288" s="870"/>
    </row>
    <row r="289" spans="1:26" s="871" customFormat="1" ht="15" customHeight="1" x14ac:dyDescent="0.25">
      <c r="A289" s="859" t="s">
        <v>2153</v>
      </c>
      <c r="B289" s="860" t="s">
        <v>1245</v>
      </c>
      <c r="C289" s="861" t="s">
        <v>52</v>
      </c>
      <c r="D289" s="862">
        <v>42206</v>
      </c>
      <c r="E289" s="863">
        <v>26551</v>
      </c>
      <c r="F289" s="864">
        <v>308.8</v>
      </c>
      <c r="G289" s="865">
        <f t="shared" si="89"/>
        <v>81989.488000000012</v>
      </c>
      <c r="H289" s="866"/>
      <c r="I289" s="887">
        <v>42216</v>
      </c>
      <c r="J289" s="864">
        <v>292.39999999999998</v>
      </c>
      <c r="K289" s="867">
        <f t="shared" si="90"/>
        <v>77635.123999999996</v>
      </c>
      <c r="L289" s="981">
        <f>SUM(K289-G289)</f>
        <v>-4354.3640000000159</v>
      </c>
      <c r="M289" s="868">
        <v>1.5509999999999999</v>
      </c>
      <c r="N289" s="869">
        <f>SUM(K289-G289)*M289</f>
        <v>-6753.6185640000249</v>
      </c>
      <c r="O289" s="870"/>
      <c r="P289" s="870"/>
    </row>
    <row r="290" spans="1:26" s="885" customFormat="1" ht="15" customHeight="1" x14ac:dyDescent="0.25">
      <c r="A290" s="872" t="s">
        <v>2142</v>
      </c>
      <c r="B290" s="873" t="s">
        <v>2143</v>
      </c>
      <c r="C290" s="874" t="s">
        <v>77</v>
      </c>
      <c r="D290" s="875">
        <v>42193</v>
      </c>
      <c r="E290" s="876">
        <v>27104</v>
      </c>
      <c r="F290" s="877">
        <v>176.6</v>
      </c>
      <c r="G290" s="878">
        <f t="shared" si="89"/>
        <v>47865.663999999997</v>
      </c>
      <c r="H290" s="879"/>
      <c r="I290" s="887">
        <v>42215</v>
      </c>
      <c r="J290" s="877">
        <v>192.9</v>
      </c>
      <c r="K290" s="880">
        <f t="shared" si="90"/>
        <v>52283.616000000009</v>
      </c>
      <c r="L290" s="982">
        <f>SUM(G290-K290)</f>
        <v>-4417.952000000012</v>
      </c>
      <c r="M290" s="868">
        <v>1.5509999999999999</v>
      </c>
      <c r="N290" s="883">
        <f>SUM(G290-K290)*M290</f>
        <v>-6852.2435520000181</v>
      </c>
      <c r="O290" s="884"/>
      <c r="P290" s="884"/>
    </row>
    <row r="291" spans="1:26" s="871" customFormat="1" ht="15" customHeight="1" x14ac:dyDescent="0.25">
      <c r="A291" s="872" t="s">
        <v>1866</v>
      </c>
      <c r="B291" s="873" t="s">
        <v>1865</v>
      </c>
      <c r="C291" s="874" t="s">
        <v>77</v>
      </c>
      <c r="D291" s="875">
        <v>42165</v>
      </c>
      <c r="E291" s="876">
        <v>6525</v>
      </c>
      <c r="F291" s="877">
        <v>833</v>
      </c>
      <c r="G291" s="878">
        <f t="shared" si="89"/>
        <v>54353.25</v>
      </c>
      <c r="H291" s="879"/>
      <c r="I291" s="887">
        <v>42215</v>
      </c>
      <c r="J291" s="877">
        <v>821</v>
      </c>
      <c r="K291" s="880">
        <f t="shared" si="90"/>
        <v>53570.25</v>
      </c>
      <c r="L291" s="982">
        <f>SUM(G291-K291)</f>
        <v>783</v>
      </c>
      <c r="M291" s="868">
        <v>1.5509999999999999</v>
      </c>
      <c r="N291" s="883">
        <f>SUM(G291-K291)*M291</f>
        <v>1214.433</v>
      </c>
      <c r="O291" s="884"/>
      <c r="P291" s="884"/>
      <c r="Q291" s="885"/>
      <c r="R291" s="885"/>
      <c r="S291" s="885"/>
      <c r="T291" s="885"/>
      <c r="U291" s="885"/>
      <c r="V291" s="885"/>
      <c r="W291" s="885"/>
      <c r="X291" s="885"/>
      <c r="Y291" s="885"/>
      <c r="Z291" s="885"/>
    </row>
    <row r="292" spans="1:26" s="885" customFormat="1" ht="15" customHeight="1" x14ac:dyDescent="0.25">
      <c r="A292" s="872" t="s">
        <v>709</v>
      </c>
      <c r="B292" s="873" t="s">
        <v>389</v>
      </c>
      <c r="C292" s="874" t="s">
        <v>77</v>
      </c>
      <c r="D292" s="875">
        <v>42159</v>
      </c>
      <c r="E292" s="876">
        <v>7612</v>
      </c>
      <c r="F292" s="877">
        <v>970.5</v>
      </c>
      <c r="G292" s="878">
        <f t="shared" si="89"/>
        <v>73874.460000000006</v>
      </c>
      <c r="H292" s="879"/>
      <c r="I292" s="887">
        <v>42219</v>
      </c>
      <c r="J292" s="877">
        <v>806.5</v>
      </c>
      <c r="K292" s="880">
        <f t="shared" si="90"/>
        <v>61390.78</v>
      </c>
      <c r="L292" s="982">
        <f>SUM(G292-K292)</f>
        <v>12483.680000000008</v>
      </c>
      <c r="M292" s="868">
        <v>1.5509999999999999</v>
      </c>
      <c r="N292" s="883">
        <f>SUM(G292-K292)*M292</f>
        <v>19362.18768000001</v>
      </c>
      <c r="O292" s="884"/>
      <c r="P292" s="884"/>
    </row>
    <row r="293" spans="1:26" s="885" customFormat="1" ht="15" customHeight="1" x14ac:dyDescent="0.25">
      <c r="A293" s="872" t="s">
        <v>2140</v>
      </c>
      <c r="B293" s="873" t="s">
        <v>2139</v>
      </c>
      <c r="C293" s="874" t="s">
        <v>77</v>
      </c>
      <c r="D293" s="875">
        <v>42184</v>
      </c>
      <c r="E293" s="876">
        <v>4609</v>
      </c>
      <c r="F293" s="877">
        <v>1030</v>
      </c>
      <c r="G293" s="878">
        <f t="shared" si="89"/>
        <v>47472.7</v>
      </c>
      <c r="H293" s="879"/>
      <c r="I293" s="887">
        <v>42221</v>
      </c>
      <c r="J293" s="877">
        <v>1115.3</v>
      </c>
      <c r="K293" s="880">
        <f t="shared" si="90"/>
        <v>51404.177000000003</v>
      </c>
      <c r="L293" s="982">
        <f>SUM(G293-K293)</f>
        <v>-3931.4770000000062</v>
      </c>
      <c r="M293" s="868">
        <v>1.5509999999999999</v>
      </c>
      <c r="N293" s="883">
        <f>SUM(G293-K293)*M293</f>
        <v>-6097.7208270000092</v>
      </c>
      <c r="O293" s="884"/>
      <c r="P293" s="884"/>
    </row>
    <row r="294" spans="1:26" s="885" customFormat="1" ht="15" customHeight="1" x14ac:dyDescent="0.25">
      <c r="A294" s="859" t="s">
        <v>2130</v>
      </c>
      <c r="B294" s="860" t="s">
        <v>2131</v>
      </c>
      <c r="C294" s="861" t="s">
        <v>52</v>
      </c>
      <c r="D294" s="862">
        <v>42178</v>
      </c>
      <c r="E294" s="863">
        <v>10645</v>
      </c>
      <c r="F294" s="864">
        <v>428.1</v>
      </c>
      <c r="G294" s="865">
        <f t="shared" si="89"/>
        <v>45571.245000000003</v>
      </c>
      <c r="H294" s="866"/>
      <c r="I294" s="887">
        <v>42222</v>
      </c>
      <c r="J294" s="864">
        <v>405.2</v>
      </c>
      <c r="K294" s="867">
        <f t="shared" si="90"/>
        <v>43133.54</v>
      </c>
      <c r="L294" s="981">
        <f>SUM(K294-G294)</f>
        <v>-2437.7050000000017</v>
      </c>
      <c r="M294" s="868">
        <v>1.5509999999999999</v>
      </c>
      <c r="N294" s="869">
        <f>SUM(K294-G294)*M294</f>
        <v>-3780.8804550000027</v>
      </c>
      <c r="O294" s="870"/>
      <c r="P294" s="870"/>
      <c r="Q294" s="871"/>
      <c r="R294" s="871"/>
      <c r="S294" s="871"/>
      <c r="T294" s="871"/>
      <c r="U294" s="871"/>
      <c r="V294" s="871"/>
      <c r="W294" s="871"/>
      <c r="X294" s="871"/>
      <c r="Y294" s="871"/>
      <c r="Z294" s="871"/>
    </row>
    <row r="295" spans="1:26" s="871" customFormat="1" ht="15" customHeight="1" x14ac:dyDescent="0.25">
      <c r="A295" s="859" t="s">
        <v>718</v>
      </c>
      <c r="B295" s="860" t="s">
        <v>719</v>
      </c>
      <c r="C295" s="861" t="s">
        <v>52</v>
      </c>
      <c r="D295" s="862">
        <v>42205</v>
      </c>
      <c r="E295" s="863">
        <v>20809</v>
      </c>
      <c r="F295" s="864">
        <v>498.7</v>
      </c>
      <c r="G295" s="865">
        <f>SUM(E295*F295)/100</f>
        <v>103774.48299999999</v>
      </c>
      <c r="H295" s="866"/>
      <c r="I295" s="887">
        <v>42236</v>
      </c>
      <c r="J295" s="864">
        <v>480</v>
      </c>
      <c r="K295" s="867">
        <f>SUM(E295*J295)/100</f>
        <v>99883.199999999997</v>
      </c>
      <c r="L295" s="981">
        <f>SUM(K295-G295)</f>
        <v>-3891.2829999999958</v>
      </c>
      <c r="M295" s="868">
        <v>1.5693999999999999</v>
      </c>
      <c r="N295" s="869">
        <f>SUM(K295-G295)*M295</f>
        <v>-6106.9795401999927</v>
      </c>
      <c r="O295" s="870"/>
      <c r="P295" s="870"/>
    </row>
    <row r="296" spans="1:26" s="885" customFormat="1" ht="15" customHeight="1" x14ac:dyDescent="0.25">
      <c r="A296" s="859" t="s">
        <v>972</v>
      </c>
      <c r="B296" s="860" t="s">
        <v>973</v>
      </c>
      <c r="C296" s="861" t="s">
        <v>52</v>
      </c>
      <c r="D296" s="862">
        <v>42214</v>
      </c>
      <c r="E296" s="863">
        <v>19387</v>
      </c>
      <c r="F296" s="864">
        <v>161.30000000000001</v>
      </c>
      <c r="G296" s="865">
        <f>SUM(E296*F296)/100</f>
        <v>31271.231</v>
      </c>
      <c r="H296" s="866"/>
      <c r="I296" s="887">
        <v>42236</v>
      </c>
      <c r="J296" s="864">
        <v>146.19999999999999</v>
      </c>
      <c r="K296" s="867">
        <f>SUM(E296*J296)/100</f>
        <v>28343.793999999998</v>
      </c>
      <c r="L296" s="981">
        <v>0</v>
      </c>
      <c r="M296" s="868">
        <v>1.5693999999999999</v>
      </c>
      <c r="N296" s="869">
        <f>SUM(K296-G296)*M296</f>
        <v>-4594.3196278000023</v>
      </c>
      <c r="O296" s="870"/>
      <c r="P296" s="870"/>
      <c r="Q296" s="871"/>
      <c r="R296" s="871"/>
      <c r="S296" s="871"/>
      <c r="T296" s="871"/>
      <c r="U296" s="871"/>
      <c r="V296" s="871"/>
      <c r="W296" s="871"/>
      <c r="X296" s="871"/>
      <c r="Y296" s="871"/>
      <c r="Z296" s="871"/>
    </row>
    <row r="297" spans="1:26" s="871" customFormat="1" ht="15" customHeight="1" x14ac:dyDescent="0.25">
      <c r="A297" s="859" t="s">
        <v>1063</v>
      </c>
      <c r="B297" s="860" t="s">
        <v>1844</v>
      </c>
      <c r="C297" s="861" t="s">
        <v>52</v>
      </c>
      <c r="D297" s="862">
        <v>42024</v>
      </c>
      <c r="E297" s="863">
        <v>57000</v>
      </c>
      <c r="F297" s="864">
        <v>153.69999999999999</v>
      </c>
      <c r="G297" s="865">
        <f>SUM(E297*F297)/100</f>
        <v>87609</v>
      </c>
      <c r="H297" s="866"/>
      <c r="I297" s="887">
        <v>42240</v>
      </c>
      <c r="J297" s="864">
        <v>164.8</v>
      </c>
      <c r="K297" s="867">
        <f>SUM(E297*J297)/100</f>
        <v>93936</v>
      </c>
      <c r="L297" s="981">
        <f>SUM(K297-G297)</f>
        <v>6327</v>
      </c>
      <c r="M297" s="868">
        <v>1.5693999999999999</v>
      </c>
      <c r="N297" s="869">
        <f>SUM(K297-G297)*M297</f>
        <v>9929.5937999999987</v>
      </c>
      <c r="O297" s="870"/>
      <c r="P297" s="870"/>
    </row>
    <row r="298" spans="1:26" s="885" customFormat="1" ht="15" customHeight="1" x14ac:dyDescent="0.25">
      <c r="A298" s="859" t="s">
        <v>1706</v>
      </c>
      <c r="B298" s="860" t="s">
        <v>1707</v>
      </c>
      <c r="C298" s="861" t="s">
        <v>52</v>
      </c>
      <c r="D298" s="862">
        <v>42191</v>
      </c>
      <c r="E298" s="863">
        <v>23948</v>
      </c>
      <c r="F298" s="864">
        <v>276</v>
      </c>
      <c r="G298" s="865">
        <f>SUM(E298*F298)/100</f>
        <v>66096.479999999996</v>
      </c>
      <c r="H298" s="866"/>
      <c r="I298" s="887">
        <v>42240</v>
      </c>
      <c r="J298" s="864">
        <v>265.89999999999998</v>
      </c>
      <c r="K298" s="867">
        <f>SUM(E298*J298)/100</f>
        <v>63677.731999999989</v>
      </c>
      <c r="L298" s="981">
        <v>0</v>
      </c>
      <c r="M298" s="868">
        <v>1.5693999999999999</v>
      </c>
      <c r="N298" s="869">
        <f>SUM(K298-G298)*M298</f>
        <v>-3795.9831112000106</v>
      </c>
      <c r="O298" s="870"/>
      <c r="P298" s="870"/>
      <c r="Q298" s="871"/>
      <c r="R298" s="871"/>
      <c r="S298" s="871"/>
      <c r="T298" s="871"/>
      <c r="U298" s="871"/>
      <c r="V298" s="871"/>
      <c r="W298" s="871"/>
      <c r="X298" s="871"/>
      <c r="Y298" s="871"/>
      <c r="Z298" s="871"/>
    </row>
    <row r="299" spans="1:26" s="885" customFormat="1" ht="15" customHeight="1" x14ac:dyDescent="0.25">
      <c r="A299" s="888" t="s">
        <v>1106</v>
      </c>
      <c r="B299" s="873" t="s">
        <v>2183</v>
      </c>
      <c r="C299" s="874" t="s">
        <v>77</v>
      </c>
      <c r="D299" s="875">
        <v>42240</v>
      </c>
      <c r="E299" s="876">
        <v>3276</v>
      </c>
      <c r="F299" s="877">
        <v>1569</v>
      </c>
      <c r="G299" s="878">
        <f t="shared" ref="G299:G308" si="91">SUM(E299*F299)/100</f>
        <v>51400.44</v>
      </c>
      <c r="H299" s="879"/>
      <c r="I299" s="887">
        <v>42241</v>
      </c>
      <c r="J299" s="877">
        <v>1580</v>
      </c>
      <c r="K299" s="880">
        <f t="shared" ref="K299:K308" si="92">SUM(E299*J299)/100</f>
        <v>51760.800000000003</v>
      </c>
      <c r="L299" s="982">
        <f t="shared" ref="L299:L308" si="93">SUM(G299-K299)</f>
        <v>-360.36000000000058</v>
      </c>
      <c r="M299" s="882">
        <v>1.5401</v>
      </c>
      <c r="N299" s="883">
        <f t="shared" ref="N299:N308" si="94">SUM(G299-K299)*M299</f>
        <v>-554.99043600000095</v>
      </c>
      <c r="O299" s="884"/>
      <c r="P299" s="884"/>
    </row>
    <row r="300" spans="1:26" s="885" customFormat="1" ht="15" customHeight="1" x14ac:dyDescent="0.25">
      <c r="A300" s="888" t="s">
        <v>2189</v>
      </c>
      <c r="B300" s="873" t="s">
        <v>2184</v>
      </c>
      <c r="C300" s="874" t="s">
        <v>77</v>
      </c>
      <c r="D300" s="875">
        <v>42240</v>
      </c>
      <c r="E300" s="876">
        <v>4501</v>
      </c>
      <c r="F300" s="877">
        <v>938</v>
      </c>
      <c r="G300" s="878">
        <f t="shared" si="91"/>
        <v>42219.38</v>
      </c>
      <c r="H300" s="879"/>
      <c r="I300" s="887">
        <v>42242</v>
      </c>
      <c r="J300" s="877">
        <v>938</v>
      </c>
      <c r="K300" s="880">
        <f t="shared" si="92"/>
        <v>42219.38</v>
      </c>
      <c r="L300" s="982">
        <f t="shared" si="93"/>
        <v>0</v>
      </c>
      <c r="M300" s="882">
        <v>1.5401</v>
      </c>
      <c r="N300" s="883">
        <f t="shared" si="94"/>
        <v>0</v>
      </c>
      <c r="O300" s="884"/>
      <c r="P300" s="884"/>
    </row>
    <row r="301" spans="1:26" s="885" customFormat="1" ht="15" customHeight="1" x14ac:dyDescent="0.25">
      <c r="A301" s="872" t="s">
        <v>2190</v>
      </c>
      <c r="B301" s="873" t="s">
        <v>1069</v>
      </c>
      <c r="C301" s="874" t="s">
        <v>77</v>
      </c>
      <c r="D301" s="875">
        <v>42240</v>
      </c>
      <c r="E301" s="876">
        <v>1982</v>
      </c>
      <c r="F301" s="877">
        <v>2487</v>
      </c>
      <c r="G301" s="878">
        <f t="shared" si="91"/>
        <v>49292.34</v>
      </c>
      <c r="H301" s="879"/>
      <c r="I301" s="887">
        <v>42241</v>
      </c>
      <c r="J301" s="877">
        <v>2487</v>
      </c>
      <c r="K301" s="880">
        <f t="shared" si="92"/>
        <v>49292.34</v>
      </c>
      <c r="L301" s="982">
        <f t="shared" si="93"/>
        <v>0</v>
      </c>
      <c r="M301" s="882">
        <v>1.5401</v>
      </c>
      <c r="N301" s="883">
        <f t="shared" si="94"/>
        <v>0</v>
      </c>
      <c r="O301" s="884"/>
      <c r="P301" s="884"/>
    </row>
    <row r="302" spans="1:26" s="885" customFormat="1" ht="15" customHeight="1" x14ac:dyDescent="0.25">
      <c r="A302" s="888" t="s">
        <v>2191</v>
      </c>
      <c r="B302" s="873" t="s">
        <v>690</v>
      </c>
      <c r="C302" s="874" t="s">
        <v>77</v>
      </c>
      <c r="D302" s="875">
        <v>42240</v>
      </c>
      <c r="E302" s="876">
        <v>8525</v>
      </c>
      <c r="F302" s="877">
        <v>830</v>
      </c>
      <c r="G302" s="878">
        <f t="shared" si="91"/>
        <v>70757.5</v>
      </c>
      <c r="H302" s="879"/>
      <c r="I302" s="887">
        <v>42241</v>
      </c>
      <c r="J302" s="877">
        <v>830</v>
      </c>
      <c r="K302" s="880">
        <f t="shared" si="92"/>
        <v>70757.5</v>
      </c>
      <c r="L302" s="982">
        <f t="shared" si="93"/>
        <v>0</v>
      </c>
      <c r="M302" s="882">
        <v>1.5401</v>
      </c>
      <c r="N302" s="883">
        <f t="shared" si="94"/>
        <v>0</v>
      </c>
      <c r="O302" s="884"/>
      <c r="P302" s="884"/>
    </row>
    <row r="303" spans="1:26" s="885" customFormat="1" ht="15" customHeight="1" x14ac:dyDescent="0.25">
      <c r="A303" s="888" t="s">
        <v>2193</v>
      </c>
      <c r="B303" s="873" t="s">
        <v>2185</v>
      </c>
      <c r="C303" s="874" t="s">
        <v>77</v>
      </c>
      <c r="D303" s="875">
        <v>42240</v>
      </c>
      <c r="E303" s="876">
        <v>35947</v>
      </c>
      <c r="F303" s="877">
        <v>312.3</v>
      </c>
      <c r="G303" s="878">
        <f t="shared" si="91"/>
        <v>112262.481</v>
      </c>
      <c r="H303" s="879"/>
      <c r="I303" s="887">
        <v>42242</v>
      </c>
      <c r="J303" s="877">
        <v>312.3</v>
      </c>
      <c r="K303" s="880">
        <f t="shared" si="92"/>
        <v>112262.481</v>
      </c>
      <c r="L303" s="982">
        <f t="shared" si="93"/>
        <v>0</v>
      </c>
      <c r="M303" s="882">
        <v>1.5401</v>
      </c>
      <c r="N303" s="883">
        <f t="shared" si="94"/>
        <v>0</v>
      </c>
      <c r="O303" s="884"/>
      <c r="P303" s="884"/>
    </row>
    <row r="304" spans="1:26" s="885" customFormat="1" ht="15" customHeight="1" x14ac:dyDescent="0.25">
      <c r="A304" s="889" t="s">
        <v>2194</v>
      </c>
      <c r="B304" s="873" t="s">
        <v>1318</v>
      </c>
      <c r="C304" s="874" t="s">
        <v>77</v>
      </c>
      <c r="D304" s="875">
        <v>42240</v>
      </c>
      <c r="E304" s="876">
        <v>22198</v>
      </c>
      <c r="F304" s="877">
        <v>287.89999999999998</v>
      </c>
      <c r="G304" s="878">
        <f t="shared" si="91"/>
        <v>63908.041999999994</v>
      </c>
      <c r="H304" s="879"/>
      <c r="I304" s="887">
        <v>42242</v>
      </c>
      <c r="J304" s="877">
        <v>287.89999999999998</v>
      </c>
      <c r="K304" s="880">
        <f t="shared" si="92"/>
        <v>63908.041999999994</v>
      </c>
      <c r="L304" s="982">
        <f t="shared" si="93"/>
        <v>0</v>
      </c>
      <c r="M304" s="882">
        <v>1.5401</v>
      </c>
      <c r="N304" s="883">
        <f t="shared" si="94"/>
        <v>0</v>
      </c>
      <c r="O304" s="884"/>
      <c r="P304" s="884"/>
    </row>
    <row r="305" spans="1:26" s="885" customFormat="1" ht="15" customHeight="1" x14ac:dyDescent="0.25">
      <c r="A305" s="888" t="s">
        <v>2195</v>
      </c>
      <c r="B305" s="873" t="s">
        <v>1597</v>
      </c>
      <c r="C305" s="874" t="s">
        <v>77</v>
      </c>
      <c r="D305" s="875">
        <v>42240</v>
      </c>
      <c r="E305" s="876">
        <v>2884</v>
      </c>
      <c r="F305" s="877">
        <v>1975</v>
      </c>
      <c r="G305" s="878">
        <f t="shared" si="91"/>
        <v>56959</v>
      </c>
      <c r="H305" s="879"/>
      <c r="I305" s="887">
        <v>42242</v>
      </c>
      <c r="J305" s="877">
        <v>1975</v>
      </c>
      <c r="K305" s="880">
        <f t="shared" si="92"/>
        <v>56959</v>
      </c>
      <c r="L305" s="982">
        <f t="shared" si="93"/>
        <v>0</v>
      </c>
      <c r="M305" s="882">
        <v>1.5401</v>
      </c>
      <c r="N305" s="883">
        <f t="shared" si="94"/>
        <v>0</v>
      </c>
      <c r="O305" s="884"/>
      <c r="P305" s="884"/>
    </row>
    <row r="306" spans="1:26" s="885" customFormat="1" ht="15" customHeight="1" x14ac:dyDescent="0.25">
      <c r="A306" s="888" t="s">
        <v>2196</v>
      </c>
      <c r="B306" s="873" t="s">
        <v>2186</v>
      </c>
      <c r="C306" s="874" t="s">
        <v>77</v>
      </c>
      <c r="D306" s="875">
        <v>42240</v>
      </c>
      <c r="E306" s="876">
        <v>8945</v>
      </c>
      <c r="F306" s="877">
        <v>444.9</v>
      </c>
      <c r="G306" s="878">
        <f t="shared" si="91"/>
        <v>39796.305</v>
      </c>
      <c r="H306" s="879"/>
      <c r="I306" s="887">
        <v>42242</v>
      </c>
      <c r="J306" s="877">
        <v>444.9</v>
      </c>
      <c r="K306" s="880">
        <f t="shared" si="92"/>
        <v>39796.305</v>
      </c>
      <c r="L306" s="982">
        <f t="shared" si="93"/>
        <v>0</v>
      </c>
      <c r="M306" s="882">
        <v>1.5401</v>
      </c>
      <c r="N306" s="883">
        <f t="shared" si="94"/>
        <v>0</v>
      </c>
      <c r="O306" s="884"/>
      <c r="P306" s="884"/>
    </row>
    <row r="307" spans="1:26" s="885" customFormat="1" ht="15" customHeight="1" x14ac:dyDescent="0.25">
      <c r="A307" s="888" t="s">
        <v>2197</v>
      </c>
      <c r="B307" s="873" t="s">
        <v>2187</v>
      </c>
      <c r="C307" s="874" t="s">
        <v>77</v>
      </c>
      <c r="D307" s="875">
        <v>42240</v>
      </c>
      <c r="E307" s="876">
        <v>11202</v>
      </c>
      <c r="F307" s="877">
        <v>503.5</v>
      </c>
      <c r="G307" s="878">
        <f t="shared" si="91"/>
        <v>56402.07</v>
      </c>
      <c r="H307" s="879"/>
      <c r="I307" s="887">
        <v>42242</v>
      </c>
      <c r="J307" s="877">
        <v>503.5</v>
      </c>
      <c r="K307" s="880">
        <f t="shared" si="92"/>
        <v>56402.07</v>
      </c>
      <c r="L307" s="982">
        <f t="shared" si="93"/>
        <v>0</v>
      </c>
      <c r="M307" s="882">
        <v>1.5401</v>
      </c>
      <c r="N307" s="883">
        <f t="shared" si="94"/>
        <v>0</v>
      </c>
      <c r="O307" s="884"/>
      <c r="P307" s="884"/>
    </row>
    <row r="308" spans="1:26" s="885" customFormat="1" ht="15" customHeight="1" x14ac:dyDescent="0.25">
      <c r="A308" s="888" t="s">
        <v>2198</v>
      </c>
      <c r="B308" s="873" t="s">
        <v>2188</v>
      </c>
      <c r="C308" s="874" t="s">
        <v>77</v>
      </c>
      <c r="D308" s="875">
        <v>42240</v>
      </c>
      <c r="E308" s="876">
        <v>11820</v>
      </c>
      <c r="F308" s="877">
        <v>851.5</v>
      </c>
      <c r="G308" s="878">
        <f t="shared" si="91"/>
        <v>100647.3</v>
      </c>
      <c r="H308" s="879"/>
      <c r="I308" s="887">
        <v>42242</v>
      </c>
      <c r="J308" s="877">
        <v>851.5</v>
      </c>
      <c r="K308" s="880">
        <f t="shared" si="92"/>
        <v>100647.3</v>
      </c>
      <c r="L308" s="982">
        <f t="shared" si="93"/>
        <v>0</v>
      </c>
      <c r="M308" s="882">
        <v>1.5401</v>
      </c>
      <c r="N308" s="883">
        <f t="shared" si="94"/>
        <v>0</v>
      </c>
      <c r="O308" s="884"/>
      <c r="P308" s="884"/>
    </row>
    <row r="309" spans="1:26" s="885" customFormat="1" ht="15" customHeight="1" x14ac:dyDescent="0.25">
      <c r="A309" s="888" t="s">
        <v>2192</v>
      </c>
      <c r="B309" s="873" t="s">
        <v>2020</v>
      </c>
      <c r="C309" s="874" t="s">
        <v>77</v>
      </c>
      <c r="D309" s="875">
        <v>42240</v>
      </c>
      <c r="E309" s="876">
        <v>1764</v>
      </c>
      <c r="F309" s="877">
        <v>2300</v>
      </c>
      <c r="G309" s="878">
        <f t="shared" ref="G309:G314" si="95">SUM(E309*F309)/100</f>
        <v>40572</v>
      </c>
      <c r="H309" s="879"/>
      <c r="I309" s="887">
        <v>42249</v>
      </c>
      <c r="J309" s="877">
        <v>2300</v>
      </c>
      <c r="K309" s="880">
        <f t="shared" ref="K309:K314" si="96">SUM(E309*J309)/100</f>
        <v>40572</v>
      </c>
      <c r="L309" s="982">
        <f t="shared" ref="L309:L314" si="97">SUM(G309-K309)</f>
        <v>0</v>
      </c>
      <c r="M309" s="882">
        <v>1.5401</v>
      </c>
      <c r="N309" s="883">
        <f t="shared" ref="N309:N314" si="98">SUM(G309-K309)*M309</f>
        <v>0</v>
      </c>
      <c r="O309" s="884"/>
      <c r="P309" s="884"/>
    </row>
    <row r="310" spans="1:26" s="871" customFormat="1" ht="15" customHeight="1" x14ac:dyDescent="0.25">
      <c r="A310" s="872" t="s">
        <v>2156</v>
      </c>
      <c r="B310" s="873" t="s">
        <v>2155</v>
      </c>
      <c r="C310" s="874" t="s">
        <v>77</v>
      </c>
      <c r="D310" s="875">
        <v>42212</v>
      </c>
      <c r="E310" s="876">
        <v>13541</v>
      </c>
      <c r="F310" s="877">
        <v>957.5</v>
      </c>
      <c r="G310" s="878">
        <f t="shared" si="95"/>
        <v>129655.075</v>
      </c>
      <c r="H310" s="879"/>
      <c r="I310" s="887">
        <v>42250</v>
      </c>
      <c r="J310" s="877">
        <v>891.5</v>
      </c>
      <c r="K310" s="880">
        <f t="shared" si="96"/>
        <v>120718.015</v>
      </c>
      <c r="L310" s="982">
        <f t="shared" si="97"/>
        <v>8937.0599999999977</v>
      </c>
      <c r="M310" s="882">
        <v>1.5401</v>
      </c>
      <c r="N310" s="883">
        <f t="shared" si="98"/>
        <v>13763.966105999996</v>
      </c>
      <c r="O310" s="884"/>
      <c r="P310" s="884"/>
      <c r="Q310" s="885"/>
      <c r="R310" s="885"/>
      <c r="S310" s="885"/>
      <c r="T310" s="885"/>
      <c r="U310" s="885"/>
      <c r="V310" s="885"/>
      <c r="W310" s="885"/>
      <c r="X310" s="885"/>
      <c r="Y310" s="885"/>
      <c r="Z310" s="885"/>
    </row>
    <row r="311" spans="1:26" s="885" customFormat="1" ht="15" customHeight="1" x14ac:dyDescent="0.25">
      <c r="A311" s="872" t="s">
        <v>2138</v>
      </c>
      <c r="B311" s="873" t="s">
        <v>2229</v>
      </c>
      <c r="C311" s="874" t="s">
        <v>77</v>
      </c>
      <c r="D311" s="875">
        <v>42184</v>
      </c>
      <c r="E311" s="876">
        <v>10973</v>
      </c>
      <c r="F311" s="877">
        <v>493</v>
      </c>
      <c r="G311" s="878">
        <f t="shared" si="95"/>
        <v>54096.89</v>
      </c>
      <c r="H311" s="879"/>
      <c r="I311" s="887">
        <v>42249</v>
      </c>
      <c r="J311" s="877">
        <v>468.3</v>
      </c>
      <c r="K311" s="880">
        <f t="shared" si="96"/>
        <v>51386.559000000001</v>
      </c>
      <c r="L311" s="982">
        <f t="shared" si="97"/>
        <v>2710.3309999999983</v>
      </c>
      <c r="M311" s="882">
        <v>1.5401</v>
      </c>
      <c r="N311" s="883">
        <f t="shared" si="98"/>
        <v>4174.1807730999972</v>
      </c>
      <c r="O311" s="884"/>
      <c r="P311" s="884"/>
    </row>
    <row r="312" spans="1:26" s="871" customFormat="1" ht="15" customHeight="1" x14ac:dyDescent="0.25">
      <c r="A312" s="872" t="s">
        <v>2168</v>
      </c>
      <c r="B312" s="873" t="s">
        <v>2167</v>
      </c>
      <c r="C312" s="874" t="s">
        <v>77</v>
      </c>
      <c r="D312" s="875">
        <v>36893</v>
      </c>
      <c r="E312" s="876">
        <v>7551</v>
      </c>
      <c r="F312" s="877">
        <v>413.6</v>
      </c>
      <c r="G312" s="878">
        <f t="shared" si="95"/>
        <v>31230.936000000002</v>
      </c>
      <c r="H312" s="879"/>
      <c r="I312" s="887">
        <v>42254</v>
      </c>
      <c r="J312" s="877">
        <v>410</v>
      </c>
      <c r="K312" s="880">
        <f t="shared" si="96"/>
        <v>30959.1</v>
      </c>
      <c r="L312" s="982">
        <f t="shared" si="97"/>
        <v>271.83600000000297</v>
      </c>
      <c r="M312" s="882">
        <v>1.5401</v>
      </c>
      <c r="N312" s="883">
        <f t="shared" si="98"/>
        <v>418.65462360000458</v>
      </c>
      <c r="O312" s="884"/>
      <c r="P312" s="884"/>
      <c r="Q312" s="885"/>
      <c r="R312" s="885"/>
      <c r="S312" s="885"/>
      <c r="T312" s="885"/>
      <c r="U312" s="885"/>
      <c r="V312" s="885"/>
      <c r="W312" s="885"/>
      <c r="X312" s="885"/>
      <c r="Y312" s="885"/>
      <c r="Z312" s="885"/>
    </row>
    <row r="313" spans="1:26" s="885" customFormat="1" ht="15" customHeight="1" x14ac:dyDescent="0.25">
      <c r="A313" s="888" t="s">
        <v>795</v>
      </c>
      <c r="B313" s="873" t="s">
        <v>796</v>
      </c>
      <c r="C313" s="874" t="s">
        <v>77</v>
      </c>
      <c r="D313" s="875">
        <v>42240</v>
      </c>
      <c r="E313" s="876">
        <v>32547</v>
      </c>
      <c r="F313" s="877">
        <v>239.7</v>
      </c>
      <c r="G313" s="878">
        <f t="shared" si="95"/>
        <v>78015.159</v>
      </c>
      <c r="H313" s="879"/>
      <c r="I313" s="887">
        <v>42261</v>
      </c>
      <c r="J313" s="877">
        <v>239.7</v>
      </c>
      <c r="K313" s="880">
        <f t="shared" si="96"/>
        <v>78015.159</v>
      </c>
      <c r="L313" s="982">
        <f t="shared" si="97"/>
        <v>0</v>
      </c>
      <c r="M313" s="882">
        <v>1.5115000000000001</v>
      </c>
      <c r="N313" s="883">
        <f t="shared" si="98"/>
        <v>0</v>
      </c>
      <c r="O313" s="884"/>
      <c r="P313" s="884"/>
    </row>
    <row r="314" spans="1:26" s="885" customFormat="1" ht="15" customHeight="1" x14ac:dyDescent="0.25">
      <c r="A314" s="872" t="s">
        <v>1616</v>
      </c>
      <c r="B314" s="873" t="s">
        <v>1617</v>
      </c>
      <c r="C314" s="874" t="s">
        <v>77</v>
      </c>
      <c r="D314" s="875">
        <v>42213</v>
      </c>
      <c r="E314" s="876">
        <v>5058</v>
      </c>
      <c r="F314" s="877">
        <v>1548</v>
      </c>
      <c r="G314" s="878">
        <f t="shared" si="95"/>
        <v>78297.84</v>
      </c>
      <c r="H314" s="879"/>
      <c r="I314" s="887">
        <v>42264</v>
      </c>
      <c r="J314" s="877">
        <v>1480</v>
      </c>
      <c r="K314" s="880">
        <f t="shared" si="96"/>
        <v>74858.399999999994</v>
      </c>
      <c r="L314" s="982">
        <f t="shared" si="97"/>
        <v>3439.4400000000023</v>
      </c>
      <c r="M314" s="882">
        <v>1.5115000000000001</v>
      </c>
      <c r="N314" s="883">
        <f t="shared" si="98"/>
        <v>5198.7135600000038</v>
      </c>
      <c r="O314" s="884"/>
      <c r="P314" s="884"/>
    </row>
    <row r="315" spans="1:26" s="885" customFormat="1" ht="15" customHeight="1" x14ac:dyDescent="0.25">
      <c r="A315" s="872" t="s">
        <v>836</v>
      </c>
      <c r="B315" s="873" t="s">
        <v>837</v>
      </c>
      <c r="C315" s="874" t="s">
        <v>77</v>
      </c>
      <c r="D315" s="875">
        <v>42269</v>
      </c>
      <c r="E315" s="876">
        <v>3683</v>
      </c>
      <c r="F315" s="877">
        <v>1487</v>
      </c>
      <c r="G315" s="878">
        <f t="shared" ref="G315:G320" si="99">SUM(E315*F315)/100</f>
        <v>54766.21</v>
      </c>
      <c r="H315" s="879"/>
      <c r="I315" s="887">
        <v>42286</v>
      </c>
      <c r="J315" s="877">
        <v>1595</v>
      </c>
      <c r="K315" s="880">
        <f t="shared" ref="K315:K320" si="100">SUM(E315*J315)/100</f>
        <v>58743.85</v>
      </c>
      <c r="L315" s="982">
        <f>SUM(G315-K315)</f>
        <v>-3977.6399999999994</v>
      </c>
      <c r="M315" s="868">
        <v>1.518</v>
      </c>
      <c r="N315" s="883">
        <f>SUM(G315-K315)*M315</f>
        <v>-6038.0575199999994</v>
      </c>
      <c r="O315" s="884"/>
      <c r="P315" s="884"/>
    </row>
    <row r="316" spans="1:26" s="885" customFormat="1" ht="15" customHeight="1" x14ac:dyDescent="0.25">
      <c r="A316" s="872" t="s">
        <v>1283</v>
      </c>
      <c r="B316" s="873" t="s">
        <v>1090</v>
      </c>
      <c r="C316" s="874" t="s">
        <v>77</v>
      </c>
      <c r="D316" s="875">
        <v>42271</v>
      </c>
      <c r="E316" s="876">
        <v>3529</v>
      </c>
      <c r="F316" s="877">
        <v>1320</v>
      </c>
      <c r="G316" s="878">
        <f t="shared" si="99"/>
        <v>46582.8</v>
      </c>
      <c r="H316" s="879"/>
      <c r="I316" s="887">
        <v>42284</v>
      </c>
      <c r="J316" s="877">
        <v>1442</v>
      </c>
      <c r="K316" s="880">
        <f t="shared" si="100"/>
        <v>50888.18</v>
      </c>
      <c r="L316" s="982">
        <f>SUM(G316-K316)</f>
        <v>-4305.3799999999974</v>
      </c>
      <c r="M316" s="868">
        <v>1.518</v>
      </c>
      <c r="N316" s="883">
        <f>SUM(G316-K316)*M316</f>
        <v>-6535.5668399999959</v>
      </c>
      <c r="O316" s="884"/>
      <c r="P316" s="884"/>
    </row>
    <row r="317" spans="1:26" s="871" customFormat="1" ht="15" customHeight="1" x14ac:dyDescent="0.25">
      <c r="A317" s="859" t="s">
        <v>756</v>
      </c>
      <c r="B317" s="860" t="s">
        <v>757</v>
      </c>
      <c r="C317" s="861" t="s">
        <v>52</v>
      </c>
      <c r="D317" s="862">
        <v>42285</v>
      </c>
      <c r="E317" s="863">
        <v>33030</v>
      </c>
      <c r="F317" s="864">
        <v>143.4</v>
      </c>
      <c r="G317" s="865">
        <f t="shared" si="99"/>
        <v>47365.02</v>
      </c>
      <c r="H317" s="866"/>
      <c r="I317" s="887">
        <v>42298</v>
      </c>
      <c r="J317" s="864">
        <v>137.30000000000001</v>
      </c>
      <c r="K317" s="867">
        <f t="shared" si="100"/>
        <v>45350.19</v>
      </c>
      <c r="L317" s="982">
        <f>SUM(K317-G317)</f>
        <v>-2014.8299999999945</v>
      </c>
      <c r="M317" s="868">
        <v>1.5436000000000001</v>
      </c>
      <c r="N317" s="869">
        <f>SUM(K317-G317)*M317</f>
        <v>-3110.0915879999916</v>
      </c>
      <c r="O317" s="870"/>
      <c r="P317" s="870"/>
    </row>
    <row r="318" spans="1:26" s="871" customFormat="1" ht="15" customHeight="1" x14ac:dyDescent="0.25">
      <c r="A318" s="894" t="s">
        <v>2244</v>
      </c>
      <c r="B318" s="873" t="s">
        <v>2245</v>
      </c>
      <c r="C318" s="874" t="s">
        <v>77</v>
      </c>
      <c r="D318" s="875">
        <v>42278</v>
      </c>
      <c r="E318" s="876">
        <v>10925</v>
      </c>
      <c r="F318" s="877">
        <v>1137</v>
      </c>
      <c r="G318" s="878">
        <f t="shared" si="99"/>
        <v>124217.25</v>
      </c>
      <c r="H318" s="879"/>
      <c r="I318" s="887">
        <v>42299</v>
      </c>
      <c r="J318" s="877">
        <v>1170</v>
      </c>
      <c r="K318" s="880">
        <f t="shared" si="100"/>
        <v>127822.5</v>
      </c>
      <c r="L318" s="982">
        <f>SUM(G318-K318)</f>
        <v>-3605.25</v>
      </c>
      <c r="M318" s="868">
        <v>1.5436000000000001</v>
      </c>
      <c r="N318" s="883">
        <f>SUM(G318-K318)*M318</f>
        <v>-5565.0639000000001</v>
      </c>
      <c r="O318" s="884"/>
      <c r="P318" s="884"/>
      <c r="Q318" s="885"/>
      <c r="R318" s="885"/>
      <c r="S318" s="885"/>
      <c r="T318" s="885"/>
      <c r="U318" s="885"/>
      <c r="V318" s="885"/>
      <c r="W318" s="885"/>
      <c r="X318" s="885"/>
      <c r="Y318" s="885"/>
      <c r="Z318" s="885"/>
    </row>
    <row r="319" spans="1:26" s="885" customFormat="1" ht="15" customHeight="1" x14ac:dyDescent="0.25">
      <c r="A319" s="895" t="s">
        <v>2246</v>
      </c>
      <c r="B319" s="860" t="s">
        <v>2247</v>
      </c>
      <c r="C319" s="861" t="s">
        <v>52</v>
      </c>
      <c r="D319" s="862">
        <v>42278</v>
      </c>
      <c r="E319" s="863">
        <v>26037</v>
      </c>
      <c r="F319" s="864">
        <v>227.3</v>
      </c>
      <c r="G319" s="865">
        <f t="shared" si="99"/>
        <v>59182.101000000002</v>
      </c>
      <c r="H319" s="866"/>
      <c r="I319" s="887">
        <v>42306</v>
      </c>
      <c r="J319" s="864">
        <v>228.8</v>
      </c>
      <c r="K319" s="867">
        <f t="shared" si="100"/>
        <v>59572.656000000003</v>
      </c>
      <c r="L319" s="982">
        <f>SUM(K319-G319)</f>
        <v>390.55500000000029</v>
      </c>
      <c r="M319" s="868">
        <v>1.5417000000000001</v>
      </c>
      <c r="N319" s="869">
        <f>SUM(K319-G319)*M319</f>
        <v>602.11864350000053</v>
      </c>
      <c r="O319" s="897" t="s">
        <v>3</v>
      </c>
      <c r="P319" s="870"/>
      <c r="Q319" s="871"/>
      <c r="R319" s="871"/>
      <c r="S319" s="871"/>
      <c r="T319" s="871"/>
      <c r="U319" s="871"/>
      <c r="V319" s="871"/>
      <c r="W319" s="871"/>
      <c r="X319" s="871"/>
      <c r="Y319" s="871"/>
      <c r="Z319" s="871"/>
    </row>
    <row r="320" spans="1:26" s="871" customFormat="1" ht="15" customHeight="1" x14ac:dyDescent="0.25">
      <c r="A320" s="872" t="s">
        <v>2255</v>
      </c>
      <c r="B320" s="873" t="s">
        <v>2271</v>
      </c>
      <c r="C320" s="874" t="s">
        <v>77</v>
      </c>
      <c r="D320" s="875">
        <v>42282</v>
      </c>
      <c r="E320" s="876">
        <v>10186</v>
      </c>
      <c r="F320" s="877">
        <v>819</v>
      </c>
      <c r="G320" s="878">
        <f t="shared" si="99"/>
        <v>83423.34</v>
      </c>
      <c r="H320" s="879"/>
      <c r="I320" s="887">
        <v>42306</v>
      </c>
      <c r="J320" s="877">
        <v>835.6</v>
      </c>
      <c r="K320" s="880">
        <f t="shared" si="100"/>
        <v>85114.216</v>
      </c>
      <c r="L320" s="982">
        <f>SUM(G320-K320)</f>
        <v>-1690.8760000000038</v>
      </c>
      <c r="M320" s="868">
        <v>1.5417000000000001</v>
      </c>
      <c r="N320" s="883">
        <f>SUM(G320-K320)*M320</f>
        <v>-2606.8235292000059</v>
      </c>
      <c r="O320" s="884"/>
      <c r="P320" s="884"/>
      <c r="Q320" s="885"/>
      <c r="R320" s="885"/>
      <c r="S320" s="885"/>
      <c r="T320" s="885"/>
      <c r="U320" s="885"/>
      <c r="V320" s="885"/>
      <c r="W320" s="885"/>
      <c r="X320" s="885"/>
      <c r="Y320" s="885"/>
      <c r="Z320" s="885"/>
    </row>
    <row r="321" spans="1:26" s="871" customFormat="1" ht="15" customHeight="1" x14ac:dyDescent="0.25">
      <c r="A321" s="859" t="s">
        <v>2232</v>
      </c>
      <c r="B321" s="860" t="s">
        <v>2234</v>
      </c>
      <c r="C321" s="861" t="s">
        <v>52</v>
      </c>
      <c r="D321" s="862">
        <v>42261</v>
      </c>
      <c r="E321" s="863">
        <v>21583</v>
      </c>
      <c r="F321" s="864">
        <v>142</v>
      </c>
      <c r="G321" s="865">
        <f t="shared" ref="G321:G327" si="101">SUM(E321*F321)/100</f>
        <v>30647.86</v>
      </c>
      <c r="H321" s="866"/>
      <c r="I321" s="887">
        <v>42006</v>
      </c>
      <c r="J321" s="864">
        <v>182</v>
      </c>
      <c r="K321" s="867">
        <f t="shared" ref="K321:K327" si="102">SUM(E321*J321)/100</f>
        <v>39281.06</v>
      </c>
      <c r="L321" s="982">
        <f>SUM(K321-G321)</f>
        <v>8633.1999999999971</v>
      </c>
      <c r="M321" s="868">
        <v>1.5051000000000001</v>
      </c>
      <c r="N321" s="869">
        <f>SUM(K321-G321)*M321</f>
        <v>12993.829319999997</v>
      </c>
      <c r="O321" s="870"/>
      <c r="P321" s="870"/>
    </row>
    <row r="322" spans="1:26" s="871" customFormat="1" ht="15" customHeight="1" x14ac:dyDescent="0.25">
      <c r="A322" s="859" t="s">
        <v>1748</v>
      </c>
      <c r="B322" s="860" t="s">
        <v>1748</v>
      </c>
      <c r="C322" s="861" t="s">
        <v>52</v>
      </c>
      <c r="D322" s="862">
        <v>42283</v>
      </c>
      <c r="E322" s="863">
        <v>11122</v>
      </c>
      <c r="F322" s="864">
        <v>375</v>
      </c>
      <c r="G322" s="865">
        <f t="shared" si="101"/>
        <v>41707.5</v>
      </c>
      <c r="H322" s="866"/>
      <c r="I322" s="887">
        <v>42320</v>
      </c>
      <c r="J322" s="864">
        <v>371</v>
      </c>
      <c r="K322" s="867">
        <f t="shared" si="102"/>
        <v>41262.620000000003</v>
      </c>
      <c r="L322" s="982">
        <f>SUM(K322-G322)</f>
        <v>-444.87999999999738</v>
      </c>
      <c r="M322" s="868">
        <v>1.5233000000000001</v>
      </c>
      <c r="N322" s="869">
        <f>SUM(K322-G322)*M322</f>
        <v>-677.68570399999601</v>
      </c>
      <c r="O322" s="870"/>
      <c r="P322" s="870"/>
    </row>
    <row r="323" spans="1:26" s="885" customFormat="1" ht="15" customHeight="1" x14ac:dyDescent="0.25">
      <c r="A323" s="859" t="s">
        <v>1239</v>
      </c>
      <c r="B323" s="860" t="s">
        <v>1240</v>
      </c>
      <c r="C323" s="861" t="s">
        <v>52</v>
      </c>
      <c r="D323" s="862">
        <v>42286</v>
      </c>
      <c r="E323" s="863">
        <v>2524</v>
      </c>
      <c r="F323" s="864">
        <v>2643</v>
      </c>
      <c r="G323" s="865">
        <f t="shared" si="101"/>
        <v>66709.320000000007</v>
      </c>
      <c r="H323" s="866"/>
      <c r="I323" s="887">
        <v>42321</v>
      </c>
      <c r="J323" s="864">
        <v>2414</v>
      </c>
      <c r="K323" s="867">
        <f t="shared" si="102"/>
        <v>60929.36</v>
      </c>
      <c r="L323" s="982">
        <f>SUM(K323-G323)</f>
        <v>-5779.9600000000064</v>
      </c>
      <c r="M323" s="868">
        <v>1.5233000000000001</v>
      </c>
      <c r="N323" s="869">
        <f>SUM(K323-G323)*M323</f>
        <v>-8804.6130680000097</v>
      </c>
      <c r="O323" s="870"/>
      <c r="P323" s="870"/>
      <c r="Q323" s="871"/>
      <c r="R323" s="871"/>
      <c r="S323" s="871"/>
      <c r="T323" s="871"/>
      <c r="U323" s="871"/>
      <c r="V323" s="871"/>
      <c r="W323" s="871"/>
      <c r="X323" s="871"/>
      <c r="Y323" s="871"/>
      <c r="Z323" s="871"/>
    </row>
    <row r="324" spans="1:26" s="885" customFormat="1" ht="15" customHeight="1" x14ac:dyDescent="0.25">
      <c r="A324" s="872" t="s">
        <v>2307</v>
      </c>
      <c r="B324" s="873" t="s">
        <v>2306</v>
      </c>
      <c r="C324" s="874" t="s">
        <v>77</v>
      </c>
      <c r="D324" s="875">
        <v>42321</v>
      </c>
      <c r="E324" s="876">
        <v>7056</v>
      </c>
      <c r="F324" s="877">
        <v>1341</v>
      </c>
      <c r="G324" s="878">
        <f t="shared" si="101"/>
        <v>94620.96</v>
      </c>
      <c r="H324" s="879"/>
      <c r="I324" s="887">
        <v>42326</v>
      </c>
      <c r="J324" s="877">
        <v>1420</v>
      </c>
      <c r="K324" s="880">
        <f t="shared" si="102"/>
        <v>100195.2</v>
      </c>
      <c r="L324" s="982">
        <f>SUM(G324-K324)</f>
        <v>-5574.2399999999907</v>
      </c>
      <c r="M324" s="882">
        <v>1.5233000000000001</v>
      </c>
      <c r="N324" s="883">
        <f>SUM(G324-K324)*M324</f>
        <v>-8491.2397919999858</v>
      </c>
      <c r="O324" s="884"/>
      <c r="P324" s="884"/>
    </row>
    <row r="325" spans="1:26" s="871" customFormat="1" ht="15" customHeight="1" x14ac:dyDescent="0.25">
      <c r="A325" s="859" t="s">
        <v>718</v>
      </c>
      <c r="B325" s="860" t="s">
        <v>719</v>
      </c>
      <c r="C325" s="861" t="s">
        <v>52</v>
      </c>
      <c r="D325" s="862">
        <v>42278</v>
      </c>
      <c r="E325" s="863">
        <v>14663</v>
      </c>
      <c r="F325" s="864">
        <v>475</v>
      </c>
      <c r="G325" s="865">
        <f t="shared" si="101"/>
        <v>69649.25</v>
      </c>
      <c r="H325" s="866"/>
      <c r="I325" s="887">
        <v>42324</v>
      </c>
      <c r="J325" s="864">
        <v>489.1</v>
      </c>
      <c r="K325" s="867">
        <f t="shared" si="102"/>
        <v>71716.733000000007</v>
      </c>
      <c r="L325" s="982">
        <f>SUM(K325-G325)</f>
        <v>2067.4830000000075</v>
      </c>
      <c r="M325" s="868">
        <v>1.5233000000000001</v>
      </c>
      <c r="N325" s="869">
        <f>SUM(K325-G325)*M325</f>
        <v>3149.3968539000116</v>
      </c>
      <c r="O325" s="870"/>
      <c r="P325" s="870"/>
    </row>
    <row r="326" spans="1:26" s="871" customFormat="1" ht="15" customHeight="1" x14ac:dyDescent="0.25">
      <c r="A326" s="872" t="s">
        <v>2298</v>
      </c>
      <c r="B326" s="873" t="s">
        <v>2297</v>
      </c>
      <c r="C326" s="874" t="s">
        <v>77</v>
      </c>
      <c r="D326" s="875">
        <v>42319</v>
      </c>
      <c r="E326" s="876">
        <v>9898</v>
      </c>
      <c r="F326" s="877">
        <v>518</v>
      </c>
      <c r="G326" s="878">
        <f t="shared" si="101"/>
        <v>51271.64</v>
      </c>
      <c r="H326" s="879"/>
      <c r="I326" s="887">
        <v>42325</v>
      </c>
      <c r="J326" s="877">
        <v>571</v>
      </c>
      <c r="K326" s="880">
        <f t="shared" si="102"/>
        <v>56517.58</v>
      </c>
      <c r="L326" s="982">
        <f>SUM(G326-K326)</f>
        <v>-5245.9400000000023</v>
      </c>
      <c r="M326" s="868">
        <v>1.5233000000000001</v>
      </c>
      <c r="N326" s="883">
        <f>SUM(G326-K326)*M326</f>
        <v>-7991.1404020000036</v>
      </c>
      <c r="O326" s="884"/>
      <c r="P326" s="884"/>
      <c r="Q326" s="885"/>
      <c r="R326" s="885"/>
      <c r="S326" s="885"/>
      <c r="T326" s="885"/>
      <c r="U326" s="885"/>
      <c r="V326" s="885"/>
      <c r="W326" s="885"/>
      <c r="X326" s="885"/>
      <c r="Y326" s="885"/>
      <c r="Z326" s="885"/>
    </row>
    <row r="327" spans="1:26" s="885" customFormat="1" ht="15" customHeight="1" x14ac:dyDescent="0.25">
      <c r="A327" s="872" t="s">
        <v>2302</v>
      </c>
      <c r="B327" s="873" t="s">
        <v>2188</v>
      </c>
      <c r="C327" s="874" t="s">
        <v>77</v>
      </c>
      <c r="D327" s="875">
        <v>42317</v>
      </c>
      <c r="E327" s="876">
        <v>11548</v>
      </c>
      <c r="F327" s="877">
        <v>934.5</v>
      </c>
      <c r="G327" s="878">
        <f t="shared" si="101"/>
        <v>107916.06</v>
      </c>
      <c r="H327" s="879"/>
      <c r="I327" s="887">
        <v>42328</v>
      </c>
      <c r="J327" s="877">
        <v>988.5</v>
      </c>
      <c r="K327" s="880">
        <f t="shared" si="102"/>
        <v>114151.98</v>
      </c>
      <c r="L327" s="982">
        <f>SUM(G327-K327)</f>
        <v>-6235.9199999999983</v>
      </c>
      <c r="M327" s="868">
        <v>1.5233000000000001</v>
      </c>
      <c r="N327" s="883">
        <f>SUM(G327-K327)*M327</f>
        <v>-9499.176935999998</v>
      </c>
      <c r="O327" s="884"/>
      <c r="P327" s="884"/>
    </row>
    <row r="328" spans="1:26" s="871" customFormat="1" ht="15" customHeight="1" x14ac:dyDescent="0.25">
      <c r="A328" s="859" t="s">
        <v>718</v>
      </c>
      <c r="B328" s="860" t="s">
        <v>719</v>
      </c>
      <c r="C328" s="861" t="s">
        <v>52</v>
      </c>
      <c r="D328" s="862">
        <v>42205</v>
      </c>
      <c r="E328" s="863">
        <v>29750</v>
      </c>
      <c r="F328" s="864">
        <v>517.5</v>
      </c>
      <c r="G328" s="865">
        <f t="shared" ref="G328:G335" si="103">SUM(E328*F328)/100</f>
        <v>153956.25</v>
      </c>
      <c r="H328" s="866"/>
      <c r="I328" s="887">
        <v>42347</v>
      </c>
      <c r="J328" s="864">
        <v>496</v>
      </c>
      <c r="K328" s="867">
        <f t="shared" ref="K328:K335" si="104">SUM(E328*J328)/100</f>
        <v>147560</v>
      </c>
      <c r="L328" s="982">
        <f>SUM(K328-G328)</f>
        <v>-6396.25</v>
      </c>
      <c r="M328" s="868">
        <v>1.5226999999999999</v>
      </c>
      <c r="N328" s="869">
        <f>SUM(K328-G328)*M328</f>
        <v>-9739.5698749999992</v>
      </c>
      <c r="O328" s="870"/>
      <c r="P328" s="870"/>
    </row>
    <row r="329" spans="1:26" s="871" customFormat="1" ht="15" customHeight="1" x14ac:dyDescent="0.25">
      <c r="A329" s="894" t="s">
        <v>801</v>
      </c>
      <c r="B329" s="860" t="s">
        <v>802</v>
      </c>
      <c r="C329" s="861" t="s">
        <v>52</v>
      </c>
      <c r="D329" s="862">
        <v>42278</v>
      </c>
      <c r="E329" s="863">
        <v>13557</v>
      </c>
      <c r="F329" s="864">
        <v>690</v>
      </c>
      <c r="G329" s="865">
        <f t="shared" si="103"/>
        <v>93543.3</v>
      </c>
      <c r="H329" s="866"/>
      <c r="I329" s="887">
        <v>42349</v>
      </c>
      <c r="J329" s="864">
        <v>687.5</v>
      </c>
      <c r="K329" s="867">
        <f t="shared" si="104"/>
        <v>93204.375</v>
      </c>
      <c r="L329" s="982">
        <f>SUM(K329-G329)</f>
        <v>-338.92500000000291</v>
      </c>
      <c r="M329" s="868">
        <v>1.5226999999999999</v>
      </c>
      <c r="N329" s="869">
        <f>SUM(K329-G329)*M329</f>
        <v>-516.08109750000438</v>
      </c>
      <c r="O329" s="870"/>
      <c r="P329" s="870"/>
    </row>
    <row r="330" spans="1:26" s="885" customFormat="1" ht="15" customHeight="1" x14ac:dyDescent="0.25">
      <c r="A330" s="872" t="s">
        <v>2299</v>
      </c>
      <c r="B330" s="873" t="s">
        <v>2300</v>
      </c>
      <c r="C330" s="874" t="s">
        <v>77</v>
      </c>
      <c r="D330" s="875">
        <v>42319</v>
      </c>
      <c r="E330" s="876">
        <v>5883</v>
      </c>
      <c r="F330" s="877">
        <v>898</v>
      </c>
      <c r="G330" s="878">
        <f t="shared" si="103"/>
        <v>52829.34</v>
      </c>
      <c r="H330" s="879"/>
      <c r="I330" s="887">
        <v>42338</v>
      </c>
      <c r="J330" s="877">
        <v>968.5</v>
      </c>
      <c r="K330" s="880">
        <f t="shared" si="104"/>
        <v>56976.855000000003</v>
      </c>
      <c r="L330" s="982">
        <f>SUM(G330-K330)</f>
        <v>-4147.5150000000067</v>
      </c>
      <c r="M330" s="868">
        <v>1.5226999999999999</v>
      </c>
      <c r="N330" s="883">
        <f>SUM(G330-K330)*M330</f>
        <v>-6315.42109050001</v>
      </c>
      <c r="O330" s="884"/>
      <c r="P330" s="884"/>
    </row>
    <row r="331" spans="1:26" s="871" customFormat="1" ht="15" customHeight="1" x14ac:dyDescent="0.25">
      <c r="A331" s="872" t="s">
        <v>2281</v>
      </c>
      <c r="B331" s="873" t="s">
        <v>2282</v>
      </c>
      <c r="C331" s="874" t="s">
        <v>77</v>
      </c>
      <c r="D331" s="875">
        <v>42299</v>
      </c>
      <c r="E331" s="876">
        <v>6406</v>
      </c>
      <c r="F331" s="877">
        <v>1506</v>
      </c>
      <c r="G331" s="878">
        <f t="shared" si="103"/>
        <v>96474.36</v>
      </c>
      <c r="H331" s="879"/>
      <c r="I331" s="887">
        <v>42339</v>
      </c>
      <c r="J331" s="877">
        <v>1483</v>
      </c>
      <c r="K331" s="880">
        <f t="shared" si="104"/>
        <v>95000.98</v>
      </c>
      <c r="L331" s="982">
        <f>SUM(G331-K331)</f>
        <v>1473.3800000000047</v>
      </c>
      <c r="M331" s="868">
        <v>1.5226999999999999</v>
      </c>
      <c r="N331" s="883">
        <f>SUM(G331-K331)*M331</f>
        <v>2243.5157260000069</v>
      </c>
      <c r="O331" s="884"/>
      <c r="P331" s="884"/>
      <c r="Q331" s="885"/>
      <c r="R331" s="885"/>
      <c r="S331" s="885"/>
      <c r="T331" s="885"/>
      <c r="U331" s="885"/>
      <c r="V331" s="885"/>
      <c r="W331" s="885"/>
      <c r="X331" s="885"/>
      <c r="Y331" s="885"/>
      <c r="Z331" s="885"/>
    </row>
    <row r="332" spans="1:26" s="885" customFormat="1" ht="15" customHeight="1" x14ac:dyDescent="0.25">
      <c r="A332" s="859" t="s">
        <v>1915</v>
      </c>
      <c r="B332" s="860" t="s">
        <v>1916</v>
      </c>
      <c r="C332" s="861" t="s">
        <v>52</v>
      </c>
      <c r="D332" s="862">
        <v>42318</v>
      </c>
      <c r="E332" s="863">
        <v>10500</v>
      </c>
      <c r="F332" s="864">
        <v>537</v>
      </c>
      <c r="G332" s="865">
        <f t="shared" si="103"/>
        <v>56385</v>
      </c>
      <c r="H332" s="866"/>
      <c r="I332" s="887">
        <v>42349</v>
      </c>
      <c r="J332" s="864">
        <v>498.9</v>
      </c>
      <c r="K332" s="867">
        <f t="shared" si="104"/>
        <v>52384.5</v>
      </c>
      <c r="L332" s="982">
        <f>SUM(K332-G332)</f>
        <v>-4000.5</v>
      </c>
      <c r="M332" s="868">
        <v>1.5226999999999999</v>
      </c>
      <c r="N332" s="869">
        <f>SUM(K332-G332)*M332</f>
        <v>-6091.5613499999999</v>
      </c>
      <c r="O332" s="870"/>
      <c r="P332" s="870"/>
      <c r="Q332" s="871"/>
      <c r="R332" s="871"/>
      <c r="S332" s="871"/>
      <c r="T332" s="871"/>
      <c r="U332" s="871"/>
      <c r="V332" s="871"/>
      <c r="W332" s="871"/>
      <c r="X332" s="871"/>
      <c r="Y332" s="871"/>
      <c r="Z332" s="871"/>
    </row>
    <row r="333" spans="1:26" s="885" customFormat="1" ht="15" customHeight="1" x14ac:dyDescent="0.25">
      <c r="A333" s="859" t="s">
        <v>2256</v>
      </c>
      <c r="B333" s="860" t="s">
        <v>2257</v>
      </c>
      <c r="C333" s="861" t="s">
        <v>52</v>
      </c>
      <c r="D333" s="862">
        <v>42282</v>
      </c>
      <c r="E333" s="863">
        <v>16909</v>
      </c>
      <c r="F333" s="864">
        <v>546</v>
      </c>
      <c r="G333" s="865">
        <f t="shared" si="103"/>
        <v>92323.14</v>
      </c>
      <c r="H333" s="866"/>
      <c r="I333" s="887">
        <v>42349</v>
      </c>
      <c r="J333" s="864">
        <v>527.9</v>
      </c>
      <c r="K333" s="867">
        <f t="shared" si="104"/>
        <v>89262.61099999999</v>
      </c>
      <c r="L333" s="982">
        <f>SUM(K333-G333)</f>
        <v>-3060.5290000000095</v>
      </c>
      <c r="M333" s="868">
        <v>1.5226999999999999</v>
      </c>
      <c r="N333" s="869">
        <f>SUM(K333-G333)*M333</f>
        <v>-4660.267508300014</v>
      </c>
      <c r="O333" s="870"/>
      <c r="P333" s="870"/>
      <c r="Q333" s="871"/>
      <c r="R333" s="871"/>
      <c r="S333" s="871"/>
      <c r="T333" s="871"/>
      <c r="U333" s="871"/>
      <c r="V333" s="871"/>
      <c r="W333" s="871"/>
      <c r="X333" s="871"/>
      <c r="Y333" s="871"/>
      <c r="Z333" s="871"/>
    </row>
    <row r="334" spans="1:26" s="885" customFormat="1" ht="15" customHeight="1" x14ac:dyDescent="0.25">
      <c r="A334" s="872" t="s">
        <v>2313</v>
      </c>
      <c r="B334" s="873" t="s">
        <v>2314</v>
      </c>
      <c r="C334" s="874" t="s">
        <v>77</v>
      </c>
      <c r="D334" s="875">
        <v>42332</v>
      </c>
      <c r="E334" s="876">
        <v>16025</v>
      </c>
      <c r="F334" s="877">
        <v>390</v>
      </c>
      <c r="G334" s="878">
        <f t="shared" si="103"/>
        <v>62497.5</v>
      </c>
      <c r="H334" s="879"/>
      <c r="I334" s="887">
        <v>42339</v>
      </c>
      <c r="J334" s="877">
        <v>415.2</v>
      </c>
      <c r="K334" s="880">
        <f t="shared" si="104"/>
        <v>66535.8</v>
      </c>
      <c r="L334" s="982">
        <f>SUM(G334-K334)</f>
        <v>-4038.3000000000029</v>
      </c>
      <c r="M334" s="868">
        <v>1.5226999999999999</v>
      </c>
      <c r="N334" s="883">
        <f>SUM(G334-K334)*M334</f>
        <v>-6149.1194100000039</v>
      </c>
      <c r="O334" s="884"/>
      <c r="P334" s="884"/>
    </row>
    <row r="335" spans="1:26" s="871" customFormat="1" ht="15" customHeight="1" x14ac:dyDescent="0.25">
      <c r="A335" s="859" t="s">
        <v>2258</v>
      </c>
      <c r="B335" s="860" t="s">
        <v>1923</v>
      </c>
      <c r="C335" s="861" t="s">
        <v>52</v>
      </c>
      <c r="D335" s="862">
        <v>42326</v>
      </c>
      <c r="E335" s="863">
        <v>14572</v>
      </c>
      <c r="F335" s="864">
        <v>433</v>
      </c>
      <c r="G335" s="865">
        <f t="shared" si="103"/>
        <v>63096.76</v>
      </c>
      <c r="H335" s="866"/>
      <c r="I335" s="887">
        <v>42349</v>
      </c>
      <c r="J335" s="864">
        <v>398.4</v>
      </c>
      <c r="K335" s="867">
        <f t="shared" si="104"/>
        <v>58054.847999999998</v>
      </c>
      <c r="L335" s="982">
        <f>SUM(K335-G335)</f>
        <v>-5041.9120000000039</v>
      </c>
      <c r="M335" s="868">
        <v>1.5226999999999999</v>
      </c>
      <c r="N335" s="869">
        <f>SUM(K335-G335)*M335</f>
        <v>-7677.3194024000059</v>
      </c>
      <c r="O335" s="870"/>
      <c r="P335" s="870"/>
    </row>
    <row r="336" spans="1:26" s="871" customFormat="1" ht="15" customHeight="1" x14ac:dyDescent="0.25">
      <c r="A336" s="859" t="s">
        <v>712</v>
      </c>
      <c r="B336" s="860" t="s">
        <v>713</v>
      </c>
      <c r="C336" s="861" t="s">
        <v>52</v>
      </c>
      <c r="D336" s="862">
        <v>42340</v>
      </c>
      <c r="E336" s="863">
        <v>2417</v>
      </c>
      <c r="F336" s="864">
        <v>3598</v>
      </c>
      <c r="G336" s="865">
        <f t="shared" ref="G336:G344" si="105">SUM(E336*F336)/100</f>
        <v>86963.66</v>
      </c>
      <c r="H336" s="866"/>
      <c r="I336" s="887">
        <v>42356</v>
      </c>
      <c r="J336" s="864">
        <v>3333</v>
      </c>
      <c r="K336" s="867">
        <f t="shared" ref="K336:K344" si="106">SUM(E336*J336)/100</f>
        <v>80558.61</v>
      </c>
      <c r="L336" s="982">
        <f>SUM(K336-G336)</f>
        <v>-6405.0500000000029</v>
      </c>
      <c r="M336" s="868">
        <v>1.4919</v>
      </c>
      <c r="N336" s="869">
        <f>SUM(K336-G336)*M336</f>
        <v>-9555.6940950000044</v>
      </c>
      <c r="O336" s="870"/>
      <c r="P336" s="870"/>
    </row>
    <row r="337" spans="1:26" s="885" customFormat="1" ht="15" customHeight="1" x14ac:dyDescent="0.25">
      <c r="A337" s="872" t="s">
        <v>2315</v>
      </c>
      <c r="B337" s="873" t="s">
        <v>775</v>
      </c>
      <c r="C337" s="874" t="s">
        <v>77</v>
      </c>
      <c r="D337" s="875">
        <v>42332</v>
      </c>
      <c r="E337" s="876">
        <v>5896</v>
      </c>
      <c r="F337" s="877">
        <v>1015</v>
      </c>
      <c r="G337" s="878">
        <f t="shared" si="105"/>
        <v>59844.4</v>
      </c>
      <c r="H337" s="879"/>
      <c r="I337" s="887">
        <v>42368</v>
      </c>
      <c r="J337" s="877">
        <v>1060</v>
      </c>
      <c r="K337" s="880">
        <f t="shared" si="106"/>
        <v>62497.599999999999</v>
      </c>
      <c r="L337" s="982">
        <f>SUM(G337-K337)</f>
        <v>-2653.1999999999971</v>
      </c>
      <c r="M337" s="868">
        <v>1.4736</v>
      </c>
      <c r="N337" s="883">
        <f>SUM(G337-K337)*M337</f>
        <v>-3909.7555199999956</v>
      </c>
      <c r="O337" s="884"/>
      <c r="P337" s="884"/>
    </row>
    <row r="338" spans="1:26" s="885" customFormat="1" ht="15" customHeight="1" x14ac:dyDescent="0.25">
      <c r="A338" s="859" t="s">
        <v>1909</v>
      </c>
      <c r="B338" s="860" t="s">
        <v>1910</v>
      </c>
      <c r="C338" s="861" t="s">
        <v>52</v>
      </c>
      <c r="D338" s="896">
        <v>42285</v>
      </c>
      <c r="E338" s="863">
        <v>23952</v>
      </c>
      <c r="F338" s="864">
        <v>255.2</v>
      </c>
      <c r="G338" s="865">
        <f t="shared" si="105"/>
        <v>61125.503999999994</v>
      </c>
      <c r="H338" s="866"/>
      <c r="I338" s="887">
        <v>42374</v>
      </c>
      <c r="J338" s="864">
        <v>257.7</v>
      </c>
      <c r="K338" s="867">
        <f t="shared" si="106"/>
        <v>61724.303999999996</v>
      </c>
      <c r="L338" s="982">
        <f t="shared" ref="L338:L344" si="107">SUM(K338-G338)</f>
        <v>598.80000000000291</v>
      </c>
      <c r="M338" s="868">
        <v>1.4736</v>
      </c>
      <c r="N338" s="869">
        <f t="shared" ref="N338:N344" si="108">SUM(K338-G338)*M338</f>
        <v>882.39168000000427</v>
      </c>
      <c r="O338" s="870"/>
      <c r="P338" s="870"/>
      <c r="Q338" s="871"/>
      <c r="R338" s="871"/>
      <c r="S338" s="871"/>
      <c r="T338" s="871"/>
      <c r="U338" s="871"/>
      <c r="V338" s="871"/>
      <c r="W338" s="871"/>
      <c r="X338" s="871"/>
      <c r="Y338" s="871"/>
      <c r="Z338" s="871"/>
    </row>
    <row r="339" spans="1:26" s="885" customFormat="1" ht="15" customHeight="1" x14ac:dyDescent="0.25">
      <c r="A339" s="859" t="s">
        <v>2312</v>
      </c>
      <c r="B339" s="860" t="s">
        <v>1337</v>
      </c>
      <c r="C339" s="861" t="s">
        <v>52</v>
      </c>
      <c r="D339" s="862">
        <v>42333</v>
      </c>
      <c r="E339" s="863">
        <v>18382</v>
      </c>
      <c r="F339" s="864">
        <v>624</v>
      </c>
      <c r="G339" s="865">
        <f t="shared" si="105"/>
        <v>114703.67999999999</v>
      </c>
      <c r="H339" s="866"/>
      <c r="I339" s="887">
        <v>42376</v>
      </c>
      <c r="J339" s="864">
        <v>616.70000000000005</v>
      </c>
      <c r="K339" s="867">
        <f t="shared" si="106"/>
        <v>113361.79400000001</v>
      </c>
      <c r="L339" s="982">
        <f t="shared" si="107"/>
        <v>-1341.8859999999841</v>
      </c>
      <c r="M339" s="868">
        <v>1.4736</v>
      </c>
      <c r="N339" s="869">
        <f t="shared" si="108"/>
        <v>-1977.4032095999764</v>
      </c>
      <c r="O339" s="870"/>
      <c r="P339" s="870"/>
      <c r="Q339" s="871"/>
      <c r="R339" s="871"/>
      <c r="S339" s="871"/>
      <c r="T339" s="871"/>
      <c r="U339" s="871"/>
      <c r="V339" s="871"/>
      <c r="W339" s="871"/>
      <c r="X339" s="871"/>
      <c r="Y339" s="871"/>
      <c r="Z339" s="871"/>
    </row>
    <row r="340" spans="1:26" s="871" customFormat="1" ht="15" customHeight="1" x14ac:dyDescent="0.25">
      <c r="A340" s="859" t="s">
        <v>418</v>
      </c>
      <c r="B340" s="860" t="s">
        <v>1945</v>
      </c>
      <c r="C340" s="861" t="s">
        <v>52</v>
      </c>
      <c r="D340" s="862">
        <v>42361</v>
      </c>
      <c r="E340" s="863">
        <v>9095</v>
      </c>
      <c r="F340" s="864">
        <v>772.3</v>
      </c>
      <c r="G340" s="865">
        <f t="shared" si="105"/>
        <v>70240.684999999998</v>
      </c>
      <c r="H340" s="866"/>
      <c r="I340" s="887">
        <v>42377</v>
      </c>
      <c r="J340" s="864">
        <v>678.9</v>
      </c>
      <c r="K340" s="867">
        <f t="shared" si="106"/>
        <v>61745.955000000002</v>
      </c>
      <c r="L340" s="982">
        <f t="shared" si="107"/>
        <v>-8494.7299999999959</v>
      </c>
      <c r="M340" s="868">
        <v>1.4736</v>
      </c>
      <c r="N340" s="869">
        <f t="shared" si="108"/>
        <v>-12517.834127999995</v>
      </c>
      <c r="O340" s="870"/>
      <c r="P340" s="870"/>
    </row>
    <row r="341" spans="1:26" s="871" customFormat="1" ht="15" customHeight="1" x14ac:dyDescent="0.25">
      <c r="A341" s="859" t="s">
        <v>2316</v>
      </c>
      <c r="B341" s="860" t="s">
        <v>2317</v>
      </c>
      <c r="C341" s="861" t="s">
        <v>52</v>
      </c>
      <c r="D341" s="862">
        <v>42205</v>
      </c>
      <c r="E341" s="863">
        <v>8428</v>
      </c>
      <c r="F341" s="864">
        <v>1785</v>
      </c>
      <c r="G341" s="865">
        <f t="shared" si="105"/>
        <v>150439.79999999999</v>
      </c>
      <c r="H341" s="866"/>
      <c r="I341" s="887">
        <v>42383</v>
      </c>
      <c r="J341" s="864">
        <v>1747</v>
      </c>
      <c r="K341" s="867">
        <f t="shared" si="106"/>
        <v>147237.16</v>
      </c>
      <c r="L341" s="982">
        <f t="shared" si="107"/>
        <v>-3202.6399999999849</v>
      </c>
      <c r="M341" s="868">
        <v>1.4527000000000001</v>
      </c>
      <c r="N341" s="869">
        <f t="shared" si="108"/>
        <v>-4652.4751279999782</v>
      </c>
      <c r="O341" s="870"/>
      <c r="P341" s="870"/>
    </row>
    <row r="342" spans="1:26" s="871" customFormat="1" ht="15" customHeight="1" x14ac:dyDescent="0.25">
      <c r="A342" s="859" t="s">
        <v>2318</v>
      </c>
      <c r="B342" s="860" t="s">
        <v>2319</v>
      </c>
      <c r="C342" s="861" t="s">
        <v>52</v>
      </c>
      <c r="D342" s="862">
        <v>42338</v>
      </c>
      <c r="E342" s="863">
        <v>3065</v>
      </c>
      <c r="F342" s="864">
        <v>2014.7</v>
      </c>
      <c r="G342" s="865">
        <f t="shared" si="105"/>
        <v>61750.555</v>
      </c>
      <c r="H342" s="866"/>
      <c r="I342" s="887">
        <v>42384</v>
      </c>
      <c r="J342" s="864">
        <v>1850</v>
      </c>
      <c r="K342" s="867">
        <f t="shared" si="106"/>
        <v>56702.5</v>
      </c>
      <c r="L342" s="982">
        <f t="shared" si="107"/>
        <v>-5048.0550000000003</v>
      </c>
      <c r="M342" s="868">
        <v>1.4527000000000001</v>
      </c>
      <c r="N342" s="869">
        <f t="shared" si="108"/>
        <v>-7333.3094985000007</v>
      </c>
      <c r="O342" s="870"/>
      <c r="P342" s="870"/>
    </row>
    <row r="343" spans="1:26" s="871" customFormat="1" ht="15" customHeight="1" x14ac:dyDescent="0.25">
      <c r="A343" s="859" t="s">
        <v>2323</v>
      </c>
      <c r="B343" s="860" t="s">
        <v>1417</v>
      </c>
      <c r="C343" s="861" t="s">
        <v>52</v>
      </c>
      <c r="D343" s="862">
        <v>42357</v>
      </c>
      <c r="E343" s="863">
        <v>4316</v>
      </c>
      <c r="F343" s="864">
        <v>1908</v>
      </c>
      <c r="G343" s="865">
        <f t="shared" si="105"/>
        <v>82349.279999999999</v>
      </c>
      <c r="H343" s="866"/>
      <c r="I343" s="887">
        <v>42384</v>
      </c>
      <c r="J343" s="864">
        <v>1803</v>
      </c>
      <c r="K343" s="867">
        <f t="shared" si="106"/>
        <v>77817.48</v>
      </c>
      <c r="L343" s="982">
        <f t="shared" si="107"/>
        <v>-4531.8000000000029</v>
      </c>
      <c r="M343" s="868">
        <v>1.4527000000000001</v>
      </c>
      <c r="N343" s="869">
        <f t="shared" si="108"/>
        <v>-6583.3458600000049</v>
      </c>
      <c r="O343" s="870"/>
      <c r="P343" s="870"/>
    </row>
    <row r="344" spans="1:26" s="871" customFormat="1" ht="15" customHeight="1" x14ac:dyDescent="0.25">
      <c r="A344" s="859" t="s">
        <v>2255</v>
      </c>
      <c r="B344" s="860" t="s">
        <v>2271</v>
      </c>
      <c r="C344" s="861" t="s">
        <v>52</v>
      </c>
      <c r="D344" s="862">
        <v>42367</v>
      </c>
      <c r="E344" s="863">
        <v>13885</v>
      </c>
      <c r="F344" s="864">
        <v>825.5</v>
      </c>
      <c r="G344" s="865">
        <f t="shared" si="105"/>
        <v>114620.675</v>
      </c>
      <c r="H344" s="866"/>
      <c r="I344" s="887">
        <v>42384</v>
      </c>
      <c r="J344" s="864">
        <v>770.4</v>
      </c>
      <c r="K344" s="867">
        <f t="shared" si="106"/>
        <v>106970.04</v>
      </c>
      <c r="L344" s="982">
        <f t="shared" si="107"/>
        <v>-7650.6350000000093</v>
      </c>
      <c r="M344" s="868">
        <v>1.4527000000000001</v>
      </c>
      <c r="N344" s="869">
        <f t="shared" si="108"/>
        <v>-11114.077464500015</v>
      </c>
      <c r="O344" s="870"/>
      <c r="P344" s="870"/>
    </row>
    <row r="345" spans="1:26" s="871" customFormat="1" ht="15" customHeight="1" x14ac:dyDescent="0.25">
      <c r="A345" s="872" t="s">
        <v>2301</v>
      </c>
      <c r="B345" s="873" t="s">
        <v>764</v>
      </c>
      <c r="C345" s="874" t="s">
        <v>77</v>
      </c>
      <c r="D345" s="628">
        <v>42320</v>
      </c>
      <c r="E345" s="629">
        <v>14500</v>
      </c>
      <c r="F345" s="949">
        <v>395</v>
      </c>
      <c r="G345" s="631">
        <f t="shared" ref="G345:G351" si="109">SUM(E345*F345)/100</f>
        <v>57275</v>
      </c>
      <c r="H345" s="632"/>
      <c r="I345" s="573">
        <v>42025</v>
      </c>
      <c r="J345" s="949">
        <v>348</v>
      </c>
      <c r="K345" s="633">
        <f t="shared" ref="K345:K351" si="110">SUM(E345*J345)/100</f>
        <v>50460</v>
      </c>
      <c r="L345" s="983">
        <f>SUM(G345-K345)</f>
        <v>6815</v>
      </c>
      <c r="M345" s="625">
        <v>1.4253</v>
      </c>
      <c r="N345" s="770">
        <f>SUM(G345-K345)*M345</f>
        <v>9713.4195</v>
      </c>
      <c r="O345" s="884"/>
      <c r="P345" s="884"/>
      <c r="Q345" s="885"/>
      <c r="R345" s="885"/>
      <c r="S345" s="885"/>
      <c r="T345" s="885"/>
      <c r="U345" s="885"/>
      <c r="V345" s="885"/>
      <c r="W345" s="885"/>
      <c r="X345" s="885"/>
      <c r="Y345" s="885"/>
      <c r="Z345" s="885"/>
    </row>
    <row r="346" spans="1:26" s="871" customFormat="1" ht="15" customHeight="1" x14ac:dyDescent="0.25">
      <c r="A346" s="859" t="s">
        <v>2196</v>
      </c>
      <c r="B346" s="860" t="s">
        <v>2186</v>
      </c>
      <c r="C346" s="861" t="s">
        <v>52</v>
      </c>
      <c r="D346" s="551">
        <v>42205</v>
      </c>
      <c r="E346" s="552">
        <v>14897</v>
      </c>
      <c r="F346" s="788">
        <v>456.6</v>
      </c>
      <c r="G346" s="606">
        <f t="shared" si="109"/>
        <v>68019.702000000005</v>
      </c>
      <c r="H346" s="547"/>
      <c r="I346" s="573">
        <v>42387</v>
      </c>
      <c r="J346" s="788">
        <v>420.2</v>
      </c>
      <c r="K346" s="607">
        <f t="shared" si="110"/>
        <v>62597.193999999996</v>
      </c>
      <c r="L346" s="983">
        <f>SUM(K346-G346)</f>
        <v>-5422.5080000000089</v>
      </c>
      <c r="M346" s="625">
        <v>1.4253</v>
      </c>
      <c r="N346" s="549">
        <f>SUM(K346-G346)*M346</f>
        <v>-7728.7006524000126</v>
      </c>
      <c r="O346" s="870"/>
      <c r="P346" s="870"/>
    </row>
    <row r="347" spans="1:26" s="871" customFormat="1" ht="15" customHeight="1" x14ac:dyDescent="0.25">
      <c r="A347" s="872" t="s">
        <v>2279</v>
      </c>
      <c r="B347" s="873" t="s">
        <v>2280</v>
      </c>
      <c r="C347" s="874" t="s">
        <v>77</v>
      </c>
      <c r="D347" s="628">
        <v>42299</v>
      </c>
      <c r="E347" s="629">
        <v>19080</v>
      </c>
      <c r="F347" s="949">
        <v>204.06</v>
      </c>
      <c r="G347" s="631">
        <f t="shared" si="109"/>
        <v>38934.648000000001</v>
      </c>
      <c r="H347" s="632"/>
      <c r="I347" s="573">
        <v>42396</v>
      </c>
      <c r="J347" s="949">
        <v>192.5</v>
      </c>
      <c r="K347" s="633">
        <f t="shared" si="110"/>
        <v>36729</v>
      </c>
      <c r="L347" s="983">
        <f>SUM(G347-K347)</f>
        <v>2205.648000000001</v>
      </c>
      <c r="M347" s="625">
        <v>1.4278</v>
      </c>
      <c r="N347" s="770">
        <f>SUM(G347-K347)*M347</f>
        <v>3149.2242144000015</v>
      </c>
      <c r="O347" s="884"/>
      <c r="P347" s="884"/>
      <c r="Q347" s="885"/>
      <c r="R347" s="885"/>
      <c r="S347" s="885"/>
      <c r="T347" s="885"/>
      <c r="U347" s="885"/>
      <c r="V347" s="885"/>
      <c r="W347" s="885"/>
      <c r="X347" s="885"/>
      <c r="Y347" s="885"/>
      <c r="Z347" s="885"/>
    </row>
    <row r="348" spans="1:26" s="885" customFormat="1" ht="15" customHeight="1" x14ac:dyDescent="0.25">
      <c r="A348" s="872" t="s">
        <v>2343</v>
      </c>
      <c r="B348" s="873" t="s">
        <v>2344</v>
      </c>
      <c r="C348" s="874" t="s">
        <v>77</v>
      </c>
      <c r="D348" s="628">
        <v>42376</v>
      </c>
      <c r="E348" s="629">
        <v>22942</v>
      </c>
      <c r="F348" s="949">
        <v>573.5</v>
      </c>
      <c r="G348" s="631">
        <f t="shared" si="109"/>
        <v>131572.37</v>
      </c>
      <c r="H348" s="632"/>
      <c r="I348" s="573">
        <v>42396</v>
      </c>
      <c r="J348" s="949">
        <v>598</v>
      </c>
      <c r="K348" s="633">
        <f t="shared" si="110"/>
        <v>137193.16</v>
      </c>
      <c r="L348" s="983">
        <f>SUM(G348-K348)</f>
        <v>-5620.7900000000081</v>
      </c>
      <c r="M348" s="625">
        <v>1.4278</v>
      </c>
      <c r="N348" s="770">
        <f>SUM(G348-K348)*M348</f>
        <v>-8025.3639620000113</v>
      </c>
      <c r="O348" s="884"/>
      <c r="P348" s="884"/>
    </row>
    <row r="349" spans="1:26" s="871" customFormat="1" ht="15" customHeight="1" x14ac:dyDescent="0.25">
      <c r="A349" s="859" t="s">
        <v>418</v>
      </c>
      <c r="B349" s="860" t="s">
        <v>1945</v>
      </c>
      <c r="C349" s="861" t="s">
        <v>52</v>
      </c>
      <c r="D349" s="551">
        <v>42418</v>
      </c>
      <c r="E349" s="552">
        <v>7074</v>
      </c>
      <c r="F349" s="788">
        <v>970</v>
      </c>
      <c r="G349" s="606">
        <f t="shared" si="109"/>
        <v>68617.8</v>
      </c>
      <c r="H349" s="547"/>
      <c r="I349" s="573">
        <v>42459</v>
      </c>
      <c r="J349" s="788">
        <v>947</v>
      </c>
      <c r="K349" s="607">
        <f t="shared" si="110"/>
        <v>66990.78</v>
      </c>
      <c r="L349" s="983">
        <f>SUM(K349-G349)</f>
        <v>-1627.0200000000041</v>
      </c>
      <c r="M349" s="625">
        <v>1.4153</v>
      </c>
      <c r="N349" s="549">
        <f>SUM(K349-G349)*M349</f>
        <v>-2302.7214060000056</v>
      </c>
      <c r="O349" s="870"/>
      <c r="P349" s="870"/>
    </row>
    <row r="350" spans="1:26" s="871" customFormat="1" ht="15" customHeight="1" x14ac:dyDescent="0.25">
      <c r="A350" s="872" t="s">
        <v>2372</v>
      </c>
      <c r="B350" s="873" t="s">
        <v>2371</v>
      </c>
      <c r="C350" s="874" t="s">
        <v>77</v>
      </c>
      <c r="D350" s="628">
        <v>42408</v>
      </c>
      <c r="E350" s="629">
        <v>27531</v>
      </c>
      <c r="F350" s="949">
        <v>544</v>
      </c>
      <c r="G350" s="631">
        <f t="shared" si="109"/>
        <v>149768.64000000001</v>
      </c>
      <c r="H350" s="632"/>
      <c r="I350" s="573">
        <v>42459</v>
      </c>
      <c r="J350" s="949">
        <v>573</v>
      </c>
      <c r="K350" s="633">
        <f t="shared" si="110"/>
        <v>157752.63</v>
      </c>
      <c r="L350" s="983">
        <f>SUM(G350-K350)</f>
        <v>-7983.9899999999907</v>
      </c>
      <c r="M350" s="625">
        <v>1.4153</v>
      </c>
      <c r="N350" s="770">
        <f>SUM(G350-K350)*M350</f>
        <v>-11299.741046999987</v>
      </c>
      <c r="O350" s="884"/>
      <c r="P350" s="884"/>
      <c r="Q350" s="885"/>
      <c r="R350" s="885"/>
      <c r="S350" s="885"/>
      <c r="T350" s="885"/>
      <c r="U350" s="885"/>
      <c r="V350" s="885"/>
      <c r="W350" s="885"/>
      <c r="X350" s="885"/>
      <c r="Y350" s="885"/>
      <c r="Z350" s="885"/>
    </row>
    <row r="351" spans="1:26" s="871" customFormat="1" ht="15" customHeight="1" x14ac:dyDescent="0.25">
      <c r="A351" s="872" t="s">
        <v>2375</v>
      </c>
      <c r="B351" s="873" t="s">
        <v>1617</v>
      </c>
      <c r="C351" s="874" t="s">
        <v>77</v>
      </c>
      <c r="D351" s="628">
        <v>42408</v>
      </c>
      <c r="E351" s="629">
        <v>7008</v>
      </c>
      <c r="F351" s="949">
        <v>1727</v>
      </c>
      <c r="G351" s="631">
        <f t="shared" si="109"/>
        <v>121028.16</v>
      </c>
      <c r="H351" s="632"/>
      <c r="I351" s="573">
        <v>42459</v>
      </c>
      <c r="J351" s="949">
        <v>1871</v>
      </c>
      <c r="K351" s="633">
        <f t="shared" si="110"/>
        <v>131119.67999999999</v>
      </c>
      <c r="L351" s="983">
        <f>SUM(G351-K351)</f>
        <v>-10091.51999999999</v>
      </c>
      <c r="M351" s="625">
        <v>1.4153</v>
      </c>
      <c r="N351" s="770">
        <f>SUM(G351-K351)*M351</f>
        <v>-14282.528255999985</v>
      </c>
      <c r="O351" s="884"/>
      <c r="P351" s="884"/>
      <c r="Q351" s="885"/>
      <c r="R351" s="885"/>
      <c r="S351" s="885"/>
      <c r="T351" s="885"/>
      <c r="U351" s="885"/>
      <c r="V351" s="885"/>
      <c r="W351" s="885"/>
      <c r="X351" s="885"/>
      <c r="Y351" s="885"/>
      <c r="Z351" s="885"/>
    </row>
    <row r="352" spans="1:26" s="871" customFormat="1" ht="15" customHeight="1" x14ac:dyDescent="0.25">
      <c r="A352" s="872" t="s">
        <v>2370</v>
      </c>
      <c r="B352" s="873" t="s">
        <v>711</v>
      </c>
      <c r="C352" s="874" t="s">
        <v>77</v>
      </c>
      <c r="D352" s="628">
        <v>42409</v>
      </c>
      <c r="E352" s="629">
        <v>50276</v>
      </c>
      <c r="F352" s="949">
        <v>346</v>
      </c>
      <c r="G352" s="631">
        <f t="shared" ref="G352:G358" si="111">SUM(E352*F352)/100</f>
        <v>173954.96</v>
      </c>
      <c r="H352" s="632"/>
      <c r="I352" s="573">
        <v>42466</v>
      </c>
      <c r="J352" s="949">
        <v>337.1</v>
      </c>
      <c r="K352" s="633">
        <f t="shared" ref="K352:K358" si="112">SUM(E352*J352)/100</f>
        <v>169480.39600000001</v>
      </c>
      <c r="L352" s="983">
        <f>SUM(G352-K352)</f>
        <v>4474.5639999999839</v>
      </c>
      <c r="M352" s="625">
        <v>1.4127000000000001</v>
      </c>
      <c r="N352" s="770">
        <f>SUM(G352-K352)*M352</f>
        <v>6321.2165627999775</v>
      </c>
      <c r="O352" s="884"/>
      <c r="P352" s="884"/>
      <c r="Q352" s="885"/>
      <c r="R352" s="885"/>
      <c r="S352" s="885"/>
      <c r="T352" s="885"/>
      <c r="U352" s="885"/>
      <c r="V352" s="885"/>
      <c r="W352" s="885"/>
      <c r="X352" s="885"/>
      <c r="Y352" s="885"/>
      <c r="Z352" s="885"/>
    </row>
    <row r="353" spans="1:26" s="885" customFormat="1" ht="15" customHeight="1" x14ac:dyDescent="0.25">
      <c r="A353" s="872" t="s">
        <v>1574</v>
      </c>
      <c r="B353" s="873" t="s">
        <v>1575</v>
      </c>
      <c r="C353" s="874" t="s">
        <v>77</v>
      </c>
      <c r="D353" s="628">
        <v>42458</v>
      </c>
      <c r="E353" s="629">
        <v>11562</v>
      </c>
      <c r="F353" s="949">
        <v>667</v>
      </c>
      <c r="G353" s="631">
        <f t="shared" si="111"/>
        <v>77118.539999999994</v>
      </c>
      <c r="H353" s="632"/>
      <c r="I353" s="573">
        <v>42471</v>
      </c>
      <c r="J353" s="949">
        <v>714.6</v>
      </c>
      <c r="K353" s="633">
        <f t="shared" si="112"/>
        <v>82622.051999999996</v>
      </c>
      <c r="L353" s="983">
        <f>SUM(G353-K353)</f>
        <v>-5503.5120000000024</v>
      </c>
      <c r="M353" s="625">
        <v>1.4127000000000001</v>
      </c>
      <c r="N353" s="770">
        <f>SUM(G353-K353)*M353</f>
        <v>-7774.8114024000042</v>
      </c>
      <c r="O353" s="884"/>
      <c r="P353" s="884"/>
    </row>
    <row r="354" spans="1:26" s="885" customFormat="1" ht="15" customHeight="1" x14ac:dyDescent="0.25">
      <c r="A354" s="859" t="s">
        <v>2366</v>
      </c>
      <c r="B354" s="860" t="s">
        <v>2247</v>
      </c>
      <c r="C354" s="861" t="s">
        <v>52</v>
      </c>
      <c r="D354" s="551">
        <v>42401</v>
      </c>
      <c r="E354" s="552">
        <v>48214</v>
      </c>
      <c r="F354" s="788">
        <v>219.3</v>
      </c>
      <c r="G354" s="606">
        <f t="shared" si="111"/>
        <v>105733.30200000001</v>
      </c>
      <c r="H354" s="547"/>
      <c r="I354" s="573">
        <v>42488</v>
      </c>
      <c r="J354" s="788">
        <v>220</v>
      </c>
      <c r="K354" s="607">
        <f t="shared" si="112"/>
        <v>106070.8</v>
      </c>
      <c r="L354" s="983">
        <f>SUM(K354-G354)</f>
        <v>337.49799999999232</v>
      </c>
      <c r="M354" s="625">
        <v>1.4612000000000001</v>
      </c>
      <c r="N354" s="549">
        <f>SUM(K354-G354)*M354</f>
        <v>493.15207759998879</v>
      </c>
      <c r="O354" s="870"/>
      <c r="P354" s="870"/>
      <c r="Q354" s="871"/>
      <c r="R354" s="871"/>
      <c r="S354" s="871"/>
      <c r="T354" s="871"/>
      <c r="U354" s="871"/>
      <c r="V354" s="871"/>
      <c r="W354" s="871"/>
      <c r="X354" s="871"/>
      <c r="Y354" s="871"/>
      <c r="Z354" s="871"/>
    </row>
    <row r="355" spans="1:26" s="885" customFormat="1" ht="15" customHeight="1" x14ac:dyDescent="0.25">
      <c r="A355" s="872" t="s">
        <v>2401</v>
      </c>
      <c r="B355" s="873" t="s">
        <v>2402</v>
      </c>
      <c r="C355" s="874" t="s">
        <v>77</v>
      </c>
      <c r="D355" s="628">
        <v>42471</v>
      </c>
      <c r="E355" s="629">
        <v>12653</v>
      </c>
      <c r="F355" s="949">
        <v>2464</v>
      </c>
      <c r="G355" s="631">
        <f t="shared" si="111"/>
        <v>311769.92</v>
      </c>
      <c r="H355" s="632"/>
      <c r="I355" s="573">
        <v>42487</v>
      </c>
      <c r="J355" s="949">
        <v>2464</v>
      </c>
      <c r="K355" s="633">
        <f t="shared" si="112"/>
        <v>311769.92</v>
      </c>
      <c r="L355" s="983">
        <f>SUM(G355-K355)</f>
        <v>0</v>
      </c>
      <c r="M355" s="625">
        <v>1.4612000000000001</v>
      </c>
      <c r="N355" s="770">
        <f>SUM(G355-K355)*M355</f>
        <v>0</v>
      </c>
      <c r="O355" s="884"/>
      <c r="P355" s="884"/>
    </row>
    <row r="356" spans="1:26" s="871" customFormat="1" ht="15" customHeight="1" x14ac:dyDescent="0.25">
      <c r="A356" s="872" t="s">
        <v>2404</v>
      </c>
      <c r="B356" s="873" t="s">
        <v>791</v>
      </c>
      <c r="C356" s="874" t="s">
        <v>77</v>
      </c>
      <c r="D356" s="628">
        <v>42482</v>
      </c>
      <c r="E356" s="629">
        <v>10236</v>
      </c>
      <c r="F356" s="949">
        <v>2310</v>
      </c>
      <c r="G356" s="631">
        <f t="shared" si="111"/>
        <v>236451.6</v>
      </c>
      <c r="H356" s="632"/>
      <c r="I356" s="573">
        <v>42482</v>
      </c>
      <c r="J356" s="949">
        <v>2410</v>
      </c>
      <c r="K356" s="633">
        <f t="shared" si="112"/>
        <v>246687.6</v>
      </c>
      <c r="L356" s="983">
        <f>SUM(G356-K356)</f>
        <v>-10236</v>
      </c>
      <c r="M356" s="625">
        <v>1.4612000000000001</v>
      </c>
      <c r="N356" s="770">
        <f>SUM(G356-K356)*M356</f>
        <v>-14956.843200000001</v>
      </c>
      <c r="O356" s="884"/>
      <c r="P356" s="884"/>
      <c r="Q356" s="885"/>
      <c r="R356" s="885"/>
      <c r="S356" s="885"/>
      <c r="T356" s="885"/>
      <c r="U356" s="885"/>
      <c r="V356" s="885"/>
      <c r="W356" s="885"/>
      <c r="X356" s="885"/>
      <c r="Y356" s="885"/>
      <c r="Z356" s="885"/>
    </row>
    <row r="357" spans="1:26" s="885" customFormat="1" ht="15" customHeight="1" x14ac:dyDescent="0.25">
      <c r="A357" s="859" t="s">
        <v>2233</v>
      </c>
      <c r="B357" s="860" t="s">
        <v>1710</v>
      </c>
      <c r="C357" s="861" t="s">
        <v>52</v>
      </c>
      <c r="D357" s="551">
        <v>42261</v>
      </c>
      <c r="E357" s="552">
        <v>5176</v>
      </c>
      <c r="F357" s="788">
        <v>3139</v>
      </c>
      <c r="G357" s="606">
        <f t="shared" si="111"/>
        <v>162474.64000000001</v>
      </c>
      <c r="H357" s="547"/>
      <c r="I357" s="573">
        <v>42492</v>
      </c>
      <c r="J357" s="788">
        <v>4167</v>
      </c>
      <c r="K357" s="607">
        <f t="shared" si="112"/>
        <v>215683.92</v>
      </c>
      <c r="L357" s="983">
        <f>SUM(K357-G357)</f>
        <v>53209.279999999999</v>
      </c>
      <c r="M357" s="625">
        <v>1.4612000000000001</v>
      </c>
      <c r="N357" s="549">
        <f>SUM(K357-G357)*M357</f>
        <v>77749.399936000002</v>
      </c>
      <c r="O357" s="625">
        <v>1.4369000000000001</v>
      </c>
      <c r="P357" s="870"/>
      <c r="Q357" s="871"/>
      <c r="R357" s="871"/>
      <c r="S357" s="871"/>
      <c r="T357" s="871"/>
      <c r="U357" s="871"/>
      <c r="V357" s="871"/>
      <c r="W357" s="871"/>
      <c r="X357" s="871"/>
      <c r="Y357" s="871"/>
      <c r="Z357" s="871"/>
    </row>
    <row r="358" spans="1:26" s="885" customFormat="1" ht="15" customHeight="1" x14ac:dyDescent="0.25">
      <c r="A358" s="859" t="s">
        <v>799</v>
      </c>
      <c r="B358" s="860" t="s">
        <v>800</v>
      </c>
      <c r="C358" s="861" t="s">
        <v>52</v>
      </c>
      <c r="D358" s="551">
        <v>42473</v>
      </c>
      <c r="E358" s="552">
        <v>25789</v>
      </c>
      <c r="F358" s="788">
        <v>988</v>
      </c>
      <c r="G358" s="606">
        <f t="shared" si="111"/>
        <v>254795.32</v>
      </c>
      <c r="H358" s="547"/>
      <c r="I358" s="573">
        <v>42496</v>
      </c>
      <c r="J358" s="788">
        <v>931</v>
      </c>
      <c r="K358" s="607">
        <f t="shared" si="112"/>
        <v>240095.59</v>
      </c>
      <c r="L358" s="983">
        <f>SUM(K358-G358)</f>
        <v>-14699.73000000001</v>
      </c>
      <c r="M358" s="625">
        <v>1.4612000000000001</v>
      </c>
      <c r="N358" s="549">
        <f>SUM(K358-G358)*M358</f>
        <v>-21479.245476000015</v>
      </c>
      <c r="O358" s="870"/>
      <c r="P358" s="870"/>
      <c r="Q358" s="871"/>
      <c r="R358" s="871"/>
      <c r="S358" s="871"/>
      <c r="T358" s="871"/>
      <c r="U358" s="871"/>
      <c r="V358" s="871"/>
      <c r="W358" s="871"/>
      <c r="X358" s="871"/>
      <c r="Y358" s="871"/>
      <c r="Z358" s="871"/>
    </row>
    <row r="359" spans="1:26" s="885" customFormat="1" ht="15.75" customHeight="1" x14ac:dyDescent="0.25">
      <c r="A359" s="872" t="s">
        <v>1696</v>
      </c>
      <c r="B359" s="873" t="s">
        <v>1697</v>
      </c>
      <c r="C359" s="874" t="s">
        <v>77</v>
      </c>
      <c r="D359" s="628">
        <v>42488</v>
      </c>
      <c r="E359" s="629">
        <v>10456</v>
      </c>
      <c r="F359" s="949">
        <v>3102</v>
      </c>
      <c r="G359" s="631">
        <f t="shared" ref="G359:G367" si="113">SUM(E359*F359)/100</f>
        <v>324345.12</v>
      </c>
      <c r="H359" s="632"/>
      <c r="I359" s="573">
        <v>42500</v>
      </c>
      <c r="J359" s="949">
        <v>3190</v>
      </c>
      <c r="K359" s="633">
        <f t="shared" ref="K359:K367" si="114">SUM(E359*J359)/100</f>
        <v>333546.40000000002</v>
      </c>
      <c r="L359" s="983">
        <f>SUM(G359-K359)</f>
        <v>-9201.2800000000279</v>
      </c>
      <c r="M359" s="625">
        <v>1.4369000000000001</v>
      </c>
      <c r="N359" s="770">
        <f>SUM(G359-K359)*M359</f>
        <v>-13221.31923200004</v>
      </c>
      <c r="O359" s="884"/>
      <c r="P359" s="884"/>
    </row>
    <row r="360" spans="1:26" s="885" customFormat="1" ht="15" customHeight="1" x14ac:dyDescent="0.25">
      <c r="A360" s="872" t="s">
        <v>1949</v>
      </c>
      <c r="B360" s="873" t="s">
        <v>299</v>
      </c>
      <c r="C360" s="874" t="s">
        <v>77</v>
      </c>
      <c r="D360" s="628">
        <v>42482</v>
      </c>
      <c r="E360" s="629">
        <v>85163</v>
      </c>
      <c r="F360" s="949">
        <v>365.7</v>
      </c>
      <c r="G360" s="631">
        <f t="shared" si="113"/>
        <v>311441.09099999996</v>
      </c>
      <c r="H360" s="632"/>
      <c r="I360" s="573">
        <v>42501</v>
      </c>
      <c r="J360" s="949">
        <v>378.25</v>
      </c>
      <c r="K360" s="633">
        <f t="shared" si="114"/>
        <v>322129.04749999999</v>
      </c>
      <c r="L360" s="983">
        <f>SUM(G360-K360)</f>
        <v>-10687.956500000029</v>
      </c>
      <c r="M360" s="625">
        <v>1.4369000000000001</v>
      </c>
      <c r="N360" s="770">
        <f>SUM(G360-K360)*M360</f>
        <v>-15357.524694850043</v>
      </c>
      <c r="O360" s="884"/>
      <c r="P360" s="884"/>
    </row>
    <row r="361" spans="1:26" s="871" customFormat="1" ht="15" customHeight="1" x14ac:dyDescent="0.25">
      <c r="A361" s="872" t="s">
        <v>2405</v>
      </c>
      <c r="B361" s="873" t="s">
        <v>2406</v>
      </c>
      <c r="C361" s="874" t="s">
        <v>77</v>
      </c>
      <c r="D361" s="628">
        <v>42482</v>
      </c>
      <c r="E361" s="629">
        <v>4442</v>
      </c>
      <c r="F361" s="949">
        <v>6032</v>
      </c>
      <c r="G361" s="631">
        <f t="shared" si="113"/>
        <v>267941.44</v>
      </c>
      <c r="H361" s="632"/>
      <c r="I361" s="573">
        <v>42502</v>
      </c>
      <c r="J361" s="949">
        <v>6333</v>
      </c>
      <c r="K361" s="633">
        <f t="shared" si="114"/>
        <v>281311.86</v>
      </c>
      <c r="L361" s="983">
        <f>SUM(G361-K361)</f>
        <v>-13370.419999999984</v>
      </c>
      <c r="M361" s="625">
        <v>1.4369000000000001</v>
      </c>
      <c r="N361" s="770">
        <f>SUM(G361-K361)*M361</f>
        <v>-19211.956497999978</v>
      </c>
      <c r="O361" s="884"/>
      <c r="P361" s="884"/>
      <c r="Q361" s="885"/>
      <c r="R361" s="885"/>
      <c r="S361" s="885"/>
      <c r="T361" s="885"/>
      <c r="U361" s="885"/>
      <c r="V361" s="885"/>
      <c r="W361" s="885"/>
      <c r="X361" s="885"/>
      <c r="Y361" s="885"/>
      <c r="Z361" s="885"/>
    </row>
    <row r="362" spans="1:26" s="885" customFormat="1" ht="15" customHeight="1" x14ac:dyDescent="0.25">
      <c r="A362" s="872" t="s">
        <v>2421</v>
      </c>
      <c r="B362" s="873" t="s">
        <v>735</v>
      </c>
      <c r="C362" s="874" t="s">
        <v>77</v>
      </c>
      <c r="D362" s="628">
        <v>42494</v>
      </c>
      <c r="E362" s="629">
        <v>1457</v>
      </c>
      <c r="F362" s="949">
        <v>918</v>
      </c>
      <c r="G362" s="631">
        <f t="shared" si="113"/>
        <v>13375.26</v>
      </c>
      <c r="H362" s="632"/>
      <c r="I362" s="573">
        <v>42507</v>
      </c>
      <c r="J362" s="949">
        <v>964</v>
      </c>
      <c r="K362" s="633">
        <f t="shared" si="114"/>
        <v>14045.48</v>
      </c>
      <c r="L362" s="983">
        <f>SUM(G362-K362)</f>
        <v>-670.21999999999935</v>
      </c>
      <c r="M362" s="625">
        <v>1.4514</v>
      </c>
      <c r="N362" s="770">
        <f>SUM(G362-K362)*M362</f>
        <v>-972.75730799999906</v>
      </c>
      <c r="O362" s="884"/>
      <c r="P362" s="884"/>
    </row>
    <row r="363" spans="1:26" s="885" customFormat="1" ht="15" customHeight="1" x14ac:dyDescent="0.25">
      <c r="A363" s="859" t="s">
        <v>705</v>
      </c>
      <c r="B363" s="860" t="s">
        <v>1946</v>
      </c>
      <c r="C363" s="861" t="s">
        <v>52</v>
      </c>
      <c r="D363" s="551">
        <v>42397</v>
      </c>
      <c r="E363" s="552">
        <v>6808</v>
      </c>
      <c r="F363" s="788">
        <v>1464</v>
      </c>
      <c r="G363" s="606">
        <f t="shared" si="113"/>
        <v>99669.119999999995</v>
      </c>
      <c r="H363" s="547"/>
      <c r="I363" s="573">
        <v>42513</v>
      </c>
      <c r="J363" s="788">
        <v>1680</v>
      </c>
      <c r="K363" s="607">
        <f t="shared" si="114"/>
        <v>114374.39999999999</v>
      </c>
      <c r="L363" s="983">
        <f>SUM(K363-G363)</f>
        <v>14705.279999999999</v>
      </c>
      <c r="M363" s="625">
        <v>1.4514</v>
      </c>
      <c r="N363" s="549">
        <f>SUM(K363-G363)*M363</f>
        <v>21343.243392</v>
      </c>
      <c r="O363" s="870"/>
      <c r="P363" s="870"/>
      <c r="Q363" s="871"/>
      <c r="R363" s="871"/>
      <c r="S363" s="871"/>
      <c r="T363" s="871"/>
      <c r="U363" s="871"/>
      <c r="V363" s="871"/>
      <c r="W363" s="871"/>
      <c r="X363" s="871"/>
      <c r="Y363" s="871"/>
      <c r="Z363" s="871"/>
    </row>
    <row r="364" spans="1:26" s="871" customFormat="1" ht="15" customHeight="1" x14ac:dyDescent="0.25">
      <c r="A364" s="859" t="s">
        <v>691</v>
      </c>
      <c r="B364" s="860" t="s">
        <v>692</v>
      </c>
      <c r="C364" s="861" t="s">
        <v>52</v>
      </c>
      <c r="D364" s="551">
        <v>42479</v>
      </c>
      <c r="E364" s="552">
        <v>17562</v>
      </c>
      <c r="F364" s="788">
        <v>1653</v>
      </c>
      <c r="G364" s="606">
        <f t="shared" si="113"/>
        <v>290299.86</v>
      </c>
      <c r="H364" s="547"/>
      <c r="I364" s="573">
        <v>42514</v>
      </c>
      <c r="J364" s="788">
        <v>1512</v>
      </c>
      <c r="K364" s="607">
        <f t="shared" si="114"/>
        <v>265537.44</v>
      </c>
      <c r="L364" s="983">
        <f>SUM(K364-G364)</f>
        <v>-24762.419999999984</v>
      </c>
      <c r="M364" s="625">
        <v>1.4611000000000001</v>
      </c>
      <c r="N364" s="549">
        <f>SUM(K364-G364)*M364</f>
        <v>-36180.371861999978</v>
      </c>
      <c r="O364" s="870"/>
      <c r="P364" s="870"/>
    </row>
    <row r="365" spans="1:26" s="885" customFormat="1" ht="15" customHeight="1" x14ac:dyDescent="0.25">
      <c r="A365" s="872" t="s">
        <v>1616</v>
      </c>
      <c r="B365" s="873" t="s">
        <v>1617</v>
      </c>
      <c r="C365" s="874" t="s">
        <v>77</v>
      </c>
      <c r="D365" s="628">
        <v>42473</v>
      </c>
      <c r="E365" s="629">
        <v>15235</v>
      </c>
      <c r="F365" s="949">
        <v>1753</v>
      </c>
      <c r="G365" s="631">
        <f t="shared" si="113"/>
        <v>267069.55</v>
      </c>
      <c r="H365" s="632"/>
      <c r="I365" s="573">
        <v>42514</v>
      </c>
      <c r="J365" s="949">
        <v>1733.2</v>
      </c>
      <c r="K365" s="633">
        <f t="shared" si="114"/>
        <v>264053.02</v>
      </c>
      <c r="L365" s="983">
        <f>SUM(G365-K365)</f>
        <v>3016.5299999999697</v>
      </c>
      <c r="M365" s="625">
        <v>1.4514</v>
      </c>
      <c r="N365" s="770">
        <f>SUM(G365-K365)*M365</f>
        <v>4378.1916419999561</v>
      </c>
      <c r="O365" s="884"/>
      <c r="P365" s="884"/>
    </row>
    <row r="366" spans="1:26" s="871" customFormat="1" ht="15" customHeight="1" x14ac:dyDescent="0.25">
      <c r="A366" s="872" t="s">
        <v>2440</v>
      </c>
      <c r="B366" s="873" t="s">
        <v>2441</v>
      </c>
      <c r="C366" s="874" t="s">
        <v>77</v>
      </c>
      <c r="D366" s="628">
        <v>42503</v>
      </c>
      <c r="E366" s="629">
        <v>316</v>
      </c>
      <c r="F366" s="949">
        <v>816</v>
      </c>
      <c r="G366" s="631">
        <f t="shared" si="113"/>
        <v>2578.56</v>
      </c>
      <c r="H366" s="632"/>
      <c r="I366" s="573">
        <v>42516</v>
      </c>
      <c r="J366" s="949">
        <v>880</v>
      </c>
      <c r="K366" s="633">
        <f t="shared" si="114"/>
        <v>2780.8</v>
      </c>
      <c r="L366" s="983">
        <f>SUM(G366-K366)</f>
        <v>-202.24000000000024</v>
      </c>
      <c r="M366" s="625">
        <v>1.4514</v>
      </c>
      <c r="N366" s="770">
        <f>SUM(G366-K366)*M366</f>
        <v>-293.53113600000034</v>
      </c>
      <c r="O366" s="884"/>
      <c r="P366" s="884"/>
      <c r="Q366" s="885"/>
      <c r="R366" s="885"/>
      <c r="S366" s="885"/>
      <c r="T366" s="885"/>
      <c r="U366" s="885"/>
      <c r="V366" s="885"/>
      <c r="W366" s="885"/>
      <c r="X366" s="885"/>
      <c r="Y366" s="885"/>
      <c r="Z366" s="885"/>
    </row>
    <row r="367" spans="1:26" s="871" customFormat="1" ht="15" customHeight="1" x14ac:dyDescent="0.25">
      <c r="A367" s="872" t="s">
        <v>2428</v>
      </c>
      <c r="B367" s="873" t="s">
        <v>1599</v>
      </c>
      <c r="C367" s="874" t="s">
        <v>77</v>
      </c>
      <c r="D367" s="628">
        <v>42499</v>
      </c>
      <c r="E367" s="629">
        <v>59942</v>
      </c>
      <c r="F367" s="949">
        <v>282.5</v>
      </c>
      <c r="G367" s="631">
        <f t="shared" si="113"/>
        <v>169336.15</v>
      </c>
      <c r="H367" s="632"/>
      <c r="I367" s="573">
        <v>42517</v>
      </c>
      <c r="J367" s="949">
        <v>280.76</v>
      </c>
      <c r="K367" s="633">
        <f t="shared" si="114"/>
        <v>168293.15919999999</v>
      </c>
      <c r="L367" s="983">
        <f>SUM(G367-K367)</f>
        <v>1042.9907999999996</v>
      </c>
      <c r="M367" s="625">
        <v>1.4514</v>
      </c>
      <c r="N367" s="770">
        <f>SUM(G367-K367)*M367</f>
        <v>1513.7968471199995</v>
      </c>
      <c r="O367" s="884"/>
      <c r="P367" s="884"/>
      <c r="Q367" s="885"/>
      <c r="R367" s="885"/>
      <c r="S367" s="885"/>
      <c r="T367" s="885"/>
      <c r="U367" s="885"/>
      <c r="V367" s="885"/>
      <c r="W367" s="885"/>
      <c r="X367" s="885"/>
      <c r="Y367" s="885"/>
      <c r="Z367" s="885"/>
    </row>
    <row r="368" spans="1:26" s="885" customFormat="1" ht="15" customHeight="1" x14ac:dyDescent="0.25">
      <c r="A368" s="859" t="s">
        <v>2457</v>
      </c>
      <c r="B368" s="860" t="s">
        <v>1707</v>
      </c>
      <c r="C368" s="861" t="s">
        <v>52</v>
      </c>
      <c r="D368" s="551">
        <v>42516</v>
      </c>
      <c r="E368" s="552">
        <v>249876</v>
      </c>
      <c r="F368" s="788">
        <v>167.2</v>
      </c>
      <c r="G368" s="606">
        <f t="shared" ref="G368:G373" si="115">SUM(E368*F368)/100</f>
        <v>417792.67199999996</v>
      </c>
      <c r="H368" s="547"/>
      <c r="I368" s="573">
        <v>42523</v>
      </c>
      <c r="J368" s="788">
        <v>146.30000000000001</v>
      </c>
      <c r="K368" s="607">
        <f t="shared" ref="K368:K373" si="116">SUM(E368*J368)/100</f>
        <v>365568.58800000005</v>
      </c>
      <c r="L368" s="983">
        <f>SUM(K368-G368)</f>
        <v>-52224.083999999915</v>
      </c>
      <c r="M368" s="625">
        <v>1.4515</v>
      </c>
      <c r="N368" s="549">
        <f>SUM(K368-G368)*M368</f>
        <v>-75803.257925999875</v>
      </c>
      <c r="O368" s="870"/>
      <c r="P368" s="870"/>
      <c r="Q368" s="871"/>
      <c r="R368" s="871"/>
      <c r="S368" s="871"/>
      <c r="T368" s="871"/>
      <c r="U368" s="871"/>
      <c r="V368" s="871"/>
      <c r="W368" s="871"/>
      <c r="X368" s="871"/>
      <c r="Y368" s="871"/>
      <c r="Z368" s="871"/>
    </row>
    <row r="369" spans="1:26" s="871" customFormat="1" ht="15" customHeight="1" x14ac:dyDescent="0.25">
      <c r="A369" s="872" t="s">
        <v>2419</v>
      </c>
      <c r="B369" s="873" t="s">
        <v>2420</v>
      </c>
      <c r="C369" s="874" t="s">
        <v>77</v>
      </c>
      <c r="D369" s="628">
        <v>42492</v>
      </c>
      <c r="E369" s="629">
        <v>18436</v>
      </c>
      <c r="F369" s="949">
        <v>2339</v>
      </c>
      <c r="G369" s="631">
        <f t="shared" si="115"/>
        <v>431218.04</v>
      </c>
      <c r="H369" s="632"/>
      <c r="I369" s="573">
        <v>42521</v>
      </c>
      <c r="J369" s="949">
        <v>2421</v>
      </c>
      <c r="K369" s="633">
        <f t="shared" si="116"/>
        <v>446335.56</v>
      </c>
      <c r="L369" s="983">
        <f>SUM(G369-K369)</f>
        <v>-15117.520000000019</v>
      </c>
      <c r="M369" s="625">
        <v>1.4515</v>
      </c>
      <c r="N369" s="770">
        <f>SUM(G369-K369)*M369</f>
        <v>-21943.080280000027</v>
      </c>
      <c r="O369" s="884"/>
      <c r="P369" s="884"/>
      <c r="Q369" s="885"/>
      <c r="R369" s="885"/>
      <c r="S369" s="885"/>
      <c r="T369" s="885"/>
      <c r="U369" s="885"/>
      <c r="V369" s="885"/>
      <c r="W369" s="885"/>
      <c r="X369" s="885"/>
      <c r="Y369" s="885"/>
      <c r="Z369" s="885"/>
    </row>
    <row r="370" spans="1:26" s="871" customFormat="1" ht="15" customHeight="1" x14ac:dyDescent="0.25">
      <c r="A370" s="872" t="s">
        <v>1573</v>
      </c>
      <c r="B370" s="873" t="s">
        <v>1576</v>
      </c>
      <c r="C370" s="874" t="s">
        <v>77</v>
      </c>
      <c r="D370" s="628">
        <v>42515</v>
      </c>
      <c r="E370" s="629">
        <v>41783</v>
      </c>
      <c r="F370" s="949">
        <v>1024</v>
      </c>
      <c r="G370" s="631">
        <f t="shared" si="115"/>
        <v>427857.91999999998</v>
      </c>
      <c r="H370" s="632"/>
      <c r="I370" s="573">
        <v>42524</v>
      </c>
      <c r="J370" s="949">
        <v>1101</v>
      </c>
      <c r="K370" s="633">
        <f t="shared" si="116"/>
        <v>460030.83</v>
      </c>
      <c r="L370" s="983">
        <f>SUM(G370-K370)</f>
        <v>-32172.910000000033</v>
      </c>
      <c r="M370" s="625">
        <v>1.4515</v>
      </c>
      <c r="N370" s="770">
        <f>SUM(G370-K370)*M370</f>
        <v>-46698.978865000048</v>
      </c>
      <c r="O370" s="884"/>
      <c r="P370" s="884"/>
      <c r="Q370" s="885"/>
      <c r="R370" s="885"/>
      <c r="S370" s="885"/>
      <c r="T370" s="885"/>
      <c r="U370" s="885"/>
      <c r="V370" s="885"/>
      <c r="W370" s="885"/>
      <c r="X370" s="885"/>
      <c r="Y370" s="885"/>
      <c r="Z370" s="885"/>
    </row>
    <row r="371" spans="1:26" s="871" customFormat="1" ht="15" customHeight="1" x14ac:dyDescent="0.25">
      <c r="A371" s="872" t="s">
        <v>2447</v>
      </c>
      <c r="B371" s="873" t="s">
        <v>1980</v>
      </c>
      <c r="C371" s="874" t="s">
        <v>77</v>
      </c>
      <c r="D371" s="628">
        <v>42496</v>
      </c>
      <c r="E371" s="629">
        <v>6748</v>
      </c>
      <c r="F371" s="949">
        <v>416</v>
      </c>
      <c r="G371" s="631">
        <f t="shared" si="115"/>
        <v>28071.68</v>
      </c>
      <c r="H371" s="632"/>
      <c r="I371" s="573">
        <v>42523</v>
      </c>
      <c r="J371" s="949">
        <v>424.5</v>
      </c>
      <c r="K371" s="633">
        <f t="shared" si="116"/>
        <v>28645.26</v>
      </c>
      <c r="L371" s="983">
        <f>SUM(G371-K371)</f>
        <v>-573.57999999999811</v>
      </c>
      <c r="M371" s="625">
        <v>1.4515</v>
      </c>
      <c r="N371" s="770">
        <f>SUM(G371-K371)*M371</f>
        <v>-832.55136999999729</v>
      </c>
      <c r="O371" s="884"/>
      <c r="P371" s="884"/>
      <c r="Q371" s="885"/>
      <c r="R371" s="885"/>
      <c r="S371" s="885"/>
      <c r="T371" s="885"/>
      <c r="U371" s="885"/>
      <c r="V371" s="885"/>
      <c r="W371" s="885"/>
      <c r="X371" s="885"/>
      <c r="Y371" s="885"/>
      <c r="Z371" s="885"/>
    </row>
    <row r="372" spans="1:26" s="885" customFormat="1" ht="15" customHeight="1" x14ac:dyDescent="0.25">
      <c r="A372" s="859" t="s">
        <v>792</v>
      </c>
      <c r="B372" s="860" t="s">
        <v>793</v>
      </c>
      <c r="C372" s="861" t="s">
        <v>52</v>
      </c>
      <c r="D372" s="551">
        <v>42499</v>
      </c>
      <c r="E372" s="552">
        <v>4520</v>
      </c>
      <c r="F372" s="788">
        <v>554.64</v>
      </c>
      <c r="G372" s="606">
        <f t="shared" si="115"/>
        <v>25069.727999999999</v>
      </c>
      <c r="H372" s="547"/>
      <c r="I372" s="573">
        <v>42531</v>
      </c>
      <c r="J372" s="788">
        <v>536.5</v>
      </c>
      <c r="K372" s="607">
        <f t="shared" si="116"/>
        <v>24249.8</v>
      </c>
      <c r="L372" s="983">
        <f t="shared" ref="L372:L381" si="117">SUM(K372-G372)</f>
        <v>-819.92799999999988</v>
      </c>
      <c r="M372" s="625">
        <v>1.4362999999999999</v>
      </c>
      <c r="N372" s="549">
        <f t="shared" ref="N372:N381" si="118">SUM(K372-G372)*M372</f>
        <v>-1177.6625863999998</v>
      </c>
      <c r="O372" s="870"/>
      <c r="P372" s="870"/>
      <c r="Q372" s="871"/>
      <c r="R372" s="871"/>
      <c r="S372" s="871"/>
      <c r="T372" s="871"/>
      <c r="U372" s="871"/>
      <c r="V372" s="871"/>
      <c r="W372" s="871"/>
      <c r="X372" s="871"/>
      <c r="Y372" s="871"/>
      <c r="Z372" s="871"/>
    </row>
    <row r="373" spans="1:26" s="885" customFormat="1" ht="15" customHeight="1" x14ac:dyDescent="0.25">
      <c r="A373" s="859" t="s">
        <v>2082</v>
      </c>
      <c r="B373" s="860" t="s">
        <v>2083</v>
      </c>
      <c r="C373" s="861" t="s">
        <v>52</v>
      </c>
      <c r="D373" s="551">
        <v>42507</v>
      </c>
      <c r="E373" s="552">
        <v>130059</v>
      </c>
      <c r="F373" s="788">
        <v>170</v>
      </c>
      <c r="G373" s="606">
        <f t="shared" si="115"/>
        <v>221100.3</v>
      </c>
      <c r="H373" s="547"/>
      <c r="I373" s="573">
        <v>42531</v>
      </c>
      <c r="J373" s="788">
        <v>154</v>
      </c>
      <c r="K373" s="607">
        <f t="shared" si="116"/>
        <v>200290.86</v>
      </c>
      <c r="L373" s="983">
        <f t="shared" si="117"/>
        <v>-20809.440000000002</v>
      </c>
      <c r="M373" s="625">
        <v>1.4362999999999999</v>
      </c>
      <c r="N373" s="549">
        <f t="shared" si="118"/>
        <v>-29888.598672</v>
      </c>
      <c r="O373" s="870"/>
      <c r="P373" s="870"/>
      <c r="Q373" s="871"/>
      <c r="R373" s="871"/>
      <c r="S373" s="871"/>
      <c r="T373" s="871"/>
      <c r="U373" s="871"/>
      <c r="V373" s="871"/>
      <c r="W373" s="871"/>
      <c r="X373" s="871"/>
      <c r="Y373" s="871"/>
      <c r="Z373" s="871"/>
    </row>
    <row r="374" spans="1:26" s="871" customFormat="1" ht="15" customHeight="1" x14ac:dyDescent="0.25">
      <c r="A374" s="859" t="s">
        <v>2437</v>
      </c>
      <c r="B374" s="860" t="s">
        <v>777</v>
      </c>
      <c r="C374" s="861" t="s">
        <v>52</v>
      </c>
      <c r="D374" s="551">
        <v>42501</v>
      </c>
      <c r="E374" s="552">
        <v>74965</v>
      </c>
      <c r="F374" s="788">
        <v>494.6</v>
      </c>
      <c r="G374" s="606">
        <f t="shared" ref="G374:G381" si="119">SUM(E374*F374)/100</f>
        <v>370776.89</v>
      </c>
      <c r="H374" s="547"/>
      <c r="I374" s="573">
        <v>42535</v>
      </c>
      <c r="J374" s="788">
        <v>469.5</v>
      </c>
      <c r="K374" s="607">
        <f t="shared" ref="K374:K381" si="120">SUM(E374*J374)/100</f>
        <v>351960.67499999999</v>
      </c>
      <c r="L374" s="983">
        <f t="shared" si="117"/>
        <v>-18816.215000000026</v>
      </c>
      <c r="M374" s="625">
        <v>1.4362999999999999</v>
      </c>
      <c r="N374" s="549">
        <f t="shared" si="118"/>
        <v>-27025.729604500037</v>
      </c>
      <c r="O374" s="870"/>
      <c r="P374" s="870"/>
    </row>
    <row r="375" spans="1:26" s="885" customFormat="1" ht="15" customHeight="1" x14ac:dyDescent="0.25">
      <c r="A375" s="859" t="s">
        <v>2458</v>
      </c>
      <c r="B375" s="860" t="s">
        <v>2184</v>
      </c>
      <c r="C375" s="861" t="s">
        <v>52</v>
      </c>
      <c r="D375" s="551">
        <v>42513</v>
      </c>
      <c r="E375" s="552">
        <v>39365</v>
      </c>
      <c r="F375" s="788">
        <v>1150</v>
      </c>
      <c r="G375" s="606">
        <f t="shared" si="119"/>
        <v>452697.5</v>
      </c>
      <c r="H375" s="547"/>
      <c r="I375" s="573" t="s">
        <v>2496</v>
      </c>
      <c r="J375" s="788">
        <v>1091</v>
      </c>
      <c r="K375" s="607">
        <f t="shared" si="120"/>
        <v>429472.15</v>
      </c>
      <c r="L375" s="983">
        <f t="shared" si="117"/>
        <v>-23225.349999999977</v>
      </c>
      <c r="M375" s="625">
        <v>1.4362999999999999</v>
      </c>
      <c r="N375" s="549">
        <f t="shared" si="118"/>
        <v>-33358.570204999967</v>
      </c>
      <c r="O375" s="870"/>
      <c r="P375" s="870"/>
      <c r="Q375" s="871"/>
      <c r="R375" s="871"/>
      <c r="S375" s="871"/>
      <c r="T375" s="871"/>
      <c r="U375" s="871"/>
      <c r="V375" s="871"/>
      <c r="W375" s="871"/>
      <c r="X375" s="871"/>
      <c r="Y375" s="871"/>
      <c r="Z375" s="871"/>
    </row>
    <row r="376" spans="1:26" s="885" customFormat="1" ht="15" customHeight="1" x14ac:dyDescent="0.25">
      <c r="A376" s="859" t="s">
        <v>2430</v>
      </c>
      <c r="B376" s="860" t="s">
        <v>2431</v>
      </c>
      <c r="C376" s="861" t="s">
        <v>52</v>
      </c>
      <c r="D376" s="551">
        <v>42499</v>
      </c>
      <c r="E376" s="552">
        <v>23425</v>
      </c>
      <c r="F376" s="788">
        <v>282.39999999999998</v>
      </c>
      <c r="G376" s="606">
        <f t="shared" si="119"/>
        <v>66152.2</v>
      </c>
      <c r="H376" s="547"/>
      <c r="I376" s="573">
        <v>42534</v>
      </c>
      <c r="J376" s="788">
        <v>264.7</v>
      </c>
      <c r="K376" s="607">
        <f t="shared" si="120"/>
        <v>62005.974999999999</v>
      </c>
      <c r="L376" s="983">
        <f t="shared" si="117"/>
        <v>-4146.2249999999985</v>
      </c>
      <c r="M376" s="625">
        <v>1.4362999999999999</v>
      </c>
      <c r="N376" s="549">
        <f t="shared" si="118"/>
        <v>-5955.2229674999971</v>
      </c>
      <c r="O376" s="870"/>
      <c r="P376" s="870"/>
      <c r="Q376" s="871"/>
      <c r="R376" s="871"/>
      <c r="S376" s="871"/>
      <c r="T376" s="871"/>
      <c r="U376" s="871"/>
      <c r="V376" s="871"/>
      <c r="W376" s="871"/>
      <c r="X376" s="871"/>
      <c r="Y376" s="871"/>
      <c r="Z376" s="871"/>
    </row>
    <row r="377" spans="1:26" s="885" customFormat="1" ht="15" customHeight="1" x14ac:dyDescent="0.25">
      <c r="A377" s="859" t="s">
        <v>1071</v>
      </c>
      <c r="B377" s="860" t="s">
        <v>1072</v>
      </c>
      <c r="C377" s="861" t="s">
        <v>52</v>
      </c>
      <c r="D377" s="551">
        <v>41327</v>
      </c>
      <c r="E377" s="552">
        <v>14525</v>
      </c>
      <c r="F377" s="788">
        <v>852.5</v>
      </c>
      <c r="G377" s="606">
        <f t="shared" si="119"/>
        <v>123825.625</v>
      </c>
      <c r="H377" s="547"/>
      <c r="I377" s="573">
        <v>42534</v>
      </c>
      <c r="J377" s="788">
        <v>975</v>
      </c>
      <c r="K377" s="607">
        <f t="shared" si="120"/>
        <v>141618.75</v>
      </c>
      <c r="L377" s="983">
        <f t="shared" si="117"/>
        <v>17793.125</v>
      </c>
      <c r="M377" s="625">
        <v>1.4362999999999999</v>
      </c>
      <c r="N377" s="549">
        <f t="shared" si="118"/>
        <v>25556.265437499998</v>
      </c>
      <c r="O377" s="870"/>
      <c r="P377" s="870"/>
      <c r="Q377" s="871"/>
      <c r="R377" s="871"/>
      <c r="S377" s="871"/>
      <c r="T377" s="871"/>
      <c r="U377" s="871"/>
      <c r="V377" s="871"/>
      <c r="W377" s="871"/>
      <c r="X377" s="871"/>
      <c r="Y377" s="871"/>
      <c r="Z377" s="871"/>
    </row>
    <row r="378" spans="1:26" s="871" customFormat="1" ht="15" customHeight="1" x14ac:dyDescent="0.25">
      <c r="A378" s="859" t="s">
        <v>1239</v>
      </c>
      <c r="B378" s="860" t="s">
        <v>1240</v>
      </c>
      <c r="C378" s="861" t="s">
        <v>52</v>
      </c>
      <c r="D378" s="551">
        <v>42524</v>
      </c>
      <c r="E378" s="552">
        <v>19563</v>
      </c>
      <c r="F378" s="788">
        <v>3009</v>
      </c>
      <c r="G378" s="606">
        <f t="shared" si="119"/>
        <v>588650.67000000004</v>
      </c>
      <c r="H378" s="547"/>
      <c r="I378" s="573">
        <v>42534</v>
      </c>
      <c r="J378" s="788">
        <v>2910</v>
      </c>
      <c r="K378" s="607">
        <f t="shared" si="120"/>
        <v>569283.30000000005</v>
      </c>
      <c r="L378" s="983">
        <f t="shared" si="117"/>
        <v>-19367.369999999995</v>
      </c>
      <c r="M378" s="625">
        <v>1.4362999999999999</v>
      </c>
      <c r="N378" s="549">
        <f t="shared" si="118"/>
        <v>-27817.353530999993</v>
      </c>
      <c r="O378" s="870"/>
      <c r="P378" s="870"/>
    </row>
    <row r="379" spans="1:26" s="885" customFormat="1" ht="15" customHeight="1" x14ac:dyDescent="0.25">
      <c r="A379" s="859" t="s">
        <v>765</v>
      </c>
      <c r="B379" s="860" t="s">
        <v>766</v>
      </c>
      <c r="C379" s="861" t="s">
        <v>52</v>
      </c>
      <c r="D379" s="551">
        <v>42447</v>
      </c>
      <c r="E379" s="951">
        <v>28125</v>
      </c>
      <c r="F379" s="788">
        <v>811.2</v>
      </c>
      <c r="G379" s="606">
        <f t="shared" si="119"/>
        <v>228150</v>
      </c>
      <c r="H379" s="547"/>
      <c r="I379" s="573">
        <v>42534</v>
      </c>
      <c r="J379" s="788">
        <v>821</v>
      </c>
      <c r="K379" s="607">
        <f t="shared" si="120"/>
        <v>230906.25</v>
      </c>
      <c r="L379" s="983">
        <f t="shared" si="117"/>
        <v>2756.25</v>
      </c>
      <c r="M379" s="625">
        <v>1.4362999999999999</v>
      </c>
      <c r="N379" s="549">
        <f t="shared" si="118"/>
        <v>3958.8018749999997</v>
      </c>
      <c r="O379" s="870"/>
      <c r="P379" s="870"/>
      <c r="Q379" s="871"/>
      <c r="R379" s="871"/>
      <c r="S379" s="871"/>
      <c r="T379" s="871"/>
      <c r="U379" s="871"/>
      <c r="V379" s="871"/>
      <c r="W379" s="871"/>
      <c r="X379" s="871"/>
      <c r="Y379" s="871"/>
      <c r="Z379" s="871"/>
    </row>
    <row r="380" spans="1:26" s="885" customFormat="1" ht="15" customHeight="1" x14ac:dyDescent="0.25">
      <c r="A380" s="859" t="s">
        <v>2443</v>
      </c>
      <c r="B380" s="860" t="s">
        <v>2155</v>
      </c>
      <c r="C380" s="861" t="s">
        <v>52</v>
      </c>
      <c r="D380" s="551">
        <v>42507</v>
      </c>
      <c r="E380" s="552">
        <v>73546</v>
      </c>
      <c r="F380" s="788">
        <v>837</v>
      </c>
      <c r="G380" s="606">
        <f t="shared" si="119"/>
        <v>615580.02</v>
      </c>
      <c r="H380" s="547"/>
      <c r="I380" s="573">
        <v>42535</v>
      </c>
      <c r="J380" s="788">
        <v>838.9</v>
      </c>
      <c r="K380" s="607">
        <f t="shared" si="120"/>
        <v>616977.39399999997</v>
      </c>
      <c r="L380" s="983">
        <f t="shared" si="117"/>
        <v>1397.3739999999525</v>
      </c>
      <c r="M380" s="625">
        <v>1.4362999999999999</v>
      </c>
      <c r="N380" s="549">
        <f t="shared" si="118"/>
        <v>2007.0482761999317</v>
      </c>
      <c r="O380" s="870"/>
      <c r="P380" s="870"/>
      <c r="Q380" s="871"/>
      <c r="R380" s="871"/>
      <c r="S380" s="871"/>
      <c r="T380" s="871"/>
      <c r="U380" s="871"/>
      <c r="V380" s="871"/>
      <c r="W380" s="871"/>
      <c r="X380" s="871"/>
      <c r="Y380" s="871"/>
      <c r="Z380" s="871"/>
    </row>
    <row r="381" spans="1:26" s="871" customFormat="1" ht="15" customHeight="1" x14ac:dyDescent="0.25">
      <c r="A381" s="859" t="s">
        <v>2488</v>
      </c>
      <c r="B381" s="860" t="s">
        <v>32</v>
      </c>
      <c r="C381" s="861" t="s">
        <v>52</v>
      </c>
      <c r="D381" s="551">
        <v>42534</v>
      </c>
      <c r="E381" s="552">
        <v>33315</v>
      </c>
      <c r="F381" s="788">
        <v>291</v>
      </c>
      <c r="G381" s="606">
        <f t="shared" si="119"/>
        <v>96946.65</v>
      </c>
      <c r="H381" s="547"/>
      <c r="I381" s="573">
        <v>42537</v>
      </c>
      <c r="J381" s="788">
        <v>255</v>
      </c>
      <c r="K381" s="607">
        <f t="shared" si="120"/>
        <v>84953.25</v>
      </c>
      <c r="L381" s="983">
        <f t="shared" si="117"/>
        <v>-11993.399999999994</v>
      </c>
      <c r="M381" s="625">
        <v>1.4362999999999999</v>
      </c>
      <c r="N381" s="549">
        <f t="shared" si="118"/>
        <v>-17226.120419999992</v>
      </c>
      <c r="O381" s="870"/>
      <c r="P381" s="870"/>
    </row>
    <row r="382" spans="1:26" s="885" customFormat="1" ht="15" customHeight="1" x14ac:dyDescent="0.25">
      <c r="A382" s="872" t="s">
        <v>2455</v>
      </c>
      <c r="B382" s="873" t="s">
        <v>2456</v>
      </c>
      <c r="C382" s="874" t="s">
        <v>77</v>
      </c>
      <c r="D382" s="628">
        <v>42510</v>
      </c>
      <c r="E382" s="629">
        <v>22232</v>
      </c>
      <c r="F382" s="949">
        <v>2022</v>
      </c>
      <c r="G382" s="631">
        <f t="shared" ref="G382:G395" si="121">SUM(E382*F382)/100</f>
        <v>449531.04</v>
      </c>
      <c r="H382" s="632"/>
      <c r="I382" s="573">
        <v>42542</v>
      </c>
      <c r="J382" s="949">
        <v>2025</v>
      </c>
      <c r="K382" s="633">
        <f t="shared" ref="K382:K395" si="122">SUM(E382*J382)/100</f>
        <v>450198</v>
      </c>
      <c r="L382" s="983">
        <f t="shared" ref="L382:L388" si="123">SUM(G382-K382)</f>
        <v>-666.96000000002095</v>
      </c>
      <c r="M382" s="625">
        <v>1.3664000000000001</v>
      </c>
      <c r="N382" s="770">
        <f t="shared" ref="N382:N388" si="124">SUM(G382-K382)*M382</f>
        <v>-911.33414400002869</v>
      </c>
      <c r="O382" s="884"/>
      <c r="P382" s="884"/>
    </row>
    <row r="383" spans="1:26" s="885" customFormat="1" ht="15" customHeight="1" x14ac:dyDescent="0.25">
      <c r="A383" s="872" t="s">
        <v>2489</v>
      </c>
      <c r="B383" s="873" t="s">
        <v>2406</v>
      </c>
      <c r="C383" s="874" t="s">
        <v>77</v>
      </c>
      <c r="D383" s="628">
        <v>42537</v>
      </c>
      <c r="E383" s="629">
        <v>11421</v>
      </c>
      <c r="F383" s="949">
        <v>6087</v>
      </c>
      <c r="G383" s="631">
        <f t="shared" si="121"/>
        <v>695196.27</v>
      </c>
      <c r="H383" s="632"/>
      <c r="I383" s="573">
        <v>42542</v>
      </c>
      <c r="J383" s="949">
        <v>6496</v>
      </c>
      <c r="K383" s="633">
        <f t="shared" si="122"/>
        <v>741908.16</v>
      </c>
      <c r="L383" s="983">
        <f t="shared" si="123"/>
        <v>-46711.890000000014</v>
      </c>
      <c r="M383" s="625">
        <v>1.3664000000000001</v>
      </c>
      <c r="N383" s="770">
        <f t="shared" si="124"/>
        <v>-63827.126496000019</v>
      </c>
      <c r="O383" s="884"/>
      <c r="P383" s="884"/>
    </row>
    <row r="384" spans="1:26" s="871" customFormat="1" ht="15" customHeight="1" x14ac:dyDescent="0.25">
      <c r="A384" s="872" t="s">
        <v>2466</v>
      </c>
      <c r="B384" s="873" t="s">
        <v>768</v>
      </c>
      <c r="C384" s="874" t="s">
        <v>77</v>
      </c>
      <c r="D384" s="628">
        <v>42522</v>
      </c>
      <c r="E384" s="629">
        <v>18124</v>
      </c>
      <c r="F384" s="949">
        <v>3214</v>
      </c>
      <c r="G384" s="631">
        <f t="shared" si="121"/>
        <v>582505.36</v>
      </c>
      <c r="H384" s="632"/>
      <c r="I384" s="573">
        <v>42542</v>
      </c>
      <c r="J384" s="949">
        <v>3298</v>
      </c>
      <c r="K384" s="633">
        <f t="shared" si="122"/>
        <v>597729.52</v>
      </c>
      <c r="L384" s="983">
        <f t="shared" si="123"/>
        <v>-15224.160000000033</v>
      </c>
      <c r="M384" s="625">
        <v>1.3664000000000001</v>
      </c>
      <c r="N384" s="770">
        <f t="shared" si="124"/>
        <v>-20802.292224000044</v>
      </c>
      <c r="O384" s="884"/>
      <c r="P384" s="884"/>
      <c r="Q384" s="885"/>
      <c r="R384" s="885"/>
      <c r="S384" s="885"/>
      <c r="T384" s="885"/>
      <c r="U384" s="885"/>
      <c r="V384" s="885"/>
      <c r="W384" s="885"/>
      <c r="X384" s="885"/>
      <c r="Y384" s="885"/>
      <c r="Z384" s="885"/>
    </row>
    <row r="385" spans="1:26" s="885" customFormat="1" ht="15" customHeight="1" x14ac:dyDescent="0.25">
      <c r="A385" s="872" t="s">
        <v>2407</v>
      </c>
      <c r="B385" s="873" t="s">
        <v>1065</v>
      </c>
      <c r="C385" s="874" t="s">
        <v>77</v>
      </c>
      <c r="D385" s="628">
        <v>42482</v>
      </c>
      <c r="E385" s="629">
        <v>9856</v>
      </c>
      <c r="F385" s="949">
        <v>569.5</v>
      </c>
      <c r="G385" s="631">
        <f t="shared" si="121"/>
        <v>56129.919999999998</v>
      </c>
      <c r="H385" s="632"/>
      <c r="I385" s="573">
        <v>42542</v>
      </c>
      <c r="J385" s="949">
        <v>571.6</v>
      </c>
      <c r="K385" s="633">
        <f t="shared" si="122"/>
        <v>56336.896000000008</v>
      </c>
      <c r="L385" s="983">
        <f t="shared" si="123"/>
        <v>-206.97600000000966</v>
      </c>
      <c r="M385" s="625">
        <v>1.3664000000000001</v>
      </c>
      <c r="N385" s="770">
        <f t="shared" si="124"/>
        <v>-282.81200640001322</v>
      </c>
      <c r="O385" s="884"/>
      <c r="P385" s="884"/>
    </row>
    <row r="386" spans="1:26" s="885" customFormat="1" ht="15" customHeight="1" x14ac:dyDescent="0.25">
      <c r="A386" s="872" t="s">
        <v>2492</v>
      </c>
      <c r="B386" s="873" t="s">
        <v>2493</v>
      </c>
      <c r="C386" s="874" t="s">
        <v>77</v>
      </c>
      <c r="D386" s="628">
        <v>42535</v>
      </c>
      <c r="E386" s="629">
        <v>80</v>
      </c>
      <c r="F386" s="949">
        <v>36726</v>
      </c>
      <c r="G386" s="631">
        <f t="shared" si="121"/>
        <v>29380.799999999999</v>
      </c>
      <c r="H386" s="632"/>
      <c r="I386" s="573">
        <v>42542</v>
      </c>
      <c r="J386" s="949">
        <v>37016</v>
      </c>
      <c r="K386" s="633">
        <f t="shared" si="122"/>
        <v>29612.799999999999</v>
      </c>
      <c r="L386" s="983">
        <f t="shared" si="123"/>
        <v>-232</v>
      </c>
      <c r="M386" s="625">
        <v>1.3664000000000001</v>
      </c>
      <c r="N386" s="770">
        <f t="shared" si="124"/>
        <v>-317.00479999999999</v>
      </c>
      <c r="O386" s="884"/>
      <c r="P386" s="884"/>
    </row>
    <row r="387" spans="1:26" s="885" customFormat="1" ht="15" customHeight="1" x14ac:dyDescent="0.25">
      <c r="A387" s="872" t="s">
        <v>2482</v>
      </c>
      <c r="B387" s="873" t="s">
        <v>1932</v>
      </c>
      <c r="C387" s="874" t="s">
        <v>77</v>
      </c>
      <c r="D387" s="628">
        <v>42531</v>
      </c>
      <c r="E387" s="629">
        <v>68469</v>
      </c>
      <c r="F387" s="949">
        <v>1538</v>
      </c>
      <c r="G387" s="631">
        <f t="shared" si="121"/>
        <v>1053053.22</v>
      </c>
      <c r="H387" s="632"/>
      <c r="I387" s="573">
        <v>42542</v>
      </c>
      <c r="J387" s="949">
        <v>1562</v>
      </c>
      <c r="K387" s="633">
        <f t="shared" si="122"/>
        <v>1069485.78</v>
      </c>
      <c r="L387" s="983">
        <f t="shared" si="123"/>
        <v>-16432.560000000056</v>
      </c>
      <c r="M387" s="625">
        <v>1.3664000000000001</v>
      </c>
      <c r="N387" s="770">
        <f t="shared" si="124"/>
        <v>-22453.449984000079</v>
      </c>
      <c r="O387" s="884"/>
      <c r="P387" s="884"/>
    </row>
    <row r="388" spans="1:26" s="871" customFormat="1" ht="15" customHeight="1" x14ac:dyDescent="0.25">
      <c r="A388" s="872" t="s">
        <v>805</v>
      </c>
      <c r="B388" s="873" t="s">
        <v>806</v>
      </c>
      <c r="C388" s="874" t="s">
        <v>77</v>
      </c>
      <c r="D388" s="628">
        <v>42535</v>
      </c>
      <c r="E388" s="629">
        <v>15623</v>
      </c>
      <c r="F388" s="949">
        <v>6644</v>
      </c>
      <c r="G388" s="631">
        <f t="shared" si="121"/>
        <v>1037992.12</v>
      </c>
      <c r="H388" s="632"/>
      <c r="I388" s="573">
        <v>42544</v>
      </c>
      <c r="J388" s="949">
        <v>6869</v>
      </c>
      <c r="K388" s="633">
        <f t="shared" si="122"/>
        <v>1073143.8700000001</v>
      </c>
      <c r="L388" s="983">
        <f t="shared" si="123"/>
        <v>-35151.750000000116</v>
      </c>
      <c r="M388" s="625">
        <v>1.3664000000000001</v>
      </c>
      <c r="N388" s="770">
        <f t="shared" si="124"/>
        <v>-48031.351200000165</v>
      </c>
      <c r="O388" s="884"/>
      <c r="P388" s="884"/>
      <c r="Q388" s="885"/>
      <c r="R388" s="885"/>
      <c r="S388" s="885"/>
      <c r="T388" s="885"/>
      <c r="U388" s="885"/>
      <c r="V388" s="885"/>
      <c r="W388" s="885"/>
      <c r="X388" s="885"/>
      <c r="Y388" s="885"/>
      <c r="Z388" s="885"/>
    </row>
    <row r="389" spans="1:26" s="885" customFormat="1" ht="15" customHeight="1" x14ac:dyDescent="0.25">
      <c r="A389" s="859" t="s">
        <v>2148</v>
      </c>
      <c r="B389" s="860" t="s">
        <v>2497</v>
      </c>
      <c r="C389" s="861" t="s">
        <v>52</v>
      </c>
      <c r="D389" s="551">
        <v>42542</v>
      </c>
      <c r="E389" s="552">
        <v>212993</v>
      </c>
      <c r="F389" s="788">
        <v>283.5</v>
      </c>
      <c r="G389" s="606">
        <f t="shared" si="121"/>
        <v>603835.15500000003</v>
      </c>
      <c r="H389" s="547"/>
      <c r="I389" s="573">
        <v>42545</v>
      </c>
      <c r="J389" s="788">
        <v>247.5</v>
      </c>
      <c r="K389" s="607">
        <f t="shared" si="122"/>
        <v>527157.67500000005</v>
      </c>
      <c r="L389" s="983">
        <f>SUM(K389-G389)</f>
        <v>-76677.479999999981</v>
      </c>
      <c r="M389" s="625">
        <v>1.3664000000000001</v>
      </c>
      <c r="N389" s="549">
        <f>SUM(K389-G389)*M389</f>
        <v>-104772.10867199997</v>
      </c>
      <c r="O389" s="870"/>
      <c r="P389" s="870"/>
      <c r="Q389" s="871"/>
      <c r="R389" s="871"/>
      <c r="S389" s="871"/>
      <c r="T389" s="871"/>
      <c r="U389" s="871"/>
      <c r="V389" s="871"/>
      <c r="W389" s="871"/>
      <c r="X389" s="871"/>
      <c r="Y389" s="871"/>
      <c r="Z389" s="871"/>
    </row>
    <row r="390" spans="1:26" s="885" customFormat="1" ht="15" customHeight="1" x14ac:dyDescent="0.25">
      <c r="A390" s="859" t="s">
        <v>2429</v>
      </c>
      <c r="B390" s="860" t="s">
        <v>1699</v>
      </c>
      <c r="C390" s="861" t="s">
        <v>52</v>
      </c>
      <c r="D390" s="551">
        <v>42499</v>
      </c>
      <c r="E390" s="552">
        <v>42123</v>
      </c>
      <c r="F390" s="788">
        <v>345.9</v>
      </c>
      <c r="G390" s="606">
        <f t="shared" si="121"/>
        <v>145703.45699999999</v>
      </c>
      <c r="H390" s="547"/>
      <c r="I390" s="573">
        <v>42545</v>
      </c>
      <c r="J390" s="788">
        <v>345.7</v>
      </c>
      <c r="K390" s="607">
        <f t="shared" si="122"/>
        <v>145619.21100000001</v>
      </c>
      <c r="L390" s="983">
        <f>SUM(K390-G390)</f>
        <v>-84.245999999984633</v>
      </c>
      <c r="M390" s="625">
        <v>1.3664000000000001</v>
      </c>
      <c r="N390" s="549">
        <f>SUM(K390-G390)*M390</f>
        <v>-115.11373439997901</v>
      </c>
      <c r="O390" s="870"/>
      <c r="P390" s="870"/>
      <c r="Q390" s="871"/>
      <c r="R390" s="871"/>
      <c r="S390" s="871"/>
      <c r="T390" s="871"/>
      <c r="U390" s="871"/>
      <c r="V390" s="871"/>
      <c r="W390" s="871"/>
      <c r="X390" s="871"/>
      <c r="Y390" s="871"/>
      <c r="Z390" s="871"/>
    </row>
    <row r="391" spans="1:26" s="885" customFormat="1" ht="15" customHeight="1" x14ac:dyDescent="0.25">
      <c r="A391" s="859" t="s">
        <v>2498</v>
      </c>
      <c r="B391" s="860" t="s">
        <v>759</v>
      </c>
      <c r="C391" s="861" t="s">
        <v>52</v>
      </c>
      <c r="D391" s="551">
        <v>42542</v>
      </c>
      <c r="E391" s="552">
        <v>351428</v>
      </c>
      <c r="F391" s="788">
        <v>212.7</v>
      </c>
      <c r="G391" s="606">
        <f t="shared" si="121"/>
        <v>747487.35599999991</v>
      </c>
      <c r="H391" s="547"/>
      <c r="I391" s="573">
        <v>42545</v>
      </c>
      <c r="J391" s="788">
        <v>195</v>
      </c>
      <c r="K391" s="607">
        <f t="shared" si="122"/>
        <v>685284.6</v>
      </c>
      <c r="L391" s="983">
        <f>SUM(K391-G391)</f>
        <v>-62202.755999999936</v>
      </c>
      <c r="M391" s="625">
        <v>1.3664000000000001</v>
      </c>
      <c r="N391" s="549">
        <f>SUM(K391-G391)*M391</f>
        <v>-84993.845798399911</v>
      </c>
      <c r="O391" s="870"/>
      <c r="P391" s="870"/>
      <c r="Q391" s="871"/>
      <c r="R391" s="871"/>
      <c r="S391" s="871"/>
      <c r="T391" s="871"/>
      <c r="U391" s="871"/>
      <c r="V391" s="871"/>
      <c r="W391" s="871"/>
      <c r="X391" s="871"/>
      <c r="Y391" s="871"/>
      <c r="Z391" s="871"/>
    </row>
    <row r="392" spans="1:26" s="871" customFormat="1" ht="15" customHeight="1" x14ac:dyDescent="0.25">
      <c r="A392" s="859" t="s">
        <v>2499</v>
      </c>
      <c r="B392" s="860" t="s">
        <v>283</v>
      </c>
      <c r="C392" s="861" t="s">
        <v>52</v>
      </c>
      <c r="D392" s="551">
        <v>42542</v>
      </c>
      <c r="E392" s="552">
        <v>51763</v>
      </c>
      <c r="F392" s="788">
        <v>1285</v>
      </c>
      <c r="G392" s="606">
        <f t="shared" si="121"/>
        <v>665154.55000000005</v>
      </c>
      <c r="H392" s="547"/>
      <c r="I392" s="573">
        <v>42545</v>
      </c>
      <c r="J392" s="788">
        <v>1167</v>
      </c>
      <c r="K392" s="607">
        <f t="shared" si="122"/>
        <v>604074.21</v>
      </c>
      <c r="L392" s="983">
        <f>SUM(K392-G392)</f>
        <v>-61080.340000000084</v>
      </c>
      <c r="M392" s="625">
        <v>1.3664000000000001</v>
      </c>
      <c r="N392" s="549">
        <f>SUM(K392-G392)*M392</f>
        <v>-83460.176576000114</v>
      </c>
      <c r="O392" s="870"/>
      <c r="P392" s="870"/>
    </row>
    <row r="393" spans="1:26" s="871" customFormat="1" ht="15" customHeight="1" x14ac:dyDescent="0.25">
      <c r="A393" s="872" t="s">
        <v>932</v>
      </c>
      <c r="B393" s="873" t="s">
        <v>933</v>
      </c>
      <c r="C393" s="874" t="s">
        <v>77</v>
      </c>
      <c r="D393" s="628">
        <v>42521</v>
      </c>
      <c r="E393" s="629">
        <v>57980</v>
      </c>
      <c r="F393" s="949">
        <v>605</v>
      </c>
      <c r="G393" s="631">
        <f t="shared" si="121"/>
        <v>350779</v>
      </c>
      <c r="H393" s="632"/>
      <c r="I393" s="573">
        <v>42545</v>
      </c>
      <c r="J393" s="949">
        <v>642</v>
      </c>
      <c r="K393" s="633">
        <f t="shared" si="122"/>
        <v>372231.6</v>
      </c>
      <c r="L393" s="983">
        <f>SUM(G393-K393)</f>
        <v>-21452.599999999977</v>
      </c>
      <c r="M393" s="625">
        <v>1.3664000000000001</v>
      </c>
      <c r="N393" s="770">
        <f>SUM(G393-K393)*M393</f>
        <v>-29312.832639999968</v>
      </c>
      <c r="O393" s="884"/>
      <c r="P393" s="884"/>
      <c r="Q393" s="885"/>
      <c r="R393" s="885"/>
      <c r="S393" s="885"/>
      <c r="T393" s="885"/>
      <c r="U393" s="885"/>
      <c r="V393" s="885"/>
      <c r="W393" s="885"/>
      <c r="X393" s="885"/>
      <c r="Y393" s="885"/>
      <c r="Z393" s="885"/>
    </row>
    <row r="394" spans="1:26" s="871" customFormat="1" ht="15" customHeight="1" x14ac:dyDescent="0.25">
      <c r="A394" s="859" t="s">
        <v>2439</v>
      </c>
      <c r="B394" s="860" t="s">
        <v>2438</v>
      </c>
      <c r="C394" s="861" t="s">
        <v>52</v>
      </c>
      <c r="D394" s="551">
        <v>42501</v>
      </c>
      <c r="E394" s="552">
        <v>89567</v>
      </c>
      <c r="F394" s="788">
        <v>501.6</v>
      </c>
      <c r="G394" s="606">
        <f t="shared" si="121"/>
        <v>449268.07200000004</v>
      </c>
      <c r="H394" s="547"/>
      <c r="I394" s="573">
        <v>42545</v>
      </c>
      <c r="J394" s="788">
        <v>505.6</v>
      </c>
      <c r="K394" s="607">
        <f t="shared" si="122"/>
        <v>452850.75200000004</v>
      </c>
      <c r="L394" s="983">
        <f>SUM(K394-G394)</f>
        <v>3582.679999999993</v>
      </c>
      <c r="M394" s="625">
        <v>1.3664000000000001</v>
      </c>
      <c r="N394" s="549">
        <f>SUM(K394-G394)*M394</f>
        <v>4895.3739519999908</v>
      </c>
      <c r="O394" s="870"/>
      <c r="P394" s="870"/>
    </row>
    <row r="395" spans="1:26" s="871" customFormat="1" ht="15" customHeight="1" x14ac:dyDescent="0.25">
      <c r="A395" s="859" t="s">
        <v>2500</v>
      </c>
      <c r="B395" s="860" t="s">
        <v>2501</v>
      </c>
      <c r="C395" s="861" t="s">
        <v>52</v>
      </c>
      <c r="D395" s="551">
        <v>42542</v>
      </c>
      <c r="E395" s="552">
        <v>27236</v>
      </c>
      <c r="F395" s="788">
        <v>324</v>
      </c>
      <c r="G395" s="606">
        <f t="shared" si="121"/>
        <v>88244.64</v>
      </c>
      <c r="H395" s="547"/>
      <c r="I395" s="573">
        <v>42545</v>
      </c>
      <c r="J395" s="788">
        <v>291</v>
      </c>
      <c r="K395" s="607">
        <f t="shared" si="122"/>
        <v>79256.759999999995</v>
      </c>
      <c r="L395" s="983">
        <f>SUM(K395-G395)</f>
        <v>-8987.8800000000047</v>
      </c>
      <c r="M395" s="625">
        <v>1.3664000000000001</v>
      </c>
      <c r="N395" s="549">
        <f>SUM(K395-G395)*M395</f>
        <v>-12281.039232000006</v>
      </c>
      <c r="O395" s="870"/>
      <c r="P395" s="870"/>
    </row>
    <row r="396" spans="1:26" s="885" customFormat="1" ht="15" customHeight="1" x14ac:dyDescent="0.25">
      <c r="A396" s="872" t="s">
        <v>2506</v>
      </c>
      <c r="B396" s="873" t="s">
        <v>2344</v>
      </c>
      <c r="C396" s="874" t="s">
        <v>77</v>
      </c>
      <c r="D396" s="628">
        <v>42548</v>
      </c>
      <c r="E396" s="629">
        <v>105684</v>
      </c>
      <c r="F396" s="949">
        <v>585</v>
      </c>
      <c r="G396" s="631">
        <f t="shared" ref="G396:G406" si="125">SUM(E396*F396)/100</f>
        <v>618251.4</v>
      </c>
      <c r="H396" s="632"/>
      <c r="I396" s="573">
        <v>42551</v>
      </c>
      <c r="J396" s="949">
        <v>633</v>
      </c>
      <c r="K396" s="633">
        <f t="shared" ref="K396:K406" si="126">SUM(E396*J396)/100</f>
        <v>668979.72</v>
      </c>
      <c r="L396" s="983">
        <f>SUM(G396-K396)</f>
        <v>-50728.319999999949</v>
      </c>
      <c r="M396" s="625">
        <v>1.2945</v>
      </c>
      <c r="N396" s="770">
        <f>SUM(G396-K396)*M396</f>
        <v>-65667.810239999933</v>
      </c>
      <c r="O396" s="884"/>
      <c r="P396" s="884"/>
    </row>
    <row r="397" spans="1:26" s="885" customFormat="1" ht="15" customHeight="1" x14ac:dyDescent="0.25">
      <c r="A397" s="872" t="s">
        <v>2118</v>
      </c>
      <c r="B397" s="873" t="s">
        <v>2119</v>
      </c>
      <c r="C397" s="874" t="s">
        <v>77</v>
      </c>
      <c r="D397" s="628">
        <v>42506</v>
      </c>
      <c r="E397" s="629">
        <v>32341</v>
      </c>
      <c r="F397" s="949">
        <v>172</v>
      </c>
      <c r="G397" s="631">
        <f t="shared" si="125"/>
        <v>55626.52</v>
      </c>
      <c r="H397" s="632"/>
      <c r="I397" s="573">
        <v>42552</v>
      </c>
      <c r="J397" s="949">
        <v>174.4</v>
      </c>
      <c r="K397" s="633">
        <f t="shared" si="126"/>
        <v>56402.704000000005</v>
      </c>
      <c r="L397" s="983">
        <f>SUM(G397-K397)</f>
        <v>-776.18400000000838</v>
      </c>
      <c r="M397" s="625">
        <v>1.2945</v>
      </c>
      <c r="N397" s="770">
        <f>SUM(G397-K397)*M397</f>
        <v>-1004.7701880000109</v>
      </c>
      <c r="O397" s="625"/>
      <c r="P397" s="884"/>
    </row>
    <row r="398" spans="1:26" s="871" customFormat="1" ht="15" customHeight="1" x14ac:dyDescent="0.25">
      <c r="A398" s="872" t="s">
        <v>2490</v>
      </c>
      <c r="B398" s="873" t="s">
        <v>2491</v>
      </c>
      <c r="C398" s="874" t="s">
        <v>77</v>
      </c>
      <c r="D398" s="628">
        <v>42534</v>
      </c>
      <c r="E398" s="629">
        <v>30245</v>
      </c>
      <c r="F398" s="949">
        <v>631</v>
      </c>
      <c r="G398" s="631">
        <f t="shared" si="125"/>
        <v>190845.95</v>
      </c>
      <c r="H398" s="632"/>
      <c r="I398" s="573">
        <v>42565</v>
      </c>
      <c r="J398" s="949">
        <v>553</v>
      </c>
      <c r="K398" s="633">
        <f t="shared" si="126"/>
        <v>167254.85</v>
      </c>
      <c r="L398" s="983">
        <f>SUM(G398-K398)</f>
        <v>23591.100000000006</v>
      </c>
      <c r="M398" s="625">
        <v>1.3193999999999999</v>
      </c>
      <c r="N398" s="770">
        <f>SUM(G398-K398)*M398</f>
        <v>31126.097340000004</v>
      </c>
      <c r="O398" s="625" t="s">
        <v>3</v>
      </c>
      <c r="P398" s="884"/>
      <c r="Q398" s="885"/>
      <c r="R398" s="885"/>
      <c r="S398" s="885"/>
      <c r="T398" s="885"/>
      <c r="U398" s="885"/>
      <c r="V398" s="885"/>
      <c r="W398" s="885"/>
      <c r="X398" s="885"/>
      <c r="Y398" s="885"/>
      <c r="Z398" s="885"/>
    </row>
    <row r="399" spans="1:26" s="885" customFormat="1" ht="15" customHeight="1" x14ac:dyDescent="0.25">
      <c r="A399" s="872" t="s">
        <v>2168</v>
      </c>
      <c r="B399" s="873" t="s">
        <v>2167</v>
      </c>
      <c r="C399" s="874" t="s">
        <v>77</v>
      </c>
      <c r="D399" s="628">
        <v>42527</v>
      </c>
      <c r="E399" s="629">
        <v>128156</v>
      </c>
      <c r="F399" s="949">
        <v>429</v>
      </c>
      <c r="G399" s="631">
        <f t="shared" si="125"/>
        <v>549789.24</v>
      </c>
      <c r="H399" s="632"/>
      <c r="I399" s="573">
        <v>42562</v>
      </c>
      <c r="J399" s="949">
        <v>457.1</v>
      </c>
      <c r="K399" s="633">
        <f t="shared" si="126"/>
        <v>585801.076</v>
      </c>
      <c r="L399" s="983">
        <f>SUM(G399-K399)</f>
        <v>-36011.83600000001</v>
      </c>
      <c r="M399" s="625">
        <v>1.3193999999999999</v>
      </c>
      <c r="N399" s="770">
        <f>SUM(G399-K399)*M399</f>
        <v>-47514.01641840001</v>
      </c>
      <c r="O399" s="884"/>
      <c r="P399" s="884"/>
    </row>
    <row r="400" spans="1:26" s="871" customFormat="1" ht="15" customHeight="1" x14ac:dyDescent="0.25">
      <c r="A400" s="872" t="s">
        <v>1949</v>
      </c>
      <c r="B400" s="873" t="s">
        <v>299</v>
      </c>
      <c r="C400" s="874" t="s">
        <v>77</v>
      </c>
      <c r="D400" s="628">
        <v>42521</v>
      </c>
      <c r="E400" s="629">
        <v>71250</v>
      </c>
      <c r="F400" s="949">
        <v>347.5</v>
      </c>
      <c r="G400" s="631">
        <f t="shared" si="125"/>
        <v>247593.75</v>
      </c>
      <c r="H400" s="632"/>
      <c r="I400" s="573">
        <v>42579</v>
      </c>
      <c r="J400" s="949">
        <v>326</v>
      </c>
      <c r="K400" s="633">
        <f t="shared" si="126"/>
        <v>232275</v>
      </c>
      <c r="L400" s="983">
        <f>SUM(G400-K400)</f>
        <v>15318.75</v>
      </c>
      <c r="M400" s="625">
        <v>1.3232999999999999</v>
      </c>
      <c r="N400" s="770">
        <f>SUM(G400-K400)*M400</f>
        <v>20271.301874999997</v>
      </c>
      <c r="O400" s="884"/>
      <c r="P400" s="884"/>
      <c r="Q400" s="885"/>
      <c r="R400" s="885"/>
      <c r="S400" s="885"/>
      <c r="T400" s="885"/>
      <c r="U400" s="885"/>
      <c r="V400" s="885"/>
      <c r="W400" s="885"/>
      <c r="X400" s="885"/>
      <c r="Y400" s="885"/>
      <c r="Z400" s="885"/>
    </row>
    <row r="401" spans="1:26" s="871" customFormat="1" ht="15" customHeight="1" x14ac:dyDescent="0.25">
      <c r="A401" s="859" t="s">
        <v>750</v>
      </c>
      <c r="B401" s="860" t="s">
        <v>751</v>
      </c>
      <c r="C401" s="861" t="s">
        <v>52</v>
      </c>
      <c r="D401" s="551">
        <v>42563</v>
      </c>
      <c r="E401" s="552">
        <v>91412</v>
      </c>
      <c r="F401" s="788">
        <v>801</v>
      </c>
      <c r="G401" s="606">
        <f t="shared" si="125"/>
        <v>732210.12</v>
      </c>
      <c r="H401" s="547"/>
      <c r="I401" s="573">
        <v>42584</v>
      </c>
      <c r="J401" s="788">
        <v>734.5</v>
      </c>
      <c r="K401" s="607">
        <f t="shared" si="126"/>
        <v>671421.14</v>
      </c>
      <c r="L401" s="983">
        <f t="shared" ref="L401:L406" si="127">SUM(K401-G401)</f>
        <v>-60788.979999999981</v>
      </c>
      <c r="M401" s="625">
        <v>1.304</v>
      </c>
      <c r="N401" s="549">
        <f t="shared" ref="N401:N406" si="128">SUM(K401-G401)*M401</f>
        <v>-79268.829919999975</v>
      </c>
      <c r="O401" s="870"/>
      <c r="P401" s="870"/>
    </row>
    <row r="402" spans="1:26" s="871" customFormat="1" ht="15" customHeight="1" x14ac:dyDescent="0.25">
      <c r="A402" s="859" t="s">
        <v>2554</v>
      </c>
      <c r="B402" s="860" t="s">
        <v>2555</v>
      </c>
      <c r="C402" s="861" t="s">
        <v>52</v>
      </c>
      <c r="D402" s="551">
        <v>42578</v>
      </c>
      <c r="E402" s="552">
        <v>84546</v>
      </c>
      <c r="F402" s="788">
        <v>627</v>
      </c>
      <c r="G402" s="606">
        <f t="shared" si="125"/>
        <v>530103.42000000004</v>
      </c>
      <c r="H402" s="547"/>
      <c r="I402" s="573">
        <v>42584</v>
      </c>
      <c r="J402" s="788">
        <v>593</v>
      </c>
      <c r="K402" s="607">
        <f t="shared" si="126"/>
        <v>501357.78</v>
      </c>
      <c r="L402" s="983">
        <f t="shared" si="127"/>
        <v>-28745.640000000014</v>
      </c>
      <c r="M402" s="625">
        <v>1.304</v>
      </c>
      <c r="N402" s="549">
        <f t="shared" si="128"/>
        <v>-37484.314560000021</v>
      </c>
      <c r="O402" s="870"/>
      <c r="P402" s="870"/>
    </row>
    <row r="403" spans="1:26" s="871" customFormat="1" ht="15" customHeight="1" x14ac:dyDescent="0.25">
      <c r="A403" s="859" t="s">
        <v>2533</v>
      </c>
      <c r="B403" s="860" t="s">
        <v>2534</v>
      </c>
      <c r="C403" s="861" t="s">
        <v>52</v>
      </c>
      <c r="D403" s="551">
        <v>42566</v>
      </c>
      <c r="E403" s="552">
        <v>201221</v>
      </c>
      <c r="F403" s="788">
        <v>274</v>
      </c>
      <c r="G403" s="606">
        <f t="shared" si="125"/>
        <v>551345.54</v>
      </c>
      <c r="H403" s="547"/>
      <c r="I403" s="573">
        <v>42584</v>
      </c>
      <c r="J403" s="788">
        <v>304</v>
      </c>
      <c r="K403" s="607">
        <f t="shared" si="126"/>
        <v>611711.84</v>
      </c>
      <c r="L403" s="983">
        <f t="shared" si="127"/>
        <v>60366.29999999993</v>
      </c>
      <c r="M403" s="625">
        <v>1.3232999999999999</v>
      </c>
      <c r="N403" s="549">
        <f t="shared" si="128"/>
        <v>79882.724789999906</v>
      </c>
      <c r="O403" s="870"/>
      <c r="P403" s="870"/>
    </row>
    <row r="404" spans="1:26" s="871" customFormat="1" ht="15" customHeight="1" x14ac:dyDescent="0.25">
      <c r="A404" s="859" t="s">
        <v>724</v>
      </c>
      <c r="B404" s="860" t="s">
        <v>725</v>
      </c>
      <c r="C404" s="861" t="s">
        <v>52</v>
      </c>
      <c r="D404" s="551">
        <v>42401</v>
      </c>
      <c r="E404" s="552">
        <v>15086</v>
      </c>
      <c r="F404" s="788">
        <v>860</v>
      </c>
      <c r="G404" s="606">
        <f t="shared" si="125"/>
        <v>129739.6</v>
      </c>
      <c r="H404" s="547"/>
      <c r="I404" s="573">
        <v>42585</v>
      </c>
      <c r="J404" s="788">
        <v>1127</v>
      </c>
      <c r="K404" s="607">
        <f t="shared" si="126"/>
        <v>170019.22</v>
      </c>
      <c r="L404" s="983">
        <f t="shared" si="127"/>
        <v>40279.619999999995</v>
      </c>
      <c r="M404" s="625">
        <v>1.3232999999999999</v>
      </c>
      <c r="N404" s="549">
        <f t="shared" si="128"/>
        <v>53302.021145999992</v>
      </c>
      <c r="O404" s="625" t="s">
        <v>3</v>
      </c>
      <c r="P404" s="870"/>
    </row>
    <row r="405" spans="1:26" s="871" customFormat="1" ht="15" customHeight="1" x14ac:dyDescent="0.25">
      <c r="A405" s="859" t="s">
        <v>2192</v>
      </c>
      <c r="B405" s="860" t="s">
        <v>2020</v>
      </c>
      <c r="C405" s="861" t="s">
        <v>52</v>
      </c>
      <c r="D405" s="551">
        <v>42550</v>
      </c>
      <c r="E405" s="552">
        <v>41116</v>
      </c>
      <c r="F405" s="788">
        <v>2409</v>
      </c>
      <c r="G405" s="606">
        <f t="shared" si="125"/>
        <v>990484.44</v>
      </c>
      <c r="H405" s="547"/>
      <c r="I405" s="573">
        <v>42586</v>
      </c>
      <c r="J405" s="788">
        <v>2435</v>
      </c>
      <c r="K405" s="607">
        <f t="shared" si="126"/>
        <v>1001174.6</v>
      </c>
      <c r="L405" s="983">
        <f t="shared" si="127"/>
        <v>10690.160000000033</v>
      </c>
      <c r="M405" s="625">
        <v>1.3232999999999999</v>
      </c>
      <c r="N405" s="549">
        <f t="shared" si="128"/>
        <v>14146.288728000043</v>
      </c>
      <c r="O405" s="870"/>
      <c r="P405" s="870"/>
    </row>
    <row r="406" spans="1:26" s="871" customFormat="1" ht="15" customHeight="1" x14ac:dyDescent="0.25">
      <c r="A406" s="859" t="s">
        <v>2561</v>
      </c>
      <c r="B406" s="860" t="s">
        <v>2020</v>
      </c>
      <c r="C406" s="861" t="s">
        <v>52</v>
      </c>
      <c r="D406" s="551">
        <v>42583</v>
      </c>
      <c r="E406" s="552">
        <v>18992</v>
      </c>
      <c r="F406" s="788">
        <v>2687</v>
      </c>
      <c r="G406" s="606">
        <f t="shared" si="125"/>
        <v>510315.04</v>
      </c>
      <c r="H406" s="547"/>
      <c r="I406" s="573">
        <v>42586</v>
      </c>
      <c r="J406" s="788">
        <v>2480</v>
      </c>
      <c r="K406" s="607">
        <f t="shared" si="126"/>
        <v>471001.59999999998</v>
      </c>
      <c r="L406" s="983">
        <f t="shared" si="127"/>
        <v>-39313.440000000002</v>
      </c>
      <c r="M406" s="625">
        <v>1.2909999999999999</v>
      </c>
      <c r="N406" s="549">
        <f t="shared" si="128"/>
        <v>-50753.651039999997</v>
      </c>
      <c r="O406" s="870"/>
      <c r="P406" s="870"/>
    </row>
    <row r="407" spans="1:26" s="871" customFormat="1" ht="15" customHeight="1" x14ac:dyDescent="0.25">
      <c r="A407" s="872" t="s">
        <v>2563</v>
      </c>
      <c r="B407" s="873" t="s">
        <v>2564</v>
      </c>
      <c r="C407" s="874" t="s">
        <v>77</v>
      </c>
      <c r="D407" s="628">
        <v>42583</v>
      </c>
      <c r="E407" s="629">
        <v>28523</v>
      </c>
      <c r="F407" s="949">
        <v>3533</v>
      </c>
      <c r="G407" s="631">
        <f t="shared" ref="G407:G412" si="129">SUM(E407*F407)/100</f>
        <v>1007717.59</v>
      </c>
      <c r="H407" s="632"/>
      <c r="I407" s="573">
        <v>42593</v>
      </c>
      <c r="J407" s="949">
        <v>3622</v>
      </c>
      <c r="K407" s="633">
        <f t="shared" ref="K407:K412" si="130">SUM(E407*J407)/100</f>
        <v>1033103.06</v>
      </c>
      <c r="L407" s="983">
        <f>SUM(G407-K407)</f>
        <v>-25385.470000000088</v>
      </c>
      <c r="M407" s="625">
        <v>1.2909999999999999</v>
      </c>
      <c r="N407" s="770">
        <f>SUM(G407-K407)*M407</f>
        <v>-32772.641770000111</v>
      </c>
      <c r="O407" s="884"/>
      <c r="P407" s="884"/>
      <c r="Q407" s="885"/>
      <c r="R407" s="885"/>
      <c r="S407" s="885"/>
      <c r="T407" s="885"/>
      <c r="U407" s="885"/>
      <c r="V407" s="885"/>
      <c r="W407" s="885"/>
      <c r="X407" s="885"/>
      <c r="Y407" s="885"/>
      <c r="Z407" s="885"/>
    </row>
    <row r="408" spans="1:26" s="871" customFormat="1" ht="15" customHeight="1" x14ac:dyDescent="0.25">
      <c r="A408" s="872" t="s">
        <v>2565</v>
      </c>
      <c r="B408" s="873" t="s">
        <v>735</v>
      </c>
      <c r="C408" s="874" t="s">
        <v>77</v>
      </c>
      <c r="D408" s="628">
        <v>42585</v>
      </c>
      <c r="E408" s="629">
        <v>7463</v>
      </c>
      <c r="F408" s="949">
        <v>1031</v>
      </c>
      <c r="G408" s="631">
        <f t="shared" si="129"/>
        <v>76943.53</v>
      </c>
      <c r="H408" s="632"/>
      <c r="I408" s="573">
        <v>42593</v>
      </c>
      <c r="J408" s="949">
        <v>1089</v>
      </c>
      <c r="K408" s="633">
        <f t="shared" si="130"/>
        <v>81272.070000000007</v>
      </c>
      <c r="L408" s="983">
        <f>SUM(G408-K408)</f>
        <v>-4328.5400000000081</v>
      </c>
      <c r="M408" s="625">
        <v>1.2909999999999999</v>
      </c>
      <c r="N408" s="770">
        <f>SUM(G408-K408)*M408</f>
        <v>-5588.1451400000105</v>
      </c>
      <c r="O408" s="884"/>
      <c r="P408" s="884"/>
      <c r="Q408" s="885"/>
      <c r="R408" s="885"/>
      <c r="S408" s="885"/>
      <c r="T408" s="885"/>
      <c r="U408" s="885"/>
      <c r="V408" s="885"/>
      <c r="W408" s="885"/>
      <c r="X408" s="885"/>
      <c r="Y408" s="885"/>
      <c r="Z408" s="885"/>
    </row>
    <row r="409" spans="1:26" s="871" customFormat="1" ht="15" customHeight="1" x14ac:dyDescent="0.25">
      <c r="A409" s="859" t="s">
        <v>2519</v>
      </c>
      <c r="B409" s="860" t="s">
        <v>2520</v>
      </c>
      <c r="C409" s="861" t="s">
        <v>52</v>
      </c>
      <c r="D409" s="551">
        <v>42564</v>
      </c>
      <c r="E409" s="552">
        <v>112446</v>
      </c>
      <c r="F409" s="788">
        <v>140.5</v>
      </c>
      <c r="G409" s="606">
        <f t="shared" si="129"/>
        <v>157986.63</v>
      </c>
      <c r="H409" s="547"/>
      <c r="I409" s="573">
        <v>42599</v>
      </c>
      <c r="J409" s="788">
        <v>133.30000000000001</v>
      </c>
      <c r="K409" s="607">
        <f t="shared" si="130"/>
        <v>149890.51800000001</v>
      </c>
      <c r="L409" s="983">
        <f>SUM(K409-G409)</f>
        <v>-8096.1119999999937</v>
      </c>
      <c r="M409" s="625">
        <v>1.3116000000000001</v>
      </c>
      <c r="N409" s="549">
        <f>SUM(K409-G409)*M409</f>
        <v>-10618.860499199993</v>
      </c>
      <c r="O409" s="870"/>
      <c r="P409" s="870"/>
    </row>
    <row r="410" spans="1:26" s="871" customFormat="1" ht="15" customHeight="1" x14ac:dyDescent="0.25">
      <c r="A410" s="872" t="s">
        <v>1929</v>
      </c>
      <c r="B410" s="873" t="s">
        <v>1930</v>
      </c>
      <c r="C410" s="874" t="s">
        <v>77</v>
      </c>
      <c r="D410" s="628">
        <v>42586</v>
      </c>
      <c r="E410" s="629">
        <v>19267</v>
      </c>
      <c r="F410" s="949">
        <v>4703</v>
      </c>
      <c r="G410" s="631">
        <f t="shared" si="129"/>
        <v>906127.01</v>
      </c>
      <c r="H410" s="632"/>
      <c r="I410" s="573">
        <v>42597</v>
      </c>
      <c r="J410" s="949">
        <v>4985</v>
      </c>
      <c r="K410" s="633">
        <f t="shared" si="130"/>
        <v>960459.95</v>
      </c>
      <c r="L410" s="983">
        <f>SUM(G410-K410)</f>
        <v>-54332.939999999944</v>
      </c>
      <c r="M410" s="625">
        <v>1.3116000000000001</v>
      </c>
      <c r="N410" s="770">
        <f>SUM(G410-K410)*M410</f>
        <v>-71263.084103999936</v>
      </c>
      <c r="O410" s="884"/>
      <c r="P410" s="884"/>
      <c r="Q410" s="885"/>
      <c r="R410" s="885"/>
      <c r="S410" s="885"/>
      <c r="T410" s="885"/>
      <c r="U410" s="885"/>
      <c r="V410" s="885"/>
      <c r="W410" s="885"/>
      <c r="X410" s="885"/>
      <c r="Y410" s="885"/>
      <c r="Z410" s="885"/>
    </row>
    <row r="411" spans="1:26" s="885" customFormat="1" ht="15" customHeight="1" x14ac:dyDescent="0.25">
      <c r="A411" s="872" t="s">
        <v>2558</v>
      </c>
      <c r="B411" s="873" t="s">
        <v>737</v>
      </c>
      <c r="C411" s="874" t="s">
        <v>77</v>
      </c>
      <c r="D411" s="628">
        <v>42580</v>
      </c>
      <c r="E411" s="629">
        <v>81536</v>
      </c>
      <c r="F411" s="949">
        <v>1076</v>
      </c>
      <c r="G411" s="631">
        <f t="shared" si="129"/>
        <v>877327.35999999999</v>
      </c>
      <c r="H411" s="632"/>
      <c r="I411" s="573">
        <v>42597</v>
      </c>
      <c r="J411" s="949">
        <v>1101</v>
      </c>
      <c r="K411" s="633">
        <f t="shared" si="130"/>
        <v>897711.36</v>
      </c>
      <c r="L411" s="983">
        <f>SUM(G411-K411)</f>
        <v>-20384</v>
      </c>
      <c r="M411" s="625">
        <v>1.3116000000000001</v>
      </c>
      <c r="N411" s="770">
        <f>SUM(G411-K411)*M411</f>
        <v>-26735.654400000003</v>
      </c>
      <c r="O411" s="884"/>
      <c r="P411" s="884"/>
    </row>
    <row r="412" spans="1:26" s="885" customFormat="1" ht="15" customHeight="1" x14ac:dyDescent="0.25">
      <c r="A412" s="872" t="s">
        <v>1495</v>
      </c>
      <c r="B412" s="873" t="s">
        <v>1496</v>
      </c>
      <c r="C412" s="874" t="s">
        <v>77</v>
      </c>
      <c r="D412" s="628">
        <v>42580</v>
      </c>
      <c r="E412" s="629">
        <v>81243</v>
      </c>
      <c r="F412" s="949">
        <v>1256</v>
      </c>
      <c r="G412" s="631">
        <f t="shared" si="129"/>
        <v>1020412.08</v>
      </c>
      <c r="H412" s="632"/>
      <c r="I412" s="573">
        <v>42597</v>
      </c>
      <c r="J412" s="949">
        <v>1295</v>
      </c>
      <c r="K412" s="633">
        <f t="shared" si="130"/>
        <v>1052096.8500000001</v>
      </c>
      <c r="L412" s="983">
        <f>SUM(G412-K412)</f>
        <v>-31684.770000000135</v>
      </c>
      <c r="M412" s="625">
        <v>1.3116000000000001</v>
      </c>
      <c r="N412" s="770">
        <f>SUM(G412-K412)*M412</f>
        <v>-41557.744332000177</v>
      </c>
      <c r="O412" s="884"/>
      <c r="P412" s="884"/>
    </row>
    <row r="413" spans="1:26" s="871" customFormat="1" ht="15" customHeight="1" x14ac:dyDescent="0.25">
      <c r="A413" s="859" t="s">
        <v>2562</v>
      </c>
      <c r="B413" s="860" t="s">
        <v>2578</v>
      </c>
      <c r="C413" s="861" t="s">
        <v>52</v>
      </c>
      <c r="D413" s="551">
        <v>42584</v>
      </c>
      <c r="E413" s="552">
        <v>27303</v>
      </c>
      <c r="F413" s="788">
        <v>5040</v>
      </c>
      <c r="G413" s="606">
        <f t="shared" ref="G413:G418" si="131">SUM(E413*F413)/100</f>
        <v>1376071.2</v>
      </c>
      <c r="H413" s="547"/>
      <c r="I413" s="573">
        <v>42613</v>
      </c>
      <c r="J413" s="788">
        <v>4763</v>
      </c>
      <c r="K413" s="607">
        <f t="shared" ref="K413:K418" si="132">SUM(E413*J413)/100</f>
        <v>1300441.8899999999</v>
      </c>
      <c r="L413" s="983">
        <f>SUM(K413-G413)</f>
        <v>-75629.310000000056</v>
      </c>
      <c r="M413" s="625">
        <v>1.3132999999999999</v>
      </c>
      <c r="N413" s="549">
        <f>SUM(K413-G413)*M413</f>
        <v>-99323.972823000062</v>
      </c>
      <c r="O413" s="870"/>
      <c r="P413" s="870"/>
    </row>
    <row r="414" spans="1:26" s="885" customFormat="1" ht="15" customHeight="1" x14ac:dyDescent="0.25">
      <c r="A414" s="872" t="s">
        <v>2621</v>
      </c>
      <c r="B414" s="873" t="s">
        <v>2622</v>
      </c>
      <c r="C414" s="874" t="s">
        <v>77</v>
      </c>
      <c r="D414" s="628">
        <v>42612</v>
      </c>
      <c r="E414" s="629">
        <v>24816</v>
      </c>
      <c r="F414" s="949">
        <v>127.1</v>
      </c>
      <c r="G414" s="631">
        <f t="shared" si="131"/>
        <v>31541.135999999995</v>
      </c>
      <c r="H414" s="632"/>
      <c r="I414" s="573">
        <v>42615</v>
      </c>
      <c r="J414" s="949">
        <v>131.44999999999999</v>
      </c>
      <c r="K414" s="633">
        <f t="shared" si="132"/>
        <v>32620.631999999998</v>
      </c>
      <c r="L414" s="983">
        <f>SUM(G414-K414)</f>
        <v>-1079.4960000000028</v>
      </c>
      <c r="M414" s="625">
        <v>1.3132999999999999</v>
      </c>
      <c r="N414" s="770">
        <f>SUM(G414-K414)*M414</f>
        <v>-1417.7020968000036</v>
      </c>
      <c r="O414" s="884"/>
      <c r="P414" s="884"/>
    </row>
    <row r="415" spans="1:26" s="871" customFormat="1" ht="15" customHeight="1" x14ac:dyDescent="0.25">
      <c r="A415" s="872" t="s">
        <v>2568</v>
      </c>
      <c r="B415" s="873" t="s">
        <v>2569</v>
      </c>
      <c r="C415" s="874" t="s">
        <v>77</v>
      </c>
      <c r="D415" s="628">
        <v>42586</v>
      </c>
      <c r="E415" s="629">
        <v>3171</v>
      </c>
      <c r="F415" s="949">
        <v>1072</v>
      </c>
      <c r="G415" s="631">
        <f t="shared" si="131"/>
        <v>33993.120000000003</v>
      </c>
      <c r="H415" s="632"/>
      <c r="I415" s="573">
        <v>42615</v>
      </c>
      <c r="J415" s="949">
        <v>1128</v>
      </c>
      <c r="K415" s="633">
        <f t="shared" si="132"/>
        <v>35768.879999999997</v>
      </c>
      <c r="L415" s="983">
        <f>SUM(G415-K415)</f>
        <v>-1775.7599999999948</v>
      </c>
      <c r="M415" s="625">
        <v>1.3132999999999999</v>
      </c>
      <c r="N415" s="770">
        <f>SUM(G415-K415)*M415</f>
        <v>-2332.105607999993</v>
      </c>
      <c r="O415" s="884"/>
      <c r="P415" s="884"/>
      <c r="Q415" s="885"/>
      <c r="R415" s="885"/>
      <c r="S415" s="885"/>
      <c r="T415" s="885"/>
      <c r="U415" s="885"/>
      <c r="V415" s="885"/>
      <c r="W415" s="885"/>
      <c r="X415" s="885"/>
      <c r="Y415" s="885"/>
      <c r="Z415" s="885"/>
    </row>
    <row r="416" spans="1:26" s="871" customFormat="1" ht="15" customHeight="1" x14ac:dyDescent="0.25">
      <c r="A416" s="973" t="s">
        <v>1696</v>
      </c>
      <c r="B416" s="873" t="s">
        <v>1697</v>
      </c>
      <c r="C416" s="874" t="s">
        <v>77</v>
      </c>
      <c r="D416" s="628">
        <v>42586</v>
      </c>
      <c r="E416" s="629">
        <v>47283</v>
      </c>
      <c r="F416" s="949">
        <v>3473</v>
      </c>
      <c r="G416" s="631">
        <f t="shared" si="131"/>
        <v>1642138.59</v>
      </c>
      <c r="H416" s="632"/>
      <c r="I416" s="573">
        <v>42615</v>
      </c>
      <c r="J416" s="949">
        <v>3643</v>
      </c>
      <c r="K416" s="633">
        <f t="shared" si="132"/>
        <v>1722519.69</v>
      </c>
      <c r="L416" s="983">
        <f>SUM(G416-K416)</f>
        <v>-80381.09999999986</v>
      </c>
      <c r="M416" s="625">
        <v>1.3132999999999999</v>
      </c>
      <c r="N416" s="770">
        <f>SUM(G416-K416)*M416</f>
        <v>-105564.49862999981</v>
      </c>
      <c r="O416" s="884"/>
      <c r="P416" s="884"/>
      <c r="Q416" s="885"/>
      <c r="R416" s="885"/>
      <c r="S416" s="885"/>
      <c r="T416" s="885"/>
      <c r="U416" s="885"/>
      <c r="V416" s="885"/>
      <c r="W416" s="885"/>
      <c r="X416" s="885"/>
      <c r="Y416" s="885"/>
      <c r="Z416" s="885"/>
    </row>
    <row r="417" spans="1:26" s="871" customFormat="1" ht="15" customHeight="1" x14ac:dyDescent="0.25">
      <c r="A417" s="872" t="s">
        <v>2566</v>
      </c>
      <c r="B417" s="873" t="s">
        <v>2567</v>
      </c>
      <c r="C417" s="874" t="s">
        <v>77</v>
      </c>
      <c r="D417" s="628">
        <v>42586</v>
      </c>
      <c r="E417" s="629">
        <v>6662</v>
      </c>
      <c r="F417" s="949">
        <v>8325</v>
      </c>
      <c r="G417" s="631">
        <f t="shared" si="131"/>
        <v>554611.5</v>
      </c>
      <c r="H417" s="632"/>
      <c r="I417" s="573">
        <v>42619</v>
      </c>
      <c r="J417" s="949">
        <v>7628</v>
      </c>
      <c r="K417" s="633">
        <f t="shared" si="132"/>
        <v>508177.36</v>
      </c>
      <c r="L417" s="975">
        <f>SUM(G417-K417)</f>
        <v>46434.140000000014</v>
      </c>
      <c r="M417" s="625">
        <v>1.3297000000000001</v>
      </c>
      <c r="N417" s="770">
        <f>SUM(G417-K417)*M417</f>
        <v>61743.475958000025</v>
      </c>
      <c r="O417" s="884"/>
      <c r="P417" s="884"/>
      <c r="Q417" s="885"/>
      <c r="R417" s="885"/>
      <c r="S417" s="885"/>
      <c r="T417" s="885"/>
      <c r="U417" s="885"/>
      <c r="V417" s="885"/>
      <c r="W417" s="885"/>
      <c r="X417" s="885"/>
      <c r="Y417" s="885"/>
      <c r="Z417" s="885"/>
    </row>
    <row r="418" spans="1:26" s="871" customFormat="1" ht="15" customHeight="1" x14ac:dyDescent="0.25">
      <c r="A418" s="872" t="s">
        <v>2570</v>
      </c>
      <c r="B418" s="873" t="s">
        <v>2188</v>
      </c>
      <c r="C418" s="874" t="s">
        <v>77</v>
      </c>
      <c r="D418" s="628">
        <v>42586</v>
      </c>
      <c r="E418" s="629">
        <v>64442</v>
      </c>
      <c r="F418" s="949">
        <v>994</v>
      </c>
      <c r="G418" s="631">
        <f t="shared" si="131"/>
        <v>640553.48</v>
      </c>
      <c r="H418" s="632"/>
      <c r="I418" s="573">
        <v>42618</v>
      </c>
      <c r="J418" s="949">
        <v>1000</v>
      </c>
      <c r="K418" s="633">
        <f t="shared" si="132"/>
        <v>644420</v>
      </c>
      <c r="L418" s="975">
        <f>SUM(G418-K418)</f>
        <v>-3866.5200000000186</v>
      </c>
      <c r="M418" s="625">
        <v>1.3297000000000001</v>
      </c>
      <c r="N418" s="770">
        <f>SUM(G418-K418)*M418</f>
        <v>-5141.3116440000249</v>
      </c>
      <c r="O418" s="884"/>
      <c r="P418" s="884"/>
      <c r="Q418" s="885"/>
      <c r="R418" s="885"/>
      <c r="S418" s="885"/>
      <c r="T418" s="885"/>
      <c r="U418" s="885"/>
      <c r="V418" s="885"/>
      <c r="W418" s="885"/>
      <c r="X418" s="885"/>
      <c r="Y418" s="885"/>
      <c r="Z418" s="885"/>
    </row>
    <row r="419" spans="1:26" s="885" customFormat="1" ht="15" customHeight="1" x14ac:dyDescent="0.25">
      <c r="A419" s="859" t="s">
        <v>418</v>
      </c>
      <c r="B419" s="860" t="s">
        <v>1945</v>
      </c>
      <c r="C419" s="861" t="s">
        <v>52</v>
      </c>
      <c r="D419" s="551">
        <v>42555</v>
      </c>
      <c r="E419" s="552">
        <v>41240</v>
      </c>
      <c r="F419" s="788">
        <v>1140</v>
      </c>
      <c r="G419" s="606">
        <f t="shared" ref="G419:G424" si="133">SUM(E419*F419)/100</f>
        <v>470136</v>
      </c>
      <c r="H419" s="547"/>
      <c r="I419" s="573">
        <v>42625</v>
      </c>
      <c r="J419" s="788">
        <v>1145</v>
      </c>
      <c r="K419" s="607">
        <f t="shared" ref="K419:K424" si="134">SUM(E419*J419)/100</f>
        <v>472198</v>
      </c>
      <c r="L419" s="975">
        <f t="shared" ref="L419:L424" si="135">SUM(K419-G419)</f>
        <v>2062</v>
      </c>
      <c r="M419" s="625">
        <v>1.3270999999999999</v>
      </c>
      <c r="N419" s="549">
        <f t="shared" ref="N419:N424" si="136">SUM(K419-G419)*M419</f>
        <v>2736.4802</v>
      </c>
      <c r="O419" s="870"/>
      <c r="P419" s="870"/>
      <c r="Q419" s="871"/>
      <c r="R419" s="871"/>
      <c r="S419" s="871"/>
      <c r="T419" s="871"/>
      <c r="U419" s="871"/>
      <c r="V419" s="871"/>
      <c r="W419" s="871"/>
      <c r="X419" s="871"/>
      <c r="Y419" s="871"/>
      <c r="Z419" s="871"/>
    </row>
    <row r="420" spans="1:26" s="885" customFormat="1" ht="15" customHeight="1" x14ac:dyDescent="0.25">
      <c r="A420" s="859" t="s">
        <v>2620</v>
      </c>
      <c r="B420" s="860" t="s">
        <v>2117</v>
      </c>
      <c r="C420" s="861" t="s">
        <v>52</v>
      </c>
      <c r="D420" s="551">
        <v>42614</v>
      </c>
      <c r="E420" s="552">
        <v>10605</v>
      </c>
      <c r="F420" s="788">
        <v>672.5</v>
      </c>
      <c r="G420" s="606">
        <f t="shared" si="133"/>
        <v>71318.625</v>
      </c>
      <c r="H420" s="547"/>
      <c r="I420" s="573">
        <v>42625</v>
      </c>
      <c r="J420" s="788">
        <v>665</v>
      </c>
      <c r="K420" s="607">
        <f t="shared" si="134"/>
        <v>70523.25</v>
      </c>
      <c r="L420" s="975">
        <f t="shared" si="135"/>
        <v>-795.375</v>
      </c>
      <c r="M420" s="625">
        <v>1.3270999999999999</v>
      </c>
      <c r="N420" s="549">
        <f t="shared" si="136"/>
        <v>-1055.5421624999999</v>
      </c>
      <c r="O420" s="870"/>
      <c r="P420" s="870"/>
      <c r="Q420" s="871"/>
      <c r="R420" s="871"/>
      <c r="S420" s="871"/>
      <c r="T420" s="871"/>
      <c r="U420" s="871"/>
      <c r="V420" s="871"/>
      <c r="W420" s="871"/>
      <c r="X420" s="871"/>
      <c r="Y420" s="871"/>
      <c r="Z420" s="871"/>
    </row>
    <row r="421" spans="1:26" s="885" customFormat="1" ht="15" customHeight="1" x14ac:dyDescent="0.25">
      <c r="A421" s="859" t="s">
        <v>2604</v>
      </c>
      <c r="B421" s="860" t="s">
        <v>2605</v>
      </c>
      <c r="C421" s="861" t="s">
        <v>52</v>
      </c>
      <c r="D421" s="551">
        <v>42601</v>
      </c>
      <c r="E421" s="552">
        <v>62472</v>
      </c>
      <c r="F421" s="788">
        <v>1118</v>
      </c>
      <c r="G421" s="606">
        <f t="shared" si="133"/>
        <v>698436.96</v>
      </c>
      <c r="H421" s="547"/>
      <c r="I421" s="573">
        <v>42626</v>
      </c>
      <c r="J421" s="788">
        <v>1139</v>
      </c>
      <c r="K421" s="607">
        <f t="shared" si="134"/>
        <v>711556.08</v>
      </c>
      <c r="L421" s="975">
        <f t="shared" si="135"/>
        <v>13119.119999999995</v>
      </c>
      <c r="M421" s="625">
        <v>1.3270999999999999</v>
      </c>
      <c r="N421" s="549">
        <f t="shared" si="136"/>
        <v>17410.384151999991</v>
      </c>
      <c r="O421" s="870"/>
      <c r="P421" s="870"/>
      <c r="Q421" s="871"/>
      <c r="R421" s="871"/>
      <c r="S421" s="871"/>
      <c r="T421" s="871"/>
      <c r="U421" s="871"/>
      <c r="V421" s="871"/>
      <c r="W421" s="871"/>
      <c r="X421" s="871"/>
      <c r="Y421" s="871"/>
      <c r="Z421" s="871"/>
    </row>
    <row r="422" spans="1:26" s="871" customFormat="1" ht="15" customHeight="1" x14ac:dyDescent="0.25">
      <c r="A422" s="859" t="s">
        <v>1414</v>
      </c>
      <c r="B422" s="860" t="s">
        <v>1415</v>
      </c>
      <c r="C422" s="861" t="s">
        <v>52</v>
      </c>
      <c r="D422" s="551">
        <v>42593</v>
      </c>
      <c r="E422" s="552">
        <v>71768</v>
      </c>
      <c r="F422" s="788">
        <v>260</v>
      </c>
      <c r="G422" s="606">
        <f t="shared" si="133"/>
        <v>186596.8</v>
      </c>
      <c r="H422" s="547"/>
      <c r="I422" s="573">
        <v>42625</v>
      </c>
      <c r="J422" s="788">
        <v>266</v>
      </c>
      <c r="K422" s="607">
        <f t="shared" si="134"/>
        <v>190902.88</v>
      </c>
      <c r="L422" s="975">
        <f t="shared" si="135"/>
        <v>4306.0800000000163</v>
      </c>
      <c r="M422" s="625">
        <v>1.3270999999999999</v>
      </c>
      <c r="N422" s="549">
        <f t="shared" si="136"/>
        <v>5714.5987680000217</v>
      </c>
      <c r="O422" s="870"/>
      <c r="P422" s="870"/>
    </row>
    <row r="423" spans="1:26" s="871" customFormat="1" ht="15" customHeight="1" x14ac:dyDescent="0.25">
      <c r="A423" s="859" t="s">
        <v>2625</v>
      </c>
      <c r="B423" s="860" t="s">
        <v>2626</v>
      </c>
      <c r="C423" s="861" t="s">
        <v>52</v>
      </c>
      <c r="D423" s="551">
        <v>42618</v>
      </c>
      <c r="E423" s="552">
        <v>63078</v>
      </c>
      <c r="F423" s="788">
        <v>430</v>
      </c>
      <c r="G423" s="606">
        <f t="shared" si="133"/>
        <v>271235.40000000002</v>
      </c>
      <c r="H423" s="547"/>
      <c r="I423" s="573">
        <v>42625</v>
      </c>
      <c r="J423" s="788">
        <v>416.8</v>
      </c>
      <c r="K423" s="607">
        <f t="shared" si="134"/>
        <v>262909.10400000005</v>
      </c>
      <c r="L423" s="975">
        <f t="shared" si="135"/>
        <v>-8326.295999999973</v>
      </c>
      <c r="M423" s="625">
        <v>1.3270999999999999</v>
      </c>
      <c r="N423" s="549">
        <f t="shared" si="136"/>
        <v>-11049.827421599965</v>
      </c>
      <c r="O423" s="870"/>
      <c r="P423" s="870"/>
    </row>
    <row r="424" spans="1:26" s="885" customFormat="1" ht="15" customHeight="1" x14ac:dyDescent="0.25">
      <c r="A424" s="859" t="s">
        <v>2521</v>
      </c>
      <c r="B424" s="860" t="s">
        <v>2522</v>
      </c>
      <c r="C424" s="861" t="s">
        <v>52</v>
      </c>
      <c r="D424" s="551">
        <v>42563</v>
      </c>
      <c r="E424" s="552">
        <v>43912</v>
      </c>
      <c r="F424" s="788">
        <v>276</v>
      </c>
      <c r="G424" s="606">
        <f t="shared" si="133"/>
        <v>121197.12</v>
      </c>
      <c r="H424" s="547"/>
      <c r="I424" s="573">
        <v>42627</v>
      </c>
      <c r="J424" s="788">
        <v>399</v>
      </c>
      <c r="K424" s="607">
        <f t="shared" si="134"/>
        <v>175208.88</v>
      </c>
      <c r="L424" s="975">
        <f t="shared" si="135"/>
        <v>54011.760000000009</v>
      </c>
      <c r="M424" s="625">
        <v>1.3270999999999999</v>
      </c>
      <c r="N424" s="549">
        <f t="shared" si="136"/>
        <v>71679.006696000011</v>
      </c>
      <c r="O424" s="625" t="s">
        <v>3</v>
      </c>
      <c r="P424" s="870"/>
      <c r="Q424" s="871"/>
      <c r="R424" s="871"/>
      <c r="S424" s="871"/>
      <c r="T424" s="871"/>
      <c r="U424" s="871"/>
      <c r="V424" s="871"/>
      <c r="W424" s="871"/>
      <c r="X424" s="871"/>
      <c r="Y424" s="871"/>
      <c r="Z424" s="871"/>
    </row>
    <row r="425" spans="1:26" s="871" customFormat="1" ht="15" customHeight="1" x14ac:dyDescent="0.25">
      <c r="A425" s="872" t="s">
        <v>2603</v>
      </c>
      <c r="B425" s="873" t="s">
        <v>698</v>
      </c>
      <c r="C425" s="874" t="s">
        <v>77</v>
      </c>
      <c r="D425" s="628">
        <v>42599</v>
      </c>
      <c r="E425" s="629">
        <v>568</v>
      </c>
      <c r="F425" s="949">
        <v>1040</v>
      </c>
      <c r="G425" s="631">
        <f>SUM(E425*F425)/100</f>
        <v>5907.2</v>
      </c>
      <c r="H425" s="632"/>
      <c r="I425" s="573">
        <v>42629</v>
      </c>
      <c r="J425" s="949">
        <v>1109</v>
      </c>
      <c r="K425" s="633">
        <f>SUM(E425*J425)/100</f>
        <v>6299.12</v>
      </c>
      <c r="L425" s="975">
        <f>SUM(G425-K425)</f>
        <v>-391.92000000000007</v>
      </c>
      <c r="M425" s="625">
        <v>1.2999400000000001</v>
      </c>
      <c r="N425" s="770">
        <f>SUM(G425-K425)*M425</f>
        <v>-509.47248480000013</v>
      </c>
      <c r="O425" s="884"/>
      <c r="P425" s="884"/>
      <c r="Q425" s="885"/>
      <c r="R425" s="885"/>
      <c r="S425" s="885"/>
      <c r="T425" s="885"/>
      <c r="U425" s="885"/>
      <c r="V425" s="885"/>
      <c r="W425" s="885"/>
      <c r="X425" s="885"/>
      <c r="Y425" s="885"/>
      <c r="Z425" s="885"/>
    </row>
    <row r="426" spans="1:26" s="885" customFormat="1" ht="15" customHeight="1" x14ac:dyDescent="0.25">
      <c r="A426" s="859" t="s">
        <v>992</v>
      </c>
      <c r="B426" s="860" t="s">
        <v>993</v>
      </c>
      <c r="C426" s="861" t="s">
        <v>52</v>
      </c>
      <c r="D426" s="551">
        <v>42594</v>
      </c>
      <c r="E426" s="552">
        <v>205288</v>
      </c>
      <c r="F426" s="788">
        <v>126</v>
      </c>
      <c r="G426" s="606">
        <f>SUM(E426*F426)/100</f>
        <v>258662.88</v>
      </c>
      <c r="H426" s="547"/>
      <c r="I426" s="573">
        <v>42629</v>
      </c>
      <c r="J426" s="788">
        <v>128.19999999999999</v>
      </c>
      <c r="K426" s="607">
        <f>SUM(E426*J426)/100</f>
        <v>263179.21599999996</v>
      </c>
      <c r="L426" s="975">
        <f>SUM(K426-G426)</f>
        <v>4516.335999999952</v>
      </c>
      <c r="M426" s="625">
        <v>1.2999400000000001</v>
      </c>
      <c r="N426" s="549">
        <f>SUM(K426-G426)*M426</f>
        <v>5870.9658198399384</v>
      </c>
      <c r="O426" s="870"/>
      <c r="P426" s="870"/>
      <c r="Q426" s="871"/>
      <c r="R426" s="871"/>
      <c r="S426" s="871"/>
      <c r="T426" s="871"/>
      <c r="U426" s="871"/>
      <c r="V426" s="871"/>
      <c r="W426" s="871"/>
      <c r="X426" s="871"/>
      <c r="Y426" s="871"/>
      <c r="Z426" s="871"/>
    </row>
    <row r="427" spans="1:26" s="108" customFormat="1" ht="15" customHeight="1" x14ac:dyDescent="0.25">
      <c r="A427" s="46"/>
      <c r="B427" s="554"/>
      <c r="C427" s="555"/>
      <c r="D427" s="556"/>
      <c r="E427" s="557"/>
      <c r="F427" s="782"/>
      <c r="G427" s="536"/>
      <c r="H427" s="537"/>
      <c r="I427" s="559"/>
      <c r="J427" s="782"/>
      <c r="K427" s="538"/>
      <c r="L427" s="539"/>
      <c r="M427" s="540"/>
      <c r="N427" s="541"/>
      <c r="O427" s="352"/>
      <c r="P427" s="352"/>
    </row>
    <row r="428" spans="1:26" s="8" customFormat="1" ht="15" customHeight="1" x14ac:dyDescent="0.25">
      <c r="A428" s="17"/>
      <c r="B428" s="438"/>
      <c r="C428" s="17"/>
      <c r="D428" s="92"/>
      <c r="E428" s="355"/>
      <c r="F428" s="137"/>
      <c r="G428" s="177"/>
      <c r="H428" s="92"/>
      <c r="I428" s="138"/>
      <c r="J428" s="137"/>
      <c r="K428" s="177"/>
      <c r="L428" s="174"/>
      <c r="M428" s="180"/>
      <c r="N428" s="286"/>
      <c r="O428" s="18"/>
    </row>
    <row r="429" spans="1:26" s="14" customFormat="1" ht="16.5" thickBot="1" x14ac:dyDescent="0.3">
      <c r="A429" s="38" t="s">
        <v>33</v>
      </c>
      <c r="B429" s="38"/>
      <c r="C429" s="38"/>
      <c r="D429" s="38"/>
      <c r="E429" s="38"/>
      <c r="F429" s="55"/>
      <c r="G429" s="126"/>
      <c r="H429" s="40"/>
      <c r="I429" s="41"/>
      <c r="J429" s="41"/>
      <c r="K429" s="41"/>
      <c r="L429" s="104"/>
      <c r="M429" s="165"/>
      <c r="N429" s="229">
        <f>SUM(N40:N428)</f>
        <v>-1083625.3034133618</v>
      </c>
      <c r="O429" s="40"/>
    </row>
    <row r="430" spans="1:26" ht="11.25" customHeight="1" thickTop="1" x14ac:dyDescent="0.25">
      <c r="A430" s="27"/>
      <c r="B430" s="438"/>
      <c r="C430" s="27"/>
      <c r="D430" s="9"/>
      <c r="E430" s="10"/>
      <c r="F430" s="52"/>
      <c r="G430" s="122"/>
      <c r="H430" s="9"/>
      <c r="I430" s="26"/>
      <c r="J430" s="52"/>
      <c r="K430" s="122"/>
      <c r="L430" s="100"/>
      <c r="M430" s="160"/>
      <c r="N430" s="276"/>
      <c r="O430" s="10"/>
    </row>
  </sheetData>
  <sortState ref="A13:Z29">
    <sortCondition ref="B13:B2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7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4"/>
      <c r="J2" s="386"/>
      <c r="K2" s="386"/>
      <c r="L2" s="813"/>
      <c r="M2" s="384"/>
    </row>
    <row r="3" spans="1:19" ht="9" customHeight="1" x14ac:dyDescent="0.25">
      <c r="A3" s="11"/>
    </row>
    <row r="4" spans="1:19" s="7" customFormat="1" ht="19.5" thickBot="1" x14ac:dyDescent="0.35">
      <c r="A4" s="414">
        <f>SUM(Q15+N20)</f>
        <v>131645.94696961271</v>
      </c>
      <c r="B4" s="11"/>
      <c r="D4" s="65"/>
      <c r="E4" s="118"/>
      <c r="F4" s="289"/>
      <c r="H4" s="248"/>
      <c r="J4" s="385"/>
      <c r="K4" s="385"/>
      <c r="L4" s="814"/>
      <c r="M4" s="385"/>
      <c r="N4" s="98"/>
      <c r="O4" s="65"/>
      <c r="P4" s="166"/>
      <c r="Q4" s="130"/>
      <c r="R4" s="12"/>
    </row>
    <row r="5" spans="1:19" s="7" customFormat="1" ht="12.75" customHeight="1" thickTop="1" x14ac:dyDescent="0.3">
      <c r="A5" s="765"/>
      <c r="B5" s="11"/>
      <c r="D5" s="65"/>
      <c r="E5" s="65"/>
      <c r="F5" s="289"/>
      <c r="H5" s="249"/>
      <c r="J5" s="24"/>
      <c r="K5" s="148"/>
      <c r="L5" s="815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0"/>
      <c r="G6" s="198" t="s">
        <v>35</v>
      </c>
      <c r="H6" s="250"/>
      <c r="I6" s="197"/>
      <c r="J6" s="200"/>
      <c r="K6" s="202"/>
      <c r="L6" s="816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1" t="s">
        <v>19</v>
      </c>
      <c r="J7" s="58" t="s">
        <v>894</v>
      </c>
      <c r="K7" s="140" t="s">
        <v>680</v>
      </c>
      <c r="L7" s="343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1"/>
      <c r="J8" s="58" t="s">
        <v>886</v>
      </c>
      <c r="K8" s="140" t="s">
        <v>18</v>
      </c>
      <c r="L8" s="343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1"/>
      <c r="J9" s="58"/>
      <c r="K9" s="140"/>
      <c r="L9" s="343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1">
        <v>40919</v>
      </c>
      <c r="E10" s="721" t="s">
        <v>52</v>
      </c>
      <c r="F10" s="498">
        <v>40544</v>
      </c>
      <c r="G10" s="407">
        <v>1</v>
      </c>
      <c r="H10" s="760">
        <v>1</v>
      </c>
      <c r="I10" s="479"/>
      <c r="J10" s="735"/>
      <c r="K10" s="597">
        <v>1</v>
      </c>
      <c r="L10" s="411">
        <v>1</v>
      </c>
      <c r="M10" s="598">
        <v>10</v>
      </c>
      <c r="N10" s="724">
        <f>SUM((K10-H10)/L10*M10)*G10</f>
        <v>0</v>
      </c>
      <c r="O10" s="720" t="s">
        <v>883</v>
      </c>
      <c r="P10" s="719">
        <v>1</v>
      </c>
      <c r="Q10" s="790">
        <f>SUM(N10*P10)</f>
        <v>0</v>
      </c>
      <c r="R10" s="517"/>
      <c r="S10" s="11"/>
    </row>
    <row r="11" spans="1:19" s="438" customFormat="1" ht="15" customHeight="1" x14ac:dyDescent="0.25">
      <c r="A11" s="438" t="s">
        <v>1655</v>
      </c>
      <c r="B11" s="438" t="s">
        <v>32</v>
      </c>
      <c r="C11" s="438" t="s">
        <v>39</v>
      </c>
      <c r="D11" s="746">
        <v>40919</v>
      </c>
      <c r="E11" s="746" t="s">
        <v>77</v>
      </c>
      <c r="F11" s="482">
        <v>40544</v>
      </c>
      <c r="G11" s="461">
        <v>1</v>
      </c>
      <c r="H11" s="761">
        <v>1</v>
      </c>
      <c r="I11" s="749"/>
      <c r="J11" s="735"/>
      <c r="K11" s="637">
        <v>1</v>
      </c>
      <c r="L11" s="447">
        <v>1</v>
      </c>
      <c r="M11" s="613">
        <v>10</v>
      </c>
      <c r="N11" s="751">
        <f>SUM((H11-K11)/L11*M11)*G11</f>
        <v>0</v>
      </c>
      <c r="O11" s="720" t="s">
        <v>883</v>
      </c>
      <c r="P11" s="639">
        <v>1</v>
      </c>
      <c r="Q11" s="812">
        <f>SUM(N11*P11)</f>
        <v>0</v>
      </c>
      <c r="R11" s="518"/>
      <c r="S11" s="11"/>
    </row>
    <row r="12" spans="1:19" s="17" customFormat="1" ht="15" customHeight="1" x14ac:dyDescent="0.25">
      <c r="A12" s="438"/>
      <c r="B12" s="438"/>
      <c r="D12" s="176"/>
      <c r="E12" s="176"/>
      <c r="F12" s="136"/>
      <c r="G12" s="18"/>
      <c r="H12" s="260"/>
      <c r="I12" s="155"/>
      <c r="J12" s="234"/>
      <c r="K12" s="146"/>
      <c r="L12" s="817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38"/>
      <c r="B14" s="438"/>
      <c r="C14" s="17"/>
      <c r="D14" s="176"/>
      <c r="E14" s="176"/>
      <c r="F14" s="136"/>
      <c r="G14" s="18"/>
      <c r="H14" s="260"/>
      <c r="I14" s="92"/>
      <c r="J14" s="265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1"/>
      <c r="G15" s="34"/>
      <c r="H15" s="253"/>
      <c r="I15" s="36"/>
      <c r="J15" s="37"/>
      <c r="K15" s="143"/>
      <c r="L15" s="239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2"/>
      <c r="G16" s="46"/>
      <c r="H16" s="254"/>
      <c r="I16" s="48"/>
      <c r="J16" s="49"/>
      <c r="K16" s="144"/>
      <c r="L16" s="240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3"/>
      <c r="B17" s="453"/>
      <c r="C17" s="85"/>
      <c r="D17" s="127"/>
      <c r="E17" s="127"/>
      <c r="F17" s="293"/>
      <c r="G17" s="42"/>
      <c r="H17" s="255"/>
      <c r="I17" s="43"/>
      <c r="J17" s="44"/>
      <c r="K17" s="145"/>
      <c r="L17" s="241"/>
      <c r="M17" s="125"/>
      <c r="N17" s="103"/>
      <c r="O17" s="168"/>
      <c r="P17" s="163"/>
      <c r="Q17" s="134"/>
      <c r="R17" s="43"/>
    </row>
    <row r="18" spans="1:19" ht="11.25" customHeight="1" x14ac:dyDescent="0.25">
      <c r="A18" s="453"/>
      <c r="B18" s="453"/>
      <c r="C18" s="85"/>
      <c r="D18" s="127"/>
      <c r="E18" s="127"/>
      <c r="F18" s="293"/>
      <c r="G18" s="42"/>
      <c r="H18" s="255"/>
      <c r="I18" s="42"/>
      <c r="J18" s="44"/>
      <c r="K18" s="145"/>
      <c r="L18" s="241"/>
      <c r="M18" s="125"/>
      <c r="N18" s="103"/>
      <c r="O18" s="168"/>
      <c r="P18" s="163"/>
      <c r="Q18" s="134"/>
      <c r="R18" s="43"/>
    </row>
    <row r="19" spans="1:19" ht="11.25" customHeight="1" x14ac:dyDescent="0.25">
      <c r="A19" s="438"/>
      <c r="B19" s="438"/>
      <c r="C19" s="27"/>
      <c r="D19" s="67"/>
      <c r="E19" s="67"/>
      <c r="F19" s="20"/>
      <c r="G19" s="10"/>
      <c r="H19" s="252"/>
      <c r="I19" s="10"/>
      <c r="J19" s="26"/>
      <c r="K19" s="142"/>
      <c r="L19" s="238"/>
      <c r="M19" s="122"/>
      <c r="N19" s="100"/>
      <c r="P19" s="160"/>
      <c r="Q19" s="132"/>
      <c r="R19" s="9"/>
    </row>
    <row r="20" spans="1:19" s="22" customFormat="1" ht="18.75" x14ac:dyDescent="0.3">
      <c r="A20" s="463"/>
      <c r="B20" s="464"/>
      <c r="C20" s="194"/>
      <c r="D20" s="212"/>
      <c r="E20" s="212"/>
      <c r="F20" s="294"/>
      <c r="G20" s="194" t="s">
        <v>36</v>
      </c>
      <c r="H20" s="256"/>
      <c r="I20" s="194"/>
      <c r="J20" s="195"/>
      <c r="K20" s="210"/>
      <c r="L20" s="468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2"/>
      <c r="J21" s="299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1"/>
      <c r="J22" s="299"/>
      <c r="K22" s="140"/>
      <c r="L22" s="343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1" t="s">
        <v>19</v>
      </c>
      <c r="J23" s="58" t="s">
        <v>29</v>
      </c>
      <c r="K23" s="140" t="s">
        <v>680</v>
      </c>
      <c r="L23" s="343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1" t="s">
        <v>20</v>
      </c>
      <c r="J24" s="58" t="s">
        <v>7</v>
      </c>
      <c r="K24" s="140" t="s">
        <v>18</v>
      </c>
      <c r="L24" s="343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2"/>
      <c r="I25" s="170"/>
      <c r="J25" s="299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2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75" t="s">
        <v>51</v>
      </c>
      <c r="B27" s="475" t="s">
        <v>50</v>
      </c>
      <c r="C27" s="296"/>
      <c r="D27" s="297"/>
      <c r="E27" s="66" t="s">
        <v>52</v>
      </c>
      <c r="F27" s="74">
        <v>40490</v>
      </c>
      <c r="G27" s="73">
        <v>1</v>
      </c>
      <c r="H27" s="257">
        <v>1775.7</v>
      </c>
      <c r="I27" s="170"/>
      <c r="J27" s="74">
        <v>40494</v>
      </c>
      <c r="K27" s="246">
        <v>1724</v>
      </c>
      <c r="L27" s="818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75" t="s">
        <v>49</v>
      </c>
      <c r="B28" s="475" t="s">
        <v>48</v>
      </c>
      <c r="C28" s="296"/>
      <c r="D28" s="297"/>
      <c r="E28" s="66" t="s">
        <v>52</v>
      </c>
      <c r="F28" s="74">
        <v>40491</v>
      </c>
      <c r="G28" s="73">
        <v>1</v>
      </c>
      <c r="H28" s="257">
        <v>764.7</v>
      </c>
      <c r="I28" s="170"/>
      <c r="J28" s="74">
        <v>40498</v>
      </c>
      <c r="K28" s="246">
        <v>740.8</v>
      </c>
      <c r="L28" s="818">
        <v>0.25</v>
      </c>
      <c r="M28" s="83">
        <v>25</v>
      </c>
      <c r="N28" s="171">
        <f t="shared" si="0"/>
        <v>-2390.0000000000091</v>
      </c>
      <c r="O28" s="169" t="s">
        <v>883</v>
      </c>
      <c r="P28" s="332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75" t="s">
        <v>42</v>
      </c>
      <c r="B29" s="475" t="s">
        <v>43</v>
      </c>
      <c r="C29" s="296"/>
      <c r="D29" s="297"/>
      <c r="E29" s="66" t="s">
        <v>52</v>
      </c>
      <c r="F29" s="74">
        <v>40490</v>
      </c>
      <c r="G29" s="73">
        <v>1</v>
      </c>
      <c r="H29" s="257">
        <v>2.1486000000000001</v>
      </c>
      <c r="I29" s="170"/>
      <c r="J29" s="74">
        <v>40568</v>
      </c>
      <c r="K29" s="246">
        <v>2.37</v>
      </c>
      <c r="L29" s="818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2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75" t="s">
        <v>47</v>
      </c>
      <c r="B30" s="475" t="s">
        <v>46</v>
      </c>
      <c r="C30" s="296"/>
      <c r="D30" s="297"/>
      <c r="E30" s="66" t="s">
        <v>52</v>
      </c>
      <c r="F30" s="74">
        <v>40494</v>
      </c>
      <c r="G30" s="73">
        <v>1</v>
      </c>
      <c r="H30" s="257">
        <v>1.1129789999999999</v>
      </c>
      <c r="I30" s="170"/>
      <c r="J30" s="74">
        <v>40584</v>
      </c>
      <c r="K30" s="246">
        <v>1.2342</v>
      </c>
      <c r="L30" s="818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2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75" t="s">
        <v>45</v>
      </c>
      <c r="B31" s="475" t="s">
        <v>44</v>
      </c>
      <c r="C31" s="296"/>
      <c r="D31" s="297"/>
      <c r="E31" s="66" t="s">
        <v>52</v>
      </c>
      <c r="F31" s="74">
        <v>40583</v>
      </c>
      <c r="G31" s="73">
        <v>1</v>
      </c>
      <c r="H31" s="257">
        <v>877.6</v>
      </c>
      <c r="I31" s="170"/>
      <c r="J31" s="74">
        <v>40589</v>
      </c>
      <c r="K31" s="246">
        <v>837</v>
      </c>
      <c r="L31" s="818">
        <v>1</v>
      </c>
      <c r="M31" s="83">
        <v>50</v>
      </c>
      <c r="N31" s="171">
        <f t="shared" si="0"/>
        <v>-2030.0000000000011</v>
      </c>
      <c r="O31" s="169" t="s">
        <v>883</v>
      </c>
      <c r="P31" s="332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75" t="s">
        <v>42</v>
      </c>
      <c r="B32" s="475" t="s">
        <v>43</v>
      </c>
      <c r="C32" s="296"/>
      <c r="D32" s="297"/>
      <c r="E32" s="79" t="s">
        <v>52</v>
      </c>
      <c r="F32" s="72">
        <v>40592</v>
      </c>
      <c r="G32" s="71">
        <v>1</v>
      </c>
      <c r="H32" s="258">
        <v>2.5649999999999999</v>
      </c>
      <c r="I32" s="170"/>
      <c r="J32" s="72">
        <v>40595</v>
      </c>
      <c r="K32" s="141">
        <v>2.5710000000000002</v>
      </c>
      <c r="L32" s="818">
        <v>1E-4</v>
      </c>
      <c r="M32" s="83">
        <v>4.2</v>
      </c>
      <c r="N32" s="171">
        <f t="shared" si="0"/>
        <v>252.00000000000955</v>
      </c>
      <c r="O32" s="169" t="s">
        <v>883</v>
      </c>
      <c r="P32" s="332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28" t="s">
        <v>76</v>
      </c>
      <c r="B33" s="428" t="s">
        <v>75</v>
      </c>
      <c r="C33" s="296"/>
      <c r="D33" s="297"/>
      <c r="E33" s="79" t="s">
        <v>52</v>
      </c>
      <c r="F33" s="72">
        <v>40588</v>
      </c>
      <c r="G33" s="71">
        <v>1</v>
      </c>
      <c r="H33" s="258">
        <v>6637</v>
      </c>
      <c r="I33" s="94"/>
      <c r="J33" s="72">
        <v>40596</v>
      </c>
      <c r="K33" s="141">
        <v>6538</v>
      </c>
      <c r="L33" s="818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28" t="s">
        <v>74</v>
      </c>
      <c r="B34" s="428" t="s">
        <v>73</v>
      </c>
      <c r="C34" s="296"/>
      <c r="D34" s="297"/>
      <c r="E34" s="79" t="s">
        <v>52</v>
      </c>
      <c r="F34" s="72">
        <v>40469</v>
      </c>
      <c r="G34" s="71">
        <v>1</v>
      </c>
      <c r="H34" s="258">
        <v>6498</v>
      </c>
      <c r="I34" s="94"/>
      <c r="J34" s="72">
        <v>40596</v>
      </c>
      <c r="K34" s="141">
        <v>7152</v>
      </c>
      <c r="L34" s="818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28" t="s">
        <v>72</v>
      </c>
      <c r="B35" s="428" t="s">
        <v>71</v>
      </c>
      <c r="C35" s="296"/>
      <c r="D35" s="297"/>
      <c r="E35" s="79" t="s">
        <v>52</v>
      </c>
      <c r="F35" s="72">
        <v>40469</v>
      </c>
      <c r="G35" s="71">
        <v>1</v>
      </c>
      <c r="H35" s="258">
        <v>1169.25</v>
      </c>
      <c r="I35" s="94"/>
      <c r="J35" s="72">
        <v>40596</v>
      </c>
      <c r="K35" s="141">
        <v>1303</v>
      </c>
      <c r="L35" s="818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28" t="s">
        <v>72</v>
      </c>
      <c r="B36" s="428" t="s">
        <v>71</v>
      </c>
      <c r="C36" s="296"/>
      <c r="D36" s="297"/>
      <c r="E36" s="79" t="s">
        <v>52</v>
      </c>
      <c r="F36" s="72">
        <v>40515</v>
      </c>
      <c r="G36" s="71">
        <v>1</v>
      </c>
      <c r="H36" s="258">
        <v>1232.3499999999999</v>
      </c>
      <c r="I36" s="94"/>
      <c r="J36" s="72">
        <v>40596</v>
      </c>
      <c r="K36" s="141">
        <f>K35</f>
        <v>1303</v>
      </c>
      <c r="L36" s="818">
        <v>0.25</v>
      </c>
      <c r="M36" s="83">
        <v>12.5</v>
      </c>
      <c r="N36" s="171">
        <f t="shared" si="0"/>
        <v>3532.5000000000045</v>
      </c>
      <c r="O36" s="169" t="s">
        <v>883</v>
      </c>
      <c r="P36" s="332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28" t="s">
        <v>70</v>
      </c>
      <c r="B37" s="428" t="s">
        <v>69</v>
      </c>
      <c r="C37" s="296"/>
      <c r="D37" s="297"/>
      <c r="E37" s="79" t="s">
        <v>52</v>
      </c>
      <c r="F37" s="72">
        <v>40581</v>
      </c>
      <c r="G37" s="71">
        <v>1</v>
      </c>
      <c r="H37" s="258">
        <v>462.6</v>
      </c>
      <c r="I37" s="94"/>
      <c r="J37" s="72">
        <v>40596</v>
      </c>
      <c r="K37" s="141">
        <v>427.8</v>
      </c>
      <c r="L37" s="818">
        <v>0.05</v>
      </c>
      <c r="M37" s="83">
        <v>12.5</v>
      </c>
      <c r="N37" s="171">
        <f t="shared" si="0"/>
        <v>-8700.0000000000036</v>
      </c>
      <c r="O37" s="169" t="s">
        <v>883</v>
      </c>
      <c r="P37" s="332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28" t="s">
        <v>68</v>
      </c>
      <c r="B38" s="428" t="s">
        <v>67</v>
      </c>
      <c r="C38" s="296"/>
      <c r="D38" s="297"/>
      <c r="E38" s="79" t="s">
        <v>52</v>
      </c>
      <c r="F38" s="72">
        <v>40576</v>
      </c>
      <c r="G38" s="71">
        <v>5</v>
      </c>
      <c r="H38" s="258">
        <v>410</v>
      </c>
      <c r="I38" s="94"/>
      <c r="J38" s="72">
        <v>40596</v>
      </c>
      <c r="K38" s="141">
        <v>389.5</v>
      </c>
      <c r="L38" s="818">
        <v>0.25</v>
      </c>
      <c r="M38" s="83">
        <v>12.5</v>
      </c>
      <c r="N38" s="171">
        <f t="shared" si="0"/>
        <v>-5125</v>
      </c>
      <c r="O38" s="169" t="s">
        <v>883</v>
      </c>
      <c r="P38" s="332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39" t="s">
        <v>66</v>
      </c>
      <c r="B39" s="439" t="s">
        <v>65</v>
      </c>
      <c r="C39" s="266"/>
      <c r="D39" s="298"/>
      <c r="E39" s="81" t="s">
        <v>77</v>
      </c>
      <c r="F39" s="82">
        <v>40581</v>
      </c>
      <c r="G39" s="80">
        <v>1</v>
      </c>
      <c r="H39" s="259">
        <v>118.53125</v>
      </c>
      <c r="I39" s="92"/>
      <c r="J39" s="82">
        <v>40596</v>
      </c>
      <c r="K39" s="154">
        <v>121</v>
      </c>
      <c r="L39" s="819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2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28" t="s">
        <v>64</v>
      </c>
      <c r="B40" s="428" t="s">
        <v>63</v>
      </c>
      <c r="C40" s="296"/>
      <c r="D40" s="297"/>
      <c r="E40" s="79" t="s">
        <v>52</v>
      </c>
      <c r="F40" s="72">
        <v>40590</v>
      </c>
      <c r="G40" s="71">
        <v>1</v>
      </c>
      <c r="H40" s="258">
        <v>10770.4</v>
      </c>
      <c r="I40" s="94"/>
      <c r="J40" s="72">
        <v>40598</v>
      </c>
      <c r="K40" s="141">
        <v>10450</v>
      </c>
      <c r="L40" s="818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28" t="s">
        <v>62</v>
      </c>
      <c r="B41" s="428" t="s">
        <v>61</v>
      </c>
      <c r="C41" s="296"/>
      <c r="D41" s="297"/>
      <c r="E41" s="79" t="s">
        <v>52</v>
      </c>
      <c r="F41" s="72">
        <v>40574</v>
      </c>
      <c r="G41" s="71">
        <v>3</v>
      </c>
      <c r="H41" s="258">
        <v>92.75</v>
      </c>
      <c r="I41" s="94"/>
      <c r="J41" s="72">
        <v>40599</v>
      </c>
      <c r="K41" s="141">
        <v>90.98</v>
      </c>
      <c r="L41" s="818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28" t="s">
        <v>56</v>
      </c>
      <c r="B42" s="428" t="s">
        <v>55</v>
      </c>
      <c r="C42" s="296"/>
      <c r="D42" s="297"/>
      <c r="E42" s="79" t="s">
        <v>52</v>
      </c>
      <c r="F42" s="72">
        <v>40561</v>
      </c>
      <c r="G42" s="71">
        <v>1</v>
      </c>
      <c r="H42" s="258">
        <v>4014</v>
      </c>
      <c r="I42" s="94"/>
      <c r="J42" s="190">
        <v>40606</v>
      </c>
      <c r="K42" s="141">
        <v>4021.5</v>
      </c>
      <c r="L42" s="818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28" t="s">
        <v>56</v>
      </c>
      <c r="B43" s="428" t="s">
        <v>55</v>
      </c>
      <c r="C43" s="296"/>
      <c r="D43" s="297"/>
      <c r="E43" s="79" t="s">
        <v>52</v>
      </c>
      <c r="F43" s="72">
        <v>40588</v>
      </c>
      <c r="G43" s="71">
        <v>1</v>
      </c>
      <c r="H43" s="258">
        <v>4080.5</v>
      </c>
      <c r="I43" s="94"/>
      <c r="J43" s="190">
        <v>40606</v>
      </c>
      <c r="K43" s="141">
        <f>K42</f>
        <v>4021.5</v>
      </c>
      <c r="L43" s="818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39" t="s">
        <v>60</v>
      </c>
      <c r="B44" s="439" t="s">
        <v>59</v>
      </c>
      <c r="C44" s="266"/>
      <c r="D44" s="298"/>
      <c r="E44" s="81" t="s">
        <v>77</v>
      </c>
      <c r="F44" s="82">
        <v>40561</v>
      </c>
      <c r="G44" s="80">
        <v>1</v>
      </c>
      <c r="H44" s="259">
        <v>108.2</v>
      </c>
      <c r="I44" s="92"/>
      <c r="J44" s="190">
        <v>40606</v>
      </c>
      <c r="K44" s="154">
        <v>107.67</v>
      </c>
      <c r="L44" s="819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28" t="s">
        <v>54</v>
      </c>
      <c r="B45" s="428" t="s">
        <v>53</v>
      </c>
      <c r="C45" s="296"/>
      <c r="D45" s="297"/>
      <c r="E45" s="79" t="s">
        <v>52</v>
      </c>
      <c r="F45" s="72">
        <v>40569</v>
      </c>
      <c r="G45" s="71">
        <v>1</v>
      </c>
      <c r="H45" s="258">
        <v>3002</v>
      </c>
      <c r="I45" s="94"/>
      <c r="J45" s="190">
        <v>40606</v>
      </c>
      <c r="K45" s="141">
        <v>2946</v>
      </c>
      <c r="L45" s="818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28" t="s">
        <v>54</v>
      </c>
      <c r="B46" s="428" t="s">
        <v>53</v>
      </c>
      <c r="C46" s="266"/>
      <c r="D46" s="298"/>
      <c r="E46" s="79" t="s">
        <v>52</v>
      </c>
      <c r="F46" s="72">
        <v>40588</v>
      </c>
      <c r="G46" s="71">
        <v>1</v>
      </c>
      <c r="H46" s="258">
        <v>3013</v>
      </c>
      <c r="I46" s="175"/>
      <c r="J46" s="190">
        <v>40606</v>
      </c>
      <c r="K46" s="141">
        <f>K45</f>
        <v>2946</v>
      </c>
      <c r="L46" s="818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28" t="s">
        <v>58</v>
      </c>
      <c r="B47" s="428" t="s">
        <v>57</v>
      </c>
      <c r="C47" s="266"/>
      <c r="D47" s="298"/>
      <c r="E47" s="79" t="s">
        <v>52</v>
      </c>
      <c r="F47" s="72">
        <v>40608</v>
      </c>
      <c r="G47" s="71">
        <v>1</v>
      </c>
      <c r="H47" s="258">
        <v>1442</v>
      </c>
      <c r="I47" s="175"/>
      <c r="J47" s="72">
        <v>40613</v>
      </c>
      <c r="K47" s="141">
        <v>1407</v>
      </c>
      <c r="L47" s="818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28" t="s">
        <v>51</v>
      </c>
      <c r="B48" s="428" t="s">
        <v>50</v>
      </c>
      <c r="C48" s="266"/>
      <c r="D48" s="298"/>
      <c r="E48" s="79" t="s">
        <v>52</v>
      </c>
      <c r="F48" s="72">
        <v>40561</v>
      </c>
      <c r="G48" s="71">
        <v>1</v>
      </c>
      <c r="H48" s="258">
        <v>1803.5</v>
      </c>
      <c r="I48" s="155"/>
      <c r="J48" s="72">
        <v>40613</v>
      </c>
      <c r="K48" s="141">
        <v>1779</v>
      </c>
      <c r="L48" s="818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28" t="s">
        <v>56</v>
      </c>
      <c r="B49" s="428" t="s">
        <v>55</v>
      </c>
      <c r="C49" s="266"/>
      <c r="D49" s="298"/>
      <c r="E49" s="79" t="s">
        <v>52</v>
      </c>
      <c r="F49" s="72">
        <v>40608</v>
      </c>
      <c r="G49" s="71">
        <v>2</v>
      </c>
      <c r="H49" s="258">
        <v>3932</v>
      </c>
      <c r="I49" s="92"/>
      <c r="J49" s="72">
        <v>40616</v>
      </c>
      <c r="K49" s="141">
        <v>3901</v>
      </c>
      <c r="L49" s="818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28" t="s">
        <v>54</v>
      </c>
      <c r="B50" s="428" t="s">
        <v>53</v>
      </c>
      <c r="C50" s="266"/>
      <c r="D50" s="298"/>
      <c r="E50" s="79" t="s">
        <v>52</v>
      </c>
      <c r="F50" s="72">
        <v>40608</v>
      </c>
      <c r="G50" s="71">
        <v>2</v>
      </c>
      <c r="H50" s="258">
        <v>2850</v>
      </c>
      <c r="I50" s="92"/>
      <c r="J50" s="72">
        <v>40616</v>
      </c>
      <c r="K50" s="141">
        <v>2867.73</v>
      </c>
      <c r="L50" s="818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28" t="s">
        <v>81</v>
      </c>
      <c r="B51" s="428" t="s">
        <v>80</v>
      </c>
      <c r="C51" s="266"/>
      <c r="D51" s="298"/>
      <c r="E51" s="79" t="s">
        <v>52</v>
      </c>
      <c r="F51" s="72">
        <v>40604</v>
      </c>
      <c r="G51" s="71">
        <v>1</v>
      </c>
      <c r="H51" s="258">
        <v>102.2</v>
      </c>
      <c r="I51" s="92"/>
      <c r="J51" s="72">
        <v>40617</v>
      </c>
      <c r="K51" s="141">
        <v>99.11</v>
      </c>
      <c r="L51" s="818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28" t="s">
        <v>79</v>
      </c>
      <c r="B52" s="428" t="s">
        <v>78</v>
      </c>
      <c r="C52" s="266"/>
      <c r="D52" s="298"/>
      <c r="E52" s="79" t="s">
        <v>52</v>
      </c>
      <c r="F52" s="72">
        <v>40606</v>
      </c>
      <c r="G52" s="71">
        <v>1</v>
      </c>
      <c r="H52" s="258">
        <v>103</v>
      </c>
      <c r="I52" s="92"/>
      <c r="J52" s="72">
        <v>40617</v>
      </c>
      <c r="K52" s="141">
        <v>99.04</v>
      </c>
      <c r="L52" s="818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28" t="s">
        <v>83</v>
      </c>
      <c r="B53" s="428" t="s">
        <v>82</v>
      </c>
      <c r="C53" s="266"/>
      <c r="D53" s="298"/>
      <c r="E53" s="79" t="s">
        <v>52</v>
      </c>
      <c r="F53" s="72">
        <v>40508</v>
      </c>
      <c r="G53" s="71">
        <v>1</v>
      </c>
      <c r="H53" s="258">
        <v>2.431</v>
      </c>
      <c r="I53" s="92"/>
      <c r="J53" s="72">
        <v>40617</v>
      </c>
      <c r="K53" s="141">
        <v>3.0640000000000001</v>
      </c>
      <c r="L53" s="818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39" t="s">
        <v>86</v>
      </c>
      <c r="B54" s="439" t="s">
        <v>65</v>
      </c>
      <c r="C54" s="266"/>
      <c r="D54" s="298"/>
      <c r="E54" s="81" t="s">
        <v>77</v>
      </c>
      <c r="F54" s="82">
        <v>40581</v>
      </c>
      <c r="G54" s="80">
        <v>1</v>
      </c>
      <c r="H54" s="259">
        <v>118.6875</v>
      </c>
      <c r="I54" s="92"/>
      <c r="J54" s="82">
        <v>40617</v>
      </c>
      <c r="K54" s="154">
        <v>120.6</v>
      </c>
      <c r="L54" s="819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28" t="s">
        <v>85</v>
      </c>
      <c r="B55" s="428" t="s">
        <v>84</v>
      </c>
      <c r="C55" s="266"/>
      <c r="D55" s="298"/>
      <c r="E55" s="79" t="s">
        <v>52</v>
      </c>
      <c r="F55" s="72">
        <v>40476</v>
      </c>
      <c r="G55" s="71">
        <v>1</v>
      </c>
      <c r="H55" s="258">
        <v>109.95</v>
      </c>
      <c r="I55" s="92"/>
      <c r="J55" s="72">
        <v>40617</v>
      </c>
      <c r="K55" s="141">
        <v>111.5</v>
      </c>
      <c r="L55" s="818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28" t="s">
        <v>85</v>
      </c>
      <c r="B56" s="428" t="s">
        <v>84</v>
      </c>
      <c r="C56" s="266"/>
      <c r="D56" s="298"/>
      <c r="E56" s="79" t="s">
        <v>52</v>
      </c>
      <c r="F56" s="72">
        <v>40508</v>
      </c>
      <c r="G56" s="71">
        <v>1</v>
      </c>
      <c r="H56" s="258">
        <v>107.387</v>
      </c>
      <c r="I56" s="92"/>
      <c r="J56" s="72">
        <v>40617</v>
      </c>
      <c r="K56" s="141">
        <f>K55</f>
        <v>111.5</v>
      </c>
      <c r="L56" s="818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28" t="s">
        <v>49</v>
      </c>
      <c r="B57" s="428" t="s">
        <v>48</v>
      </c>
      <c r="C57" s="266"/>
      <c r="D57" s="298"/>
      <c r="E57" s="79" t="s">
        <v>52</v>
      </c>
      <c r="F57" s="72">
        <v>40508</v>
      </c>
      <c r="G57" s="71">
        <v>1</v>
      </c>
      <c r="H57" s="258">
        <v>764.7</v>
      </c>
      <c r="I57" s="92"/>
      <c r="J57" s="72">
        <v>40637</v>
      </c>
      <c r="K57" s="141">
        <v>1009</v>
      </c>
      <c r="L57" s="818">
        <v>0.25</v>
      </c>
      <c r="M57" s="83">
        <v>25</v>
      </c>
      <c r="N57" s="171">
        <f t="shared" si="3"/>
        <v>24429.999999999996</v>
      </c>
      <c r="O57" s="169" t="s">
        <v>883</v>
      </c>
      <c r="P57" s="332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28" t="s">
        <v>1</v>
      </c>
      <c r="B58" s="428" t="s">
        <v>2</v>
      </c>
      <c r="C58" s="266"/>
      <c r="D58" s="298"/>
      <c r="E58" s="79" t="s">
        <v>52</v>
      </c>
      <c r="F58" s="72">
        <v>40486</v>
      </c>
      <c r="G58" s="71">
        <v>1</v>
      </c>
      <c r="H58" s="258">
        <v>88.35</v>
      </c>
      <c r="I58" s="92"/>
      <c r="J58" s="72">
        <v>40637</v>
      </c>
      <c r="K58" s="141">
        <v>118.18</v>
      </c>
      <c r="L58" s="818">
        <v>0.01</v>
      </c>
      <c r="M58" s="83">
        <v>10</v>
      </c>
      <c r="N58" s="171">
        <f t="shared" si="3"/>
        <v>29830.000000000015</v>
      </c>
      <c r="O58" s="169" t="s">
        <v>883</v>
      </c>
      <c r="P58" s="332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28" t="s">
        <v>1</v>
      </c>
      <c r="B59" s="428" t="s">
        <v>2</v>
      </c>
      <c r="C59" s="75" t="s">
        <v>92</v>
      </c>
      <c r="D59" s="298"/>
      <c r="E59" s="79" t="s">
        <v>52</v>
      </c>
      <c r="F59" s="72">
        <v>40637</v>
      </c>
      <c r="G59" s="71">
        <v>1</v>
      </c>
      <c r="H59" s="258">
        <v>119.05</v>
      </c>
      <c r="I59" s="92"/>
      <c r="J59" s="72">
        <v>40668</v>
      </c>
      <c r="K59" s="141">
        <v>115.1</v>
      </c>
      <c r="L59" s="818">
        <v>0.01</v>
      </c>
      <c r="M59" s="83">
        <v>10</v>
      </c>
      <c r="N59" s="171">
        <f t="shared" si="3"/>
        <v>-3950.0000000000027</v>
      </c>
      <c r="O59" s="169" t="s">
        <v>883</v>
      </c>
      <c r="P59" s="332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28" t="s">
        <v>49</v>
      </c>
      <c r="B60" s="428" t="s">
        <v>48</v>
      </c>
      <c r="C60" s="75" t="s">
        <v>91</v>
      </c>
      <c r="D60" s="298"/>
      <c r="E60" s="79" t="s">
        <v>52</v>
      </c>
      <c r="F60" s="72">
        <v>40637</v>
      </c>
      <c r="G60" s="71">
        <v>2</v>
      </c>
      <c r="H60" s="258">
        <v>1003.375</v>
      </c>
      <c r="I60" s="92"/>
      <c r="J60" s="72">
        <v>40668</v>
      </c>
      <c r="K60" s="141">
        <v>979.5</v>
      </c>
      <c r="L60" s="818">
        <v>0.25</v>
      </c>
      <c r="M60" s="83">
        <v>25</v>
      </c>
      <c r="N60" s="171">
        <f t="shared" si="3"/>
        <v>-4775</v>
      </c>
      <c r="O60" s="169" t="s">
        <v>883</v>
      </c>
      <c r="P60" s="332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28" t="s">
        <v>42</v>
      </c>
      <c r="B61" s="428" t="s">
        <v>43</v>
      </c>
      <c r="C61" s="75" t="s">
        <v>90</v>
      </c>
      <c r="D61" s="298"/>
      <c r="E61" s="79" t="s">
        <v>52</v>
      </c>
      <c r="F61" s="72">
        <v>40596</v>
      </c>
      <c r="G61" s="71">
        <v>1</v>
      </c>
      <c r="H61" s="258">
        <v>2.7273999999999998</v>
      </c>
      <c r="I61" s="92"/>
      <c r="J61" s="72">
        <v>40668</v>
      </c>
      <c r="K61" s="141">
        <v>3.0190000000000001</v>
      </c>
      <c r="L61" s="818">
        <v>1E-4</v>
      </c>
      <c r="M61" s="83">
        <v>4.2</v>
      </c>
      <c r="N61" s="171">
        <f t="shared" si="3"/>
        <v>12247.200000000012</v>
      </c>
      <c r="O61" s="169" t="s">
        <v>883</v>
      </c>
      <c r="P61" s="332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28" t="s">
        <v>83</v>
      </c>
      <c r="B62" s="428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8">
        <v>3.03</v>
      </c>
      <c r="I62" s="92"/>
      <c r="J62" s="72">
        <v>40668</v>
      </c>
      <c r="K62" s="141">
        <v>3.0910000000000002</v>
      </c>
      <c r="L62" s="818">
        <v>1E-4</v>
      </c>
      <c r="M62" s="83">
        <v>4.2</v>
      </c>
      <c r="N62" s="171">
        <f t="shared" si="3"/>
        <v>5124.0000000000327</v>
      </c>
      <c r="O62" s="169" t="s">
        <v>883</v>
      </c>
      <c r="P62" s="332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28" t="s">
        <v>81</v>
      </c>
      <c r="B63" s="428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8">
        <v>100.98</v>
      </c>
      <c r="I63" s="92"/>
      <c r="J63" s="72">
        <v>40668</v>
      </c>
      <c r="K63" s="141">
        <v>107</v>
      </c>
      <c r="L63" s="818">
        <v>0.01</v>
      </c>
      <c r="M63" s="83">
        <v>10</v>
      </c>
      <c r="N63" s="171">
        <f t="shared" si="3"/>
        <v>6019.9999999999955</v>
      </c>
      <c r="O63" s="169" t="s">
        <v>883</v>
      </c>
      <c r="P63" s="332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28" t="s">
        <v>79</v>
      </c>
      <c r="B64" s="428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8">
        <v>101.26</v>
      </c>
      <c r="I64" s="92"/>
      <c r="J64" s="72">
        <v>40668</v>
      </c>
      <c r="K64" s="141">
        <v>105.9</v>
      </c>
      <c r="L64" s="818">
        <v>0.01</v>
      </c>
      <c r="M64" s="83">
        <v>10</v>
      </c>
      <c r="N64" s="171">
        <f t="shared" si="3"/>
        <v>4640.0000000000009</v>
      </c>
      <c r="O64" s="169" t="s">
        <v>883</v>
      </c>
      <c r="P64" s="332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28" t="s">
        <v>79</v>
      </c>
      <c r="B65" s="428" t="s">
        <v>78</v>
      </c>
      <c r="C65" s="75" t="s">
        <v>87</v>
      </c>
      <c r="D65" s="298"/>
      <c r="E65" s="79" t="s">
        <v>52</v>
      </c>
      <c r="F65" s="72">
        <v>40624</v>
      </c>
      <c r="G65" s="71">
        <v>1</v>
      </c>
      <c r="H65" s="258">
        <v>105.2</v>
      </c>
      <c r="I65" s="92"/>
      <c r="J65" s="72">
        <v>40668</v>
      </c>
      <c r="K65" s="141">
        <f>K64</f>
        <v>105.9</v>
      </c>
      <c r="L65" s="818">
        <v>0.01</v>
      </c>
      <c r="M65" s="83">
        <v>10</v>
      </c>
      <c r="N65" s="171">
        <f t="shared" si="3"/>
        <v>700.00000000000284</v>
      </c>
      <c r="O65" s="169" t="s">
        <v>883</v>
      </c>
      <c r="P65" s="332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38" t="s">
        <v>113</v>
      </c>
      <c r="B66" s="438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0">
        <v>602.9</v>
      </c>
      <c r="I66" s="92"/>
      <c r="J66" s="136">
        <v>40669</v>
      </c>
      <c r="K66" s="146">
        <v>644.1</v>
      </c>
      <c r="L66" s="817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2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39" t="s">
        <v>60</v>
      </c>
      <c r="B67" s="439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59">
        <v>107.185</v>
      </c>
      <c r="I67" s="92"/>
      <c r="J67" s="82">
        <v>40686</v>
      </c>
      <c r="K67" s="154">
        <v>107.6</v>
      </c>
      <c r="L67" s="819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28" t="s">
        <v>114</v>
      </c>
      <c r="B68" s="428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8">
        <v>1353</v>
      </c>
      <c r="I68" s="92"/>
      <c r="J68" s="72">
        <v>40686</v>
      </c>
      <c r="K68" s="141">
        <v>1328</v>
      </c>
      <c r="L68" s="818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38" t="s">
        <v>109</v>
      </c>
      <c r="B69" s="438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0">
        <v>403.5</v>
      </c>
      <c r="I69" s="92"/>
      <c r="J69" s="136">
        <v>40786</v>
      </c>
      <c r="K69" s="146">
        <v>424.4</v>
      </c>
      <c r="L69" s="817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28" t="s">
        <v>108</v>
      </c>
      <c r="B70" s="428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8">
        <v>117.1</v>
      </c>
      <c r="I70" s="92"/>
      <c r="J70" s="72">
        <v>40792</v>
      </c>
      <c r="K70" s="141">
        <v>122.66</v>
      </c>
      <c r="L70" s="818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28" t="s">
        <v>98</v>
      </c>
      <c r="B71" s="428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8">
        <v>125.8</v>
      </c>
      <c r="I71" s="92"/>
      <c r="J71" s="72">
        <v>40792</v>
      </c>
      <c r="K71" s="141">
        <v>136.65</v>
      </c>
      <c r="L71" s="818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28" t="s">
        <v>895</v>
      </c>
      <c r="B72" s="428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8">
        <v>107.2</v>
      </c>
      <c r="I72" s="92"/>
      <c r="J72" s="72">
        <v>40792</v>
      </c>
      <c r="K72" s="141">
        <v>118.8</v>
      </c>
      <c r="L72" s="818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28" t="s">
        <v>106</v>
      </c>
      <c r="B73" s="428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8">
        <v>1436</v>
      </c>
      <c r="I73" s="92"/>
      <c r="J73" s="72">
        <v>40799</v>
      </c>
      <c r="K73" s="141">
        <v>1388</v>
      </c>
      <c r="L73" s="818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28" t="s">
        <v>104</v>
      </c>
      <c r="B74" s="428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8">
        <v>173.3</v>
      </c>
      <c r="I74" s="92"/>
      <c r="J74" s="72">
        <v>40799</v>
      </c>
      <c r="K74" s="141">
        <v>165.8</v>
      </c>
      <c r="L74" s="818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3" t="s">
        <v>102</v>
      </c>
      <c r="B75" s="483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1">
        <v>122.90600000000001</v>
      </c>
      <c r="I75" s="92"/>
      <c r="J75" s="190">
        <v>40809</v>
      </c>
      <c r="K75" s="191">
        <v>122.9</v>
      </c>
      <c r="L75" s="820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3" t="s">
        <v>98</v>
      </c>
      <c r="B76" s="483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1">
        <v>135.11000000000001</v>
      </c>
      <c r="I76" s="92"/>
      <c r="J76" s="190">
        <v>40813</v>
      </c>
      <c r="K76" s="191">
        <v>133.4</v>
      </c>
      <c r="L76" s="820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28" t="s">
        <v>100</v>
      </c>
      <c r="B77" s="428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8">
        <v>117.86</v>
      </c>
      <c r="I77" s="92"/>
      <c r="J77" s="72">
        <v>40826</v>
      </c>
      <c r="K77" s="141">
        <v>119.8</v>
      </c>
      <c r="L77" s="818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3" t="s">
        <v>96</v>
      </c>
      <c r="B78" s="483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1">
        <v>94.71</v>
      </c>
      <c r="I78" s="92"/>
      <c r="J78" s="190">
        <v>40833</v>
      </c>
      <c r="K78" s="191">
        <v>95.275000000000006</v>
      </c>
      <c r="L78" s="820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3" t="s">
        <v>108</v>
      </c>
      <c r="B79" s="483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1">
        <v>116.9</v>
      </c>
      <c r="I79" s="92" t="s">
        <v>1036</v>
      </c>
      <c r="J79" s="190">
        <v>40834</v>
      </c>
      <c r="K79" s="191">
        <v>125.3</v>
      </c>
      <c r="L79" s="820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3" t="s">
        <v>108</v>
      </c>
      <c r="B80" s="483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1">
        <v>124.2</v>
      </c>
      <c r="I80" s="92"/>
      <c r="J80" s="190">
        <v>40834</v>
      </c>
      <c r="K80" s="191">
        <v>125.3</v>
      </c>
      <c r="L80" s="820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38" t="s">
        <v>893</v>
      </c>
      <c r="B81" s="438" t="s">
        <v>360</v>
      </c>
      <c r="C81" s="266"/>
      <c r="D81" s="266"/>
      <c r="E81" s="17" t="s">
        <v>77</v>
      </c>
      <c r="F81" s="136">
        <v>40891</v>
      </c>
      <c r="G81" s="18">
        <v>1</v>
      </c>
      <c r="H81" s="260">
        <v>219.8</v>
      </c>
      <c r="I81" s="92"/>
      <c r="J81" s="136">
        <v>40905</v>
      </c>
      <c r="K81" s="146">
        <v>222.86</v>
      </c>
      <c r="L81" s="817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28" t="s">
        <v>94</v>
      </c>
      <c r="B82" s="428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8">
        <v>116.22</v>
      </c>
      <c r="I82" s="92"/>
      <c r="J82" s="72">
        <v>40932</v>
      </c>
      <c r="K82" s="141">
        <v>115.2</v>
      </c>
      <c r="L82" s="818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28" t="s">
        <v>96</v>
      </c>
      <c r="B83" s="428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8">
        <v>94.71</v>
      </c>
      <c r="I83" s="92"/>
      <c r="J83" s="72">
        <v>40947</v>
      </c>
      <c r="K83" s="141">
        <v>95.97</v>
      </c>
      <c r="L83" s="818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28" t="s">
        <v>83</v>
      </c>
      <c r="B84" s="428" t="s">
        <v>82</v>
      </c>
      <c r="C84" s="296"/>
      <c r="D84" s="296"/>
      <c r="E84" s="79" t="s">
        <v>52</v>
      </c>
      <c r="F84" s="72">
        <v>40961</v>
      </c>
      <c r="G84" s="71">
        <v>1</v>
      </c>
      <c r="H84" s="258">
        <v>3.2724000000000002</v>
      </c>
      <c r="I84" s="92"/>
      <c r="J84" s="72">
        <v>40968</v>
      </c>
      <c r="K84" s="141">
        <v>3.1779999999999999</v>
      </c>
      <c r="L84" s="818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28" t="s">
        <v>114</v>
      </c>
      <c r="B85" s="428" t="s">
        <v>71</v>
      </c>
      <c r="C85" s="296"/>
      <c r="D85" s="296"/>
      <c r="E85" s="79" t="s">
        <v>52</v>
      </c>
      <c r="F85" s="72">
        <v>40629</v>
      </c>
      <c r="G85" s="71">
        <v>1</v>
      </c>
      <c r="H85" s="258">
        <v>1367</v>
      </c>
      <c r="I85" s="92"/>
      <c r="J85" s="72">
        <v>40974</v>
      </c>
      <c r="K85" s="141">
        <v>1346</v>
      </c>
      <c r="L85" s="818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28" t="s">
        <v>54</v>
      </c>
      <c r="B86" s="428" t="s">
        <v>53</v>
      </c>
      <c r="C86" s="296"/>
      <c r="D86" s="296"/>
      <c r="E86" s="79" t="s">
        <v>52</v>
      </c>
      <c r="F86" s="72">
        <v>40960</v>
      </c>
      <c r="G86" s="71">
        <v>2</v>
      </c>
      <c r="H86" s="258">
        <v>2557</v>
      </c>
      <c r="I86" s="92"/>
      <c r="J86" s="72">
        <v>40974</v>
      </c>
      <c r="K86" s="141">
        <v>2447</v>
      </c>
      <c r="L86" s="818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28" t="s">
        <v>358</v>
      </c>
      <c r="B87" s="428" t="s">
        <v>359</v>
      </c>
      <c r="C87" s="296"/>
      <c r="D87" s="296"/>
      <c r="E87" s="79" t="s">
        <v>52</v>
      </c>
      <c r="F87" s="72">
        <v>40892</v>
      </c>
      <c r="G87" s="71">
        <v>1</v>
      </c>
      <c r="H87" s="258">
        <v>110.2</v>
      </c>
      <c r="I87" s="92"/>
      <c r="J87" s="72">
        <v>40980</v>
      </c>
      <c r="K87" s="141">
        <v>110.3</v>
      </c>
      <c r="L87" s="818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28" t="s">
        <v>102</v>
      </c>
      <c r="B88" s="428" t="s">
        <v>101</v>
      </c>
      <c r="C88" s="296"/>
      <c r="D88" s="296"/>
      <c r="E88" s="79" t="s">
        <v>52</v>
      </c>
      <c r="F88" s="72">
        <v>40933</v>
      </c>
      <c r="G88" s="71">
        <v>1</v>
      </c>
      <c r="H88" s="258">
        <v>123.89</v>
      </c>
      <c r="I88" s="92"/>
      <c r="J88" s="72">
        <v>40987</v>
      </c>
      <c r="K88" s="141">
        <v>122.8</v>
      </c>
      <c r="L88" s="818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75" t="s">
        <v>74</v>
      </c>
      <c r="B89" s="475" t="s">
        <v>73</v>
      </c>
      <c r="C89" s="296"/>
      <c r="D89" s="296"/>
      <c r="E89" s="75" t="s">
        <v>52</v>
      </c>
      <c r="F89" s="74">
        <v>40981</v>
      </c>
      <c r="G89" s="73">
        <v>1</v>
      </c>
      <c r="H89" s="257">
        <v>7055</v>
      </c>
      <c r="I89" s="92"/>
      <c r="J89" s="74">
        <v>40997</v>
      </c>
      <c r="K89" s="246">
        <v>6896</v>
      </c>
      <c r="L89" s="821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75" t="s">
        <v>79</v>
      </c>
      <c r="B90" s="475" t="s">
        <v>78</v>
      </c>
      <c r="C90" s="296"/>
      <c r="D90" s="296"/>
      <c r="E90" s="75" t="s">
        <v>52</v>
      </c>
      <c r="F90" s="74">
        <v>40606</v>
      </c>
      <c r="G90" s="73">
        <v>1</v>
      </c>
      <c r="H90" s="257">
        <v>105.3</v>
      </c>
      <c r="I90" s="92"/>
      <c r="J90" s="74">
        <v>41001</v>
      </c>
      <c r="K90" s="246">
        <v>102.06</v>
      </c>
      <c r="L90" s="821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75" t="s">
        <v>56</v>
      </c>
      <c r="B91" s="475" t="s">
        <v>55</v>
      </c>
      <c r="C91" s="296"/>
      <c r="D91" s="296"/>
      <c r="E91" s="75" t="s">
        <v>52</v>
      </c>
      <c r="F91" s="74">
        <v>40588</v>
      </c>
      <c r="G91" s="73">
        <v>1</v>
      </c>
      <c r="H91" s="257">
        <v>3470.5</v>
      </c>
      <c r="I91" s="92"/>
      <c r="J91" s="74">
        <v>41002</v>
      </c>
      <c r="K91" s="246">
        <v>3339</v>
      </c>
      <c r="L91" s="821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75" t="s">
        <v>81</v>
      </c>
      <c r="B92" s="475" t="s">
        <v>80</v>
      </c>
      <c r="C92" s="296"/>
      <c r="D92" s="296"/>
      <c r="E92" s="75" t="s">
        <v>52</v>
      </c>
      <c r="F92" s="74">
        <v>40960</v>
      </c>
      <c r="G92" s="73">
        <v>1</v>
      </c>
      <c r="H92" s="257">
        <v>105.36</v>
      </c>
      <c r="I92" s="92"/>
      <c r="J92" s="74">
        <v>41003</v>
      </c>
      <c r="K92" s="246">
        <v>101.8</v>
      </c>
      <c r="L92" s="821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75" t="s">
        <v>49</v>
      </c>
      <c r="B93" s="475" t="s">
        <v>48</v>
      </c>
      <c r="C93" s="296"/>
      <c r="D93" s="296"/>
      <c r="E93" s="75" t="s">
        <v>52</v>
      </c>
      <c r="F93" s="74">
        <v>40960</v>
      </c>
      <c r="G93" s="73">
        <v>2</v>
      </c>
      <c r="H93" s="257">
        <v>1010.15</v>
      </c>
      <c r="I93" s="92"/>
      <c r="J93" s="74">
        <v>41009</v>
      </c>
      <c r="K93" s="246">
        <v>998.7</v>
      </c>
      <c r="L93" s="821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75" t="s">
        <v>1</v>
      </c>
      <c r="B94" s="475" t="s">
        <v>2</v>
      </c>
      <c r="C94" s="296"/>
      <c r="D94" s="296"/>
      <c r="E94" s="75" t="s">
        <v>52</v>
      </c>
      <c r="F94" s="74">
        <v>40948</v>
      </c>
      <c r="G94" s="73">
        <v>1</v>
      </c>
      <c r="H94" s="257">
        <v>117.6</v>
      </c>
      <c r="I94" s="92"/>
      <c r="J94" s="74">
        <v>41015</v>
      </c>
      <c r="K94" s="246">
        <v>118.7</v>
      </c>
      <c r="L94" s="821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75" t="s">
        <v>42</v>
      </c>
      <c r="B95" s="475" t="s">
        <v>43</v>
      </c>
      <c r="C95" s="296"/>
      <c r="D95" s="296"/>
      <c r="E95" s="75" t="s">
        <v>52</v>
      </c>
      <c r="F95" s="74">
        <v>40955</v>
      </c>
      <c r="G95" s="73">
        <v>1</v>
      </c>
      <c r="H95" s="257">
        <v>3.0396000000000001</v>
      </c>
      <c r="I95" s="92"/>
      <c r="J95" s="74">
        <v>41017</v>
      </c>
      <c r="K95" s="246">
        <v>3.177</v>
      </c>
      <c r="L95" s="821">
        <v>1E-4</v>
      </c>
      <c r="M95" s="95">
        <v>4.2</v>
      </c>
      <c r="N95" s="171">
        <f t="shared" si="8"/>
        <v>5770.7999999999984</v>
      </c>
      <c r="O95" s="73" t="s">
        <v>883</v>
      </c>
      <c r="P95" s="332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38" t="s">
        <v>380</v>
      </c>
      <c r="B96" s="438" t="s">
        <v>387</v>
      </c>
      <c r="C96" s="266"/>
      <c r="D96" s="266"/>
      <c r="E96" s="17" t="s">
        <v>77</v>
      </c>
      <c r="F96" s="136">
        <v>41059</v>
      </c>
      <c r="G96" s="18">
        <v>1</v>
      </c>
      <c r="H96" s="260">
        <v>1.0312399999999999</v>
      </c>
      <c r="I96" s="92"/>
      <c r="J96" s="136">
        <v>41071</v>
      </c>
      <c r="K96" s="146">
        <v>1.0580000000000001</v>
      </c>
      <c r="L96" s="817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2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75" t="s">
        <v>381</v>
      </c>
      <c r="B97" s="475" t="s">
        <v>388</v>
      </c>
      <c r="C97" s="296"/>
      <c r="D97" s="296"/>
      <c r="E97" s="75" t="s">
        <v>52</v>
      </c>
      <c r="F97" s="74">
        <v>41031</v>
      </c>
      <c r="G97" s="73">
        <v>1</v>
      </c>
      <c r="H97" s="257">
        <v>285.8</v>
      </c>
      <c r="I97" s="94"/>
      <c r="J97" s="74">
        <v>41075</v>
      </c>
      <c r="K97" s="246">
        <v>275.39999999999998</v>
      </c>
      <c r="L97" s="821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2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39" t="s">
        <v>382</v>
      </c>
      <c r="B98" s="439" t="s">
        <v>389</v>
      </c>
      <c r="C98" s="266"/>
      <c r="D98" s="266"/>
      <c r="E98" s="81" t="s">
        <v>77</v>
      </c>
      <c r="F98" s="82">
        <v>41058</v>
      </c>
      <c r="G98" s="80">
        <v>1</v>
      </c>
      <c r="H98" s="259">
        <v>14.385999999999999</v>
      </c>
      <c r="I98" s="92"/>
      <c r="J98" s="82">
        <v>41082</v>
      </c>
      <c r="K98" s="154">
        <v>14.7</v>
      </c>
      <c r="L98" s="819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2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75" t="s">
        <v>383</v>
      </c>
      <c r="B99" s="475" t="s">
        <v>390</v>
      </c>
      <c r="C99" s="296"/>
      <c r="D99" s="296"/>
      <c r="E99" s="75" t="s">
        <v>52</v>
      </c>
      <c r="F99" s="74">
        <v>41052</v>
      </c>
      <c r="G99" s="73">
        <v>1</v>
      </c>
      <c r="H99" s="257">
        <v>81.95</v>
      </c>
      <c r="I99" s="92"/>
      <c r="J99" s="74">
        <v>41142</v>
      </c>
      <c r="K99" s="246">
        <v>81.849999999999994</v>
      </c>
      <c r="L99" s="821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2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6"/>
      <c r="D100" s="296"/>
      <c r="E100" s="2" t="s">
        <v>52</v>
      </c>
      <c r="F100" s="182">
        <v>41127</v>
      </c>
      <c r="G100" s="8">
        <v>1</v>
      </c>
      <c r="H100" s="262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2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75" t="s">
        <v>85</v>
      </c>
      <c r="B101" s="475" t="s">
        <v>84</v>
      </c>
      <c r="C101" s="296"/>
      <c r="D101" s="296"/>
      <c r="E101" s="75" t="s">
        <v>52</v>
      </c>
      <c r="F101" s="74">
        <v>41165</v>
      </c>
      <c r="G101" s="73">
        <v>1</v>
      </c>
      <c r="H101" s="257">
        <v>128.71</v>
      </c>
      <c r="I101" s="92"/>
      <c r="J101" s="74">
        <v>41170</v>
      </c>
      <c r="K101" s="246">
        <v>125.69</v>
      </c>
      <c r="L101" s="821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2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75" t="s">
        <v>79</v>
      </c>
      <c r="B102" s="475" t="s">
        <v>78</v>
      </c>
      <c r="C102" s="296"/>
      <c r="D102" s="296"/>
      <c r="E102" s="75" t="s">
        <v>52</v>
      </c>
      <c r="F102" s="74">
        <v>41166</v>
      </c>
      <c r="G102" s="73">
        <v>1</v>
      </c>
      <c r="H102" s="257">
        <v>100.3</v>
      </c>
      <c r="I102" s="92"/>
      <c r="J102" s="74">
        <v>41170</v>
      </c>
      <c r="K102" s="246">
        <v>96.25</v>
      </c>
      <c r="L102" s="821">
        <v>0.01</v>
      </c>
      <c r="M102" s="95">
        <v>10</v>
      </c>
      <c r="N102" s="171">
        <f t="shared" si="10"/>
        <v>-4049.9999999999973</v>
      </c>
      <c r="O102" s="73" t="s">
        <v>883</v>
      </c>
      <c r="P102" s="332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6"/>
      <c r="D103" s="296"/>
      <c r="E103" s="2" t="s">
        <v>52</v>
      </c>
      <c r="F103" s="182">
        <v>41052</v>
      </c>
      <c r="G103" s="8">
        <v>1</v>
      </c>
      <c r="H103" s="262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2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75" t="s">
        <v>386</v>
      </c>
      <c r="B104" s="475" t="s">
        <v>71</v>
      </c>
      <c r="C104" s="296"/>
      <c r="D104" s="296"/>
      <c r="E104" s="75" t="s">
        <v>52</v>
      </c>
      <c r="F104" s="74">
        <v>41159</v>
      </c>
      <c r="G104" s="73">
        <v>1</v>
      </c>
      <c r="H104" s="257">
        <v>1433</v>
      </c>
      <c r="I104" s="92"/>
      <c r="J104" s="74">
        <v>41177</v>
      </c>
      <c r="K104" s="246">
        <v>1425</v>
      </c>
      <c r="L104" s="821">
        <v>0.25</v>
      </c>
      <c r="M104" s="95">
        <v>12.5</v>
      </c>
      <c r="N104" s="171">
        <f t="shared" si="10"/>
        <v>-400</v>
      </c>
      <c r="O104" s="73" t="s">
        <v>883</v>
      </c>
      <c r="P104" s="332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75" t="s">
        <v>111</v>
      </c>
      <c r="B105" s="475" t="s">
        <v>110</v>
      </c>
      <c r="C105" s="296"/>
      <c r="D105" s="296"/>
      <c r="E105" s="75" t="s">
        <v>52</v>
      </c>
      <c r="F105" s="74">
        <v>41163</v>
      </c>
      <c r="G105" s="73">
        <v>1</v>
      </c>
      <c r="H105" s="257">
        <v>677.51</v>
      </c>
      <c r="I105" s="92"/>
      <c r="J105" s="74">
        <v>41180</v>
      </c>
      <c r="K105" s="246">
        <v>641.5</v>
      </c>
      <c r="L105" s="821">
        <v>0.05</v>
      </c>
      <c r="M105" s="95">
        <v>5</v>
      </c>
      <c r="N105" s="171">
        <f t="shared" si="10"/>
        <v>-3600.9999999999991</v>
      </c>
      <c r="O105" s="73" t="s">
        <v>883</v>
      </c>
      <c r="P105" s="332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75" t="s">
        <v>70</v>
      </c>
      <c r="B106" s="475" t="s">
        <v>69</v>
      </c>
      <c r="C106" s="296"/>
      <c r="D106" s="296"/>
      <c r="E106" s="75" t="s">
        <v>52</v>
      </c>
      <c r="F106" s="74">
        <v>41162</v>
      </c>
      <c r="G106" s="73">
        <v>1</v>
      </c>
      <c r="H106" s="257">
        <v>364.7</v>
      </c>
      <c r="I106" s="92"/>
      <c r="J106" s="74">
        <v>41207</v>
      </c>
      <c r="K106" s="246">
        <v>354.74</v>
      </c>
      <c r="L106" s="821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2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75" t="s">
        <v>74</v>
      </c>
      <c r="B107" s="475" t="s">
        <v>74</v>
      </c>
      <c r="C107" s="296"/>
      <c r="D107" s="296"/>
      <c r="E107" s="75" t="s">
        <v>52</v>
      </c>
      <c r="F107" s="74">
        <v>41165</v>
      </c>
      <c r="G107" s="73">
        <v>1</v>
      </c>
      <c r="H107" s="257">
        <v>7329</v>
      </c>
      <c r="I107" s="92"/>
      <c r="J107" s="74">
        <v>41205</v>
      </c>
      <c r="K107" s="246">
        <v>7326</v>
      </c>
      <c r="L107" s="821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38" t="s">
        <v>85</v>
      </c>
      <c r="B108" s="438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0">
        <v>127.375</v>
      </c>
      <c r="I108" s="155"/>
      <c r="J108" s="300">
        <v>41320</v>
      </c>
      <c r="K108" s="146">
        <v>130.57499999999999</v>
      </c>
      <c r="L108" s="821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2">
        <v>2.94</v>
      </c>
      <c r="I109" s="170"/>
      <c r="J109" s="300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2">
        <v>116.77</v>
      </c>
      <c r="I110" s="170"/>
      <c r="J110" s="300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38" t="s">
        <v>974</v>
      </c>
      <c r="B111" s="438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0">
        <v>150.85</v>
      </c>
      <c r="I111" s="155"/>
      <c r="J111" s="300">
        <v>41376</v>
      </c>
      <c r="K111" s="146">
        <v>140.75</v>
      </c>
      <c r="L111" s="821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2">
        <v>86.65</v>
      </c>
      <c r="I112" s="170"/>
      <c r="J112" s="300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2">
        <v>141.05000000000001</v>
      </c>
      <c r="I113" s="170"/>
      <c r="J113" s="300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38" t="s">
        <v>1105</v>
      </c>
      <c r="B114" s="438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0">
        <v>341.25</v>
      </c>
      <c r="I114" s="155"/>
      <c r="J114" s="300">
        <v>41402</v>
      </c>
      <c r="K114" s="146">
        <v>324</v>
      </c>
      <c r="L114" s="817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2">
        <v>421.8</v>
      </c>
      <c r="I115" s="170"/>
      <c r="J115" s="300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2">
        <v>716.6</v>
      </c>
      <c r="I116" s="170"/>
      <c r="J116" s="300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1">
        <f>SUM(N116/P116)</f>
        <v>-1900</v>
      </c>
      <c r="R116" s="19"/>
      <c r="S116" s="111"/>
      <c r="T116" s="314"/>
    </row>
    <row r="117" spans="1:20" s="17" customFormat="1" ht="15" customHeight="1" x14ac:dyDescent="0.25">
      <c r="A117" s="14" t="s">
        <v>675</v>
      </c>
      <c r="B117" s="14" t="s">
        <v>676</v>
      </c>
      <c r="C117" s="314" t="s">
        <v>1061</v>
      </c>
      <c r="D117" s="322" t="s">
        <v>1062</v>
      </c>
      <c r="E117" s="322" t="s">
        <v>52</v>
      </c>
      <c r="F117" s="334">
        <v>41276</v>
      </c>
      <c r="G117" s="348">
        <v>1</v>
      </c>
      <c r="H117" s="337">
        <v>6008</v>
      </c>
      <c r="I117" s="342"/>
      <c r="J117" s="300">
        <v>41428</v>
      </c>
      <c r="K117" s="349">
        <v>6499</v>
      </c>
      <c r="L117" s="233">
        <v>0.5</v>
      </c>
      <c r="M117" s="335">
        <v>7.5</v>
      </c>
      <c r="N117" s="326">
        <f>SUM((K117-H117)/L117*M117)*G117</f>
        <v>7365</v>
      </c>
      <c r="O117" s="325" t="s">
        <v>379</v>
      </c>
      <c r="P117" s="332">
        <v>1.5195700000000001</v>
      </c>
      <c r="Q117" s="327">
        <f>SUM(N117*P117)</f>
        <v>11191.63305</v>
      </c>
      <c r="R117" s="321"/>
      <c r="S117" s="112"/>
      <c r="T117" s="348"/>
    </row>
    <row r="118" spans="1:20" s="2" customFormat="1" ht="15" customHeight="1" x14ac:dyDescent="0.25">
      <c r="A118" s="438" t="s">
        <v>1167</v>
      </c>
      <c r="B118" s="438" t="s">
        <v>388</v>
      </c>
      <c r="C118" s="320" t="s">
        <v>1168</v>
      </c>
      <c r="D118" s="329" t="s">
        <v>1136</v>
      </c>
      <c r="E118" s="329" t="s">
        <v>77</v>
      </c>
      <c r="F118" s="323">
        <v>41379</v>
      </c>
      <c r="G118" s="355">
        <v>1</v>
      </c>
      <c r="H118" s="336">
        <v>370</v>
      </c>
      <c r="I118" s="345"/>
      <c r="J118" s="300">
        <v>41428</v>
      </c>
      <c r="K118" s="146">
        <v>311.39999999999998</v>
      </c>
      <c r="L118" s="817">
        <v>0.1</v>
      </c>
      <c r="M118" s="330">
        <v>11</v>
      </c>
      <c r="N118" s="328">
        <f>SUM((H118-K118)/L118*M118)*G118</f>
        <v>6446.0000000000027</v>
      </c>
      <c r="O118" s="325" t="s">
        <v>1271</v>
      </c>
      <c r="P118" s="333">
        <v>1</v>
      </c>
      <c r="Q118" s="331">
        <f>SUM(N118/P118)</f>
        <v>6446.0000000000027</v>
      </c>
      <c r="R118" s="324"/>
      <c r="S118" s="111"/>
      <c r="T118" s="320"/>
    </row>
    <row r="119" spans="1:20" s="320" customFormat="1" ht="15" customHeight="1" x14ac:dyDescent="0.25">
      <c r="A119" s="438" t="s">
        <v>974</v>
      </c>
      <c r="B119" s="438" t="s">
        <v>975</v>
      </c>
      <c r="C119" s="320" t="s">
        <v>1254</v>
      </c>
      <c r="D119" s="329">
        <v>41456</v>
      </c>
      <c r="E119" s="329" t="s">
        <v>77</v>
      </c>
      <c r="F119" s="323">
        <v>41450</v>
      </c>
      <c r="G119" s="355">
        <v>1</v>
      </c>
      <c r="H119" s="336">
        <v>138.53</v>
      </c>
      <c r="I119" s="345"/>
      <c r="J119" s="300">
        <v>41469</v>
      </c>
      <c r="K119" s="146">
        <v>140.6</v>
      </c>
      <c r="L119" s="817">
        <v>0.05</v>
      </c>
      <c r="M119" s="330">
        <v>7.5</v>
      </c>
      <c r="N119" s="328">
        <f>SUM((H119-K119)/L119*M119)*G119</f>
        <v>-310.49999999999898</v>
      </c>
      <c r="O119" s="325" t="s">
        <v>1271</v>
      </c>
      <c r="P119" s="333">
        <v>1</v>
      </c>
      <c r="Q119" s="331">
        <f>SUM(N119/P119)</f>
        <v>-310.49999999999898</v>
      </c>
      <c r="R119" s="324"/>
      <c r="S119" s="111"/>
    </row>
    <row r="120" spans="1:20" s="314" customFormat="1" ht="15" customHeight="1" x14ac:dyDescent="0.25">
      <c r="A120" s="14" t="s">
        <v>896</v>
      </c>
      <c r="B120" s="14" t="s">
        <v>43</v>
      </c>
      <c r="C120" s="314" t="s">
        <v>1267</v>
      </c>
      <c r="D120" s="322" t="s">
        <v>1268</v>
      </c>
      <c r="E120" s="322" t="s">
        <v>52</v>
      </c>
      <c r="F120" s="334">
        <v>41467</v>
      </c>
      <c r="G120" s="348">
        <v>1</v>
      </c>
      <c r="H120" s="337">
        <v>300.3</v>
      </c>
      <c r="I120" s="342"/>
      <c r="J120" s="300">
        <v>41492</v>
      </c>
      <c r="K120" s="349">
        <v>289.7</v>
      </c>
      <c r="L120" s="233">
        <v>0.01</v>
      </c>
      <c r="M120" s="335">
        <v>4.2</v>
      </c>
      <c r="N120" s="326">
        <f>SUM((K120-H120)/L120*M120)*G120</f>
        <v>-4452.00000000001</v>
      </c>
      <c r="O120" s="325" t="s">
        <v>1271</v>
      </c>
      <c r="P120" s="332">
        <v>1</v>
      </c>
      <c r="Q120" s="331">
        <f>SUM(N120/P120)</f>
        <v>-4452.00000000001</v>
      </c>
      <c r="R120" s="321"/>
      <c r="S120" s="111"/>
    </row>
    <row r="121" spans="1:20" s="314" customFormat="1" ht="15" customHeight="1" x14ac:dyDescent="0.25">
      <c r="A121" s="14" t="s">
        <v>1156</v>
      </c>
      <c r="B121" s="14" t="s">
        <v>78</v>
      </c>
      <c r="C121" s="314" t="s">
        <v>1298</v>
      </c>
      <c r="D121" s="322">
        <v>41548</v>
      </c>
      <c r="E121" s="322" t="s">
        <v>52</v>
      </c>
      <c r="F121" s="334">
        <v>41513</v>
      </c>
      <c r="G121" s="348">
        <v>1</v>
      </c>
      <c r="H121" s="337">
        <v>108.9</v>
      </c>
      <c r="I121" s="342"/>
      <c r="J121" s="300">
        <v>41516</v>
      </c>
      <c r="K121" s="349">
        <v>107</v>
      </c>
      <c r="L121" s="818">
        <v>0.01</v>
      </c>
      <c r="M121" s="83">
        <v>10</v>
      </c>
      <c r="N121" s="326">
        <f>SUM((K121-H121)/L121*M121)*G121</f>
        <v>-1900.0000000000057</v>
      </c>
      <c r="O121" s="325" t="s">
        <v>883</v>
      </c>
      <c r="P121" s="332">
        <v>1</v>
      </c>
      <c r="Q121" s="327">
        <f>SUM(N121*P121)</f>
        <v>-1900.0000000000057</v>
      </c>
      <c r="R121" s="321"/>
      <c r="S121" s="111"/>
    </row>
    <row r="122" spans="1:20" s="314" customFormat="1" ht="15" customHeight="1" x14ac:dyDescent="0.25">
      <c r="A122" s="14" t="s">
        <v>47</v>
      </c>
      <c r="B122" s="14" t="s">
        <v>46</v>
      </c>
      <c r="C122" s="314" t="s">
        <v>1331</v>
      </c>
      <c r="D122" s="322">
        <v>41518</v>
      </c>
      <c r="E122" s="322" t="s">
        <v>52</v>
      </c>
      <c r="F122" s="334">
        <v>41484</v>
      </c>
      <c r="G122" s="348">
        <v>1</v>
      </c>
      <c r="H122" s="337">
        <v>157.35</v>
      </c>
      <c r="I122" s="342"/>
      <c r="J122" s="300">
        <v>41512</v>
      </c>
      <c r="K122" s="349">
        <v>155.80000000000001</v>
      </c>
      <c r="L122" s="233">
        <v>2.5000000000000001E-2</v>
      </c>
      <c r="M122" s="335">
        <v>12.5</v>
      </c>
      <c r="N122" s="326">
        <f>SUM((K122-H122)/L122*M122)*G122</f>
        <v>-774.99999999999147</v>
      </c>
      <c r="O122" s="325" t="s">
        <v>1271</v>
      </c>
      <c r="P122" s="332">
        <v>1</v>
      </c>
      <c r="Q122" s="331">
        <f>SUM(N122/P122)</f>
        <v>-774.99999999999147</v>
      </c>
      <c r="R122" s="321"/>
      <c r="S122" s="111"/>
    </row>
    <row r="123" spans="1:20" s="314" customFormat="1" ht="15" customHeight="1" x14ac:dyDescent="0.25">
      <c r="A123" s="14" t="s">
        <v>1299</v>
      </c>
      <c r="B123" s="14" t="s">
        <v>48</v>
      </c>
      <c r="C123" s="314" t="s">
        <v>1300</v>
      </c>
      <c r="D123" s="322">
        <v>41518</v>
      </c>
      <c r="E123" s="322" t="s">
        <v>52</v>
      </c>
      <c r="F123" s="334">
        <v>41513</v>
      </c>
      <c r="G123" s="348">
        <v>1</v>
      </c>
      <c r="H123" s="337">
        <v>956</v>
      </c>
      <c r="I123" s="342"/>
      <c r="J123" s="300">
        <v>41519</v>
      </c>
      <c r="K123" s="349">
        <v>956</v>
      </c>
      <c r="L123" s="818">
        <v>0.25</v>
      </c>
      <c r="M123" s="83">
        <v>25</v>
      </c>
      <c r="N123" s="326">
        <f>SUM((K123-H123)/L123*M123)*G123</f>
        <v>0</v>
      </c>
      <c r="O123" s="325" t="s">
        <v>883</v>
      </c>
      <c r="P123" s="332">
        <v>1</v>
      </c>
      <c r="Q123" s="327">
        <f t="shared" ref="Q123:Q128" si="12">SUM(N123*P123)</f>
        <v>0</v>
      </c>
      <c r="R123" s="321"/>
      <c r="S123" s="111"/>
    </row>
    <row r="124" spans="1:20" s="320" customFormat="1" ht="15" customHeight="1" x14ac:dyDescent="0.25">
      <c r="A124" s="14" t="s">
        <v>83</v>
      </c>
      <c r="B124" s="14" t="s">
        <v>82</v>
      </c>
      <c r="C124" s="314" t="s">
        <v>1301</v>
      </c>
      <c r="D124" s="322">
        <v>41548</v>
      </c>
      <c r="E124" s="322" t="s">
        <v>52</v>
      </c>
      <c r="F124" s="334">
        <v>41513</v>
      </c>
      <c r="G124" s="348">
        <v>1</v>
      </c>
      <c r="H124" s="337">
        <v>3.1358999999999999</v>
      </c>
      <c r="I124" s="342"/>
      <c r="J124" s="300">
        <v>41527</v>
      </c>
      <c r="K124" s="332">
        <v>3.0935000000000001</v>
      </c>
      <c r="L124" s="818">
        <v>1E-4</v>
      </c>
      <c r="M124" s="83">
        <v>4.2</v>
      </c>
      <c r="N124" s="326">
        <f>SUM((K124-H124)/L124*M124)*G124</f>
        <v>-1780.7999999999902</v>
      </c>
      <c r="O124" s="325" t="s">
        <v>883</v>
      </c>
      <c r="P124" s="332">
        <v>1</v>
      </c>
      <c r="Q124" s="327">
        <f t="shared" si="12"/>
        <v>-1780.7999999999902</v>
      </c>
      <c r="R124" s="324"/>
      <c r="S124" s="111"/>
    </row>
    <row r="125" spans="1:20" s="320" customFormat="1" ht="15" customHeight="1" x14ac:dyDescent="0.25">
      <c r="A125" s="438" t="s">
        <v>1375</v>
      </c>
      <c r="B125" s="438" t="s">
        <v>1376</v>
      </c>
      <c r="C125" s="320" t="s">
        <v>1377</v>
      </c>
      <c r="D125" s="329">
        <v>41609</v>
      </c>
      <c r="E125" s="329" t="s">
        <v>77</v>
      </c>
      <c r="F125" s="323">
        <v>41554</v>
      </c>
      <c r="G125" s="355">
        <v>1</v>
      </c>
      <c r="H125" s="336">
        <v>1661.25</v>
      </c>
      <c r="I125" s="345"/>
      <c r="J125" s="300">
        <v>41558</v>
      </c>
      <c r="K125" s="146">
        <v>1699.25</v>
      </c>
      <c r="L125" s="817">
        <v>0.25</v>
      </c>
      <c r="M125" s="330">
        <v>12.5</v>
      </c>
      <c r="N125" s="328">
        <f>SUM((H125-K125)/L125*M125)*G125</f>
        <v>-1900</v>
      </c>
      <c r="O125" s="325" t="s">
        <v>685</v>
      </c>
      <c r="P125" s="333">
        <v>1</v>
      </c>
      <c r="Q125" s="331">
        <f t="shared" si="12"/>
        <v>-1900</v>
      </c>
      <c r="R125" s="324"/>
      <c r="S125" s="111"/>
    </row>
    <row r="126" spans="1:20" s="320" customFormat="1" ht="15" customHeight="1" x14ac:dyDescent="0.25">
      <c r="A126" s="14" t="s">
        <v>47</v>
      </c>
      <c r="B126" s="14" t="s">
        <v>46</v>
      </c>
      <c r="C126" s="314" t="s">
        <v>1357</v>
      </c>
      <c r="D126" s="322">
        <v>41548</v>
      </c>
      <c r="E126" s="322" t="s">
        <v>52</v>
      </c>
      <c r="F126" s="334">
        <v>41548</v>
      </c>
      <c r="G126" s="348">
        <v>1</v>
      </c>
      <c r="H126" s="337">
        <v>165.57499999999999</v>
      </c>
      <c r="I126" s="342"/>
      <c r="J126" s="300">
        <v>41577</v>
      </c>
      <c r="K126" s="349">
        <v>165.4</v>
      </c>
      <c r="L126" s="818">
        <v>2.5000000000000001E-2</v>
      </c>
      <c r="M126" s="83">
        <v>12.5</v>
      </c>
      <c r="N126" s="326">
        <f>SUM((K126-H126)/L126*M126)*G126</f>
        <v>-87.499999999991473</v>
      </c>
      <c r="O126" s="325" t="s">
        <v>883</v>
      </c>
      <c r="P126" s="332">
        <v>1</v>
      </c>
      <c r="Q126" s="327">
        <f t="shared" si="12"/>
        <v>-87.499999999991473</v>
      </c>
      <c r="R126" s="324"/>
      <c r="S126" s="111"/>
    </row>
    <row r="127" spans="1:20" s="320" customFormat="1" ht="15" customHeight="1" x14ac:dyDescent="0.25">
      <c r="A127" s="14" t="s">
        <v>45</v>
      </c>
      <c r="B127" s="14" t="s">
        <v>44</v>
      </c>
      <c r="C127" s="314" t="s">
        <v>1358</v>
      </c>
      <c r="D127" s="322">
        <v>41609</v>
      </c>
      <c r="E127" s="322" t="s">
        <v>52</v>
      </c>
      <c r="F127" s="334">
        <v>41547</v>
      </c>
      <c r="G127" s="348">
        <v>1</v>
      </c>
      <c r="H127" s="337">
        <v>691.5</v>
      </c>
      <c r="I127" s="342"/>
      <c r="J127" s="300">
        <v>41575</v>
      </c>
      <c r="K127" s="349">
        <v>686.4</v>
      </c>
      <c r="L127" s="233">
        <v>2.5000000000000001E-2</v>
      </c>
      <c r="M127" s="335">
        <v>12.5</v>
      </c>
      <c r="N127" s="326">
        <f>SUM((K127-H127)/L127*M127)*G127</f>
        <v>-2550.0000000000114</v>
      </c>
      <c r="O127" s="325" t="s">
        <v>883</v>
      </c>
      <c r="P127" s="332">
        <v>1</v>
      </c>
      <c r="Q127" s="327">
        <f t="shared" si="12"/>
        <v>-2550.0000000000114</v>
      </c>
      <c r="R127" s="324"/>
      <c r="S127" s="111"/>
    </row>
    <row r="128" spans="1:20" s="320" customFormat="1" ht="15" customHeight="1" x14ac:dyDescent="0.25">
      <c r="A128" s="438" t="s">
        <v>922</v>
      </c>
      <c r="B128" s="438" t="s">
        <v>2</v>
      </c>
      <c r="C128" s="320" t="s">
        <v>1452</v>
      </c>
      <c r="D128" s="329">
        <v>41275</v>
      </c>
      <c r="E128" s="329" t="s">
        <v>77</v>
      </c>
      <c r="F128" s="323">
        <v>41584</v>
      </c>
      <c r="G128" s="355">
        <v>1</v>
      </c>
      <c r="H128" s="336">
        <v>103.42</v>
      </c>
      <c r="I128" s="345"/>
      <c r="J128" s="300">
        <v>41590</v>
      </c>
      <c r="K128" s="146">
        <v>106.87</v>
      </c>
      <c r="L128" s="817">
        <v>0.01</v>
      </c>
      <c r="M128" s="330">
        <v>10</v>
      </c>
      <c r="N128" s="328">
        <f>SUM((H128-K128)/L128*M128)*G128</f>
        <v>-3450.0000000000027</v>
      </c>
      <c r="O128" s="325" t="s">
        <v>685</v>
      </c>
      <c r="P128" s="333">
        <v>1</v>
      </c>
      <c r="Q128" s="331">
        <f t="shared" si="12"/>
        <v>-3450.0000000000027</v>
      </c>
      <c r="R128" s="324"/>
      <c r="S128" s="111"/>
    </row>
    <row r="129" spans="1:20" s="314" customFormat="1" ht="15" customHeight="1" x14ac:dyDescent="0.25">
      <c r="A129" s="14" t="s">
        <v>1577</v>
      </c>
      <c r="B129" s="14" t="s">
        <v>74</v>
      </c>
      <c r="C129" s="322" t="s">
        <v>1578</v>
      </c>
      <c r="D129" s="322">
        <v>41699</v>
      </c>
      <c r="E129" s="322" t="s">
        <v>52</v>
      </c>
      <c r="F129" s="334">
        <v>41682</v>
      </c>
      <c r="G129" s="348">
        <v>2</v>
      </c>
      <c r="H129" s="337">
        <v>9590.5</v>
      </c>
      <c r="I129" s="342"/>
      <c r="J129" s="300">
        <v>41708</v>
      </c>
      <c r="K129" s="349">
        <v>9308.5</v>
      </c>
      <c r="L129" s="233">
        <v>1</v>
      </c>
      <c r="M129" s="335">
        <v>5</v>
      </c>
      <c r="N129" s="326">
        <f>SUM((K129-H129)/L129*M129)*G129</f>
        <v>-2820</v>
      </c>
      <c r="O129" s="325" t="s">
        <v>378</v>
      </c>
      <c r="P129" s="332">
        <v>1.3875</v>
      </c>
      <c r="Q129" s="327">
        <f>SUM(N129*P129)</f>
        <v>-3912.75</v>
      </c>
      <c r="R129" s="321"/>
      <c r="S129" s="111"/>
    </row>
    <row r="130" spans="1:20" s="314" customFormat="1" ht="15" customHeight="1" x14ac:dyDescent="0.25">
      <c r="A130" s="14" t="s">
        <v>386</v>
      </c>
      <c r="B130" s="14" t="s">
        <v>71</v>
      </c>
      <c r="C130" s="314" t="s">
        <v>1579</v>
      </c>
      <c r="D130" s="322">
        <v>41699</v>
      </c>
      <c r="E130" s="322" t="s">
        <v>52</v>
      </c>
      <c r="F130" s="334">
        <v>41682</v>
      </c>
      <c r="G130" s="348">
        <v>2</v>
      </c>
      <c r="H130" s="337">
        <v>1825.75</v>
      </c>
      <c r="I130" s="342"/>
      <c r="J130" s="300">
        <v>41715</v>
      </c>
      <c r="K130" s="349">
        <v>1826</v>
      </c>
      <c r="L130" s="233">
        <v>1</v>
      </c>
      <c r="M130" s="335">
        <v>25</v>
      </c>
      <c r="N130" s="326">
        <f>SUM((K130-H130)/L130*M130)*G130</f>
        <v>12.5</v>
      </c>
      <c r="O130" s="325" t="s">
        <v>883</v>
      </c>
      <c r="P130" s="332">
        <v>1</v>
      </c>
      <c r="Q130" s="327">
        <f>SUM(N130*P130)</f>
        <v>12.5</v>
      </c>
      <c r="R130" s="321"/>
      <c r="S130" s="111"/>
    </row>
    <row r="131" spans="1:20" s="314" customFormat="1" ht="15" customHeight="1" x14ac:dyDescent="0.25">
      <c r="A131" s="14" t="s">
        <v>1593</v>
      </c>
      <c r="B131" s="14" t="s">
        <v>1059</v>
      </c>
      <c r="C131" s="314" t="s">
        <v>1558</v>
      </c>
      <c r="D131" s="322">
        <v>41699</v>
      </c>
      <c r="E131" s="322" t="s">
        <v>52</v>
      </c>
      <c r="F131" s="334">
        <v>41704</v>
      </c>
      <c r="G131" s="348">
        <v>3</v>
      </c>
      <c r="H131" s="337">
        <v>91.06</v>
      </c>
      <c r="I131" s="342"/>
      <c r="J131" s="300">
        <v>41740</v>
      </c>
      <c r="K131" s="349">
        <v>88.95</v>
      </c>
      <c r="L131" s="233">
        <v>0.01</v>
      </c>
      <c r="M131" s="335">
        <v>5</v>
      </c>
      <c r="N131" s="326">
        <f>SUM((K131-H131)/L131*M131)*G131</f>
        <v>-3164.9999999999991</v>
      </c>
      <c r="O131" s="325" t="s">
        <v>883</v>
      </c>
      <c r="P131" s="332">
        <v>1</v>
      </c>
      <c r="Q131" s="327">
        <f t="shared" ref="Q131:Q137" si="13">SUM(N131*P131)</f>
        <v>-3164.9999999999991</v>
      </c>
      <c r="R131" s="321"/>
      <c r="S131" s="111"/>
    </row>
    <row r="132" spans="1:20" s="320" customFormat="1" ht="15" customHeight="1" x14ac:dyDescent="0.25">
      <c r="A132" s="438" t="s">
        <v>893</v>
      </c>
      <c r="B132" s="438" t="s">
        <v>360</v>
      </c>
      <c r="C132" s="320" t="s">
        <v>1611</v>
      </c>
      <c r="D132" s="329">
        <v>41760</v>
      </c>
      <c r="E132" s="329" t="s">
        <v>77</v>
      </c>
      <c r="F132" s="323">
        <v>41715</v>
      </c>
      <c r="G132" s="355">
        <v>2</v>
      </c>
      <c r="H132" s="336">
        <v>191.65</v>
      </c>
      <c r="I132" s="345"/>
      <c r="J132" s="300">
        <v>41736</v>
      </c>
      <c r="K132" s="146">
        <v>186.4</v>
      </c>
      <c r="L132" s="817">
        <v>0.05</v>
      </c>
      <c r="M132" s="330">
        <v>18.75</v>
      </c>
      <c r="N132" s="328">
        <f>SUM((H132-K132)/L132*M132)*G132</f>
        <v>3937.5</v>
      </c>
      <c r="O132" s="325" t="s">
        <v>883</v>
      </c>
      <c r="P132" s="333">
        <v>1</v>
      </c>
      <c r="Q132" s="331">
        <f t="shared" si="13"/>
        <v>3937.5</v>
      </c>
      <c r="R132" s="324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1">
        <v>41760</v>
      </c>
      <c r="E133" s="721" t="s">
        <v>52</v>
      </c>
      <c r="F133" s="498">
        <v>41744</v>
      </c>
      <c r="G133" s="407">
        <v>3</v>
      </c>
      <c r="H133" s="760">
        <v>919.5</v>
      </c>
      <c r="I133" s="479"/>
      <c r="J133" s="519">
        <v>41759</v>
      </c>
      <c r="K133" s="597">
        <v>905.4</v>
      </c>
      <c r="L133" s="411">
        <v>0.25</v>
      </c>
      <c r="M133" s="598">
        <v>25</v>
      </c>
      <c r="N133" s="724">
        <f>SUM((K133-H133)/L133*M133)*G133</f>
        <v>-4230.0000000000073</v>
      </c>
      <c r="O133" s="720" t="s">
        <v>883</v>
      </c>
      <c r="P133" s="719">
        <v>1</v>
      </c>
      <c r="Q133" s="790">
        <f t="shared" si="13"/>
        <v>-4230.0000000000073</v>
      </c>
      <c r="R133" s="517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1">
        <v>41760</v>
      </c>
      <c r="E134" s="721" t="s">
        <v>52</v>
      </c>
      <c r="F134" s="498">
        <v>41760</v>
      </c>
      <c r="G134" s="407">
        <v>3</v>
      </c>
      <c r="H134" s="760">
        <v>182.1</v>
      </c>
      <c r="I134" s="479"/>
      <c r="J134" s="519">
        <v>41775</v>
      </c>
      <c r="K134" s="597">
        <v>189.4</v>
      </c>
      <c r="L134" s="411">
        <v>0.25</v>
      </c>
      <c r="M134" s="598">
        <v>12.5</v>
      </c>
      <c r="N134" s="724">
        <f>SUM((K134-H134)/L134*M134)*G134</f>
        <v>1095.0000000000018</v>
      </c>
      <c r="O134" s="720" t="s">
        <v>883</v>
      </c>
      <c r="P134" s="719">
        <v>1</v>
      </c>
      <c r="Q134" s="790">
        <f t="shared" si="13"/>
        <v>1095.0000000000018</v>
      </c>
      <c r="R134" s="517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1">
        <v>41791</v>
      </c>
      <c r="E135" s="721" t="s">
        <v>52</v>
      </c>
      <c r="F135" s="498">
        <v>41757</v>
      </c>
      <c r="G135" s="407">
        <v>2</v>
      </c>
      <c r="H135" s="760">
        <v>311.39999999999998</v>
      </c>
      <c r="I135" s="479"/>
      <c r="J135" s="519">
        <v>41785</v>
      </c>
      <c r="K135" s="597">
        <v>317.39999999999998</v>
      </c>
      <c r="L135" s="411">
        <v>0.05</v>
      </c>
      <c r="M135" s="598">
        <v>12.5</v>
      </c>
      <c r="N135" s="724">
        <f>SUM((K135-H135)/L135*M135)*G135</f>
        <v>3000</v>
      </c>
      <c r="O135" s="720" t="s">
        <v>883</v>
      </c>
      <c r="P135" s="719">
        <v>1</v>
      </c>
      <c r="Q135" s="790">
        <f t="shared" si="13"/>
        <v>3000</v>
      </c>
      <c r="R135" s="517"/>
      <c r="S135" s="11"/>
    </row>
    <row r="136" spans="1:20" s="14" customFormat="1" ht="15" customHeight="1" x14ac:dyDescent="0.25">
      <c r="A136" s="438" t="s">
        <v>1593</v>
      </c>
      <c r="B136" s="438" t="s">
        <v>1059</v>
      </c>
      <c r="C136" s="438" t="s">
        <v>1701</v>
      </c>
      <c r="D136" s="746">
        <v>41821</v>
      </c>
      <c r="E136" s="746" t="s">
        <v>77</v>
      </c>
      <c r="F136" s="482">
        <v>41781</v>
      </c>
      <c r="G136" s="461">
        <v>2</v>
      </c>
      <c r="H136" s="761">
        <v>88.2</v>
      </c>
      <c r="I136" s="749"/>
      <c r="J136" s="519">
        <v>41793</v>
      </c>
      <c r="K136" s="637">
        <v>87.45</v>
      </c>
      <c r="L136" s="447">
        <v>0.01</v>
      </c>
      <c r="M136" s="613">
        <v>5</v>
      </c>
      <c r="N136" s="751">
        <f>SUM((H136-K136)/L136*M136)*G136</f>
        <v>750</v>
      </c>
      <c r="O136" s="720" t="s">
        <v>883</v>
      </c>
      <c r="P136" s="639">
        <v>1</v>
      </c>
      <c r="Q136" s="812">
        <f t="shared" si="13"/>
        <v>750</v>
      </c>
      <c r="R136" s="518"/>
      <c r="S136" s="11"/>
      <c r="T136" s="438"/>
    </row>
    <row r="137" spans="1:20" s="438" customFormat="1" ht="15" customHeight="1" x14ac:dyDescent="0.25">
      <c r="A137" s="14" t="s">
        <v>70</v>
      </c>
      <c r="B137" s="14" t="s">
        <v>69</v>
      </c>
      <c r="C137" s="14" t="s">
        <v>1715</v>
      </c>
      <c r="D137" s="721">
        <v>41821</v>
      </c>
      <c r="E137" s="721" t="s">
        <v>52</v>
      </c>
      <c r="F137" s="498">
        <v>41786</v>
      </c>
      <c r="G137" s="407">
        <v>2</v>
      </c>
      <c r="H137" s="760">
        <v>316.55</v>
      </c>
      <c r="I137" s="479"/>
      <c r="J137" s="519">
        <v>41796</v>
      </c>
      <c r="K137" s="597">
        <v>306.8</v>
      </c>
      <c r="L137" s="411">
        <v>0.05</v>
      </c>
      <c r="M137" s="598">
        <v>12.5</v>
      </c>
      <c r="N137" s="724">
        <f>SUM((K137-H137)/L137*M137)*G137</f>
        <v>-4875</v>
      </c>
      <c r="O137" s="720" t="s">
        <v>883</v>
      </c>
      <c r="P137" s="719">
        <v>1</v>
      </c>
      <c r="Q137" s="790">
        <f t="shared" si="13"/>
        <v>-4875</v>
      </c>
      <c r="R137" s="517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1">
        <v>41821</v>
      </c>
      <c r="E138" s="721" t="s">
        <v>52</v>
      </c>
      <c r="F138" s="498">
        <v>41802</v>
      </c>
      <c r="G138" s="407">
        <v>2</v>
      </c>
      <c r="H138" s="760">
        <v>105.19</v>
      </c>
      <c r="I138" s="479"/>
      <c r="J138" s="519">
        <v>41810</v>
      </c>
      <c r="K138" s="597">
        <v>107.73</v>
      </c>
      <c r="L138" s="411">
        <v>0.01</v>
      </c>
      <c r="M138" s="598">
        <v>10</v>
      </c>
      <c r="N138" s="724">
        <f>SUM((K138-H138)/L138*M138)*G138</f>
        <v>5080.0000000000127</v>
      </c>
      <c r="O138" s="720" t="s">
        <v>883</v>
      </c>
      <c r="P138" s="719">
        <v>1</v>
      </c>
      <c r="Q138" s="790">
        <f t="shared" ref="Q138:Q143" si="14">SUM(N138*P138)</f>
        <v>5080.0000000000127</v>
      </c>
      <c r="R138" s="517" t="s">
        <v>3</v>
      </c>
      <c r="S138" s="11"/>
    </row>
    <row r="139" spans="1:20" s="14" customFormat="1" ht="15" customHeight="1" x14ac:dyDescent="0.25">
      <c r="A139" s="438" t="s">
        <v>1302</v>
      </c>
      <c r="B139" s="438" t="s">
        <v>971</v>
      </c>
      <c r="C139" s="438" t="s">
        <v>1649</v>
      </c>
      <c r="D139" s="746">
        <v>41821</v>
      </c>
      <c r="E139" s="746" t="s">
        <v>77</v>
      </c>
      <c r="F139" s="482">
        <v>41775</v>
      </c>
      <c r="G139" s="461">
        <v>3</v>
      </c>
      <c r="H139" s="761">
        <v>480.75</v>
      </c>
      <c r="I139" s="749"/>
      <c r="J139" s="519">
        <v>41752</v>
      </c>
      <c r="K139" s="637">
        <v>441.5</v>
      </c>
      <c r="L139" s="447">
        <v>0.25</v>
      </c>
      <c r="M139" s="613">
        <v>12.75</v>
      </c>
      <c r="N139" s="751">
        <f>SUM((H139-K139)/L139*M139)*G139</f>
        <v>6005.25</v>
      </c>
      <c r="O139" s="720" t="s">
        <v>883</v>
      </c>
      <c r="P139" s="639">
        <v>1</v>
      </c>
      <c r="Q139" s="812">
        <f t="shared" si="14"/>
        <v>6005.25</v>
      </c>
      <c r="R139" s="518" t="s">
        <v>1754</v>
      </c>
      <c r="S139" s="11"/>
      <c r="T139" s="438"/>
    </row>
    <row r="140" spans="1:20" s="438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1">
        <v>41821</v>
      </c>
      <c r="E140" s="721" t="s">
        <v>52</v>
      </c>
      <c r="F140" s="498">
        <v>41807</v>
      </c>
      <c r="G140" s="407">
        <v>3</v>
      </c>
      <c r="H140" s="760">
        <v>88.7</v>
      </c>
      <c r="I140" s="479"/>
      <c r="J140" s="519">
        <v>41813</v>
      </c>
      <c r="K140" s="597">
        <v>87.67</v>
      </c>
      <c r="L140" s="411">
        <v>0.01</v>
      </c>
      <c r="M140" s="598">
        <v>5</v>
      </c>
      <c r="N140" s="724">
        <f>SUM((K140-H140)/L140*M140)*G140</f>
        <v>-1545.0000000000018</v>
      </c>
      <c r="O140" s="720" t="s">
        <v>883</v>
      </c>
      <c r="P140" s="719">
        <v>1</v>
      </c>
      <c r="Q140" s="790">
        <f t="shared" si="14"/>
        <v>-1545.0000000000018</v>
      </c>
      <c r="R140" s="517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1">
        <v>41883</v>
      </c>
      <c r="E141" s="721" t="s">
        <v>52</v>
      </c>
      <c r="F141" s="498">
        <v>41813</v>
      </c>
      <c r="G141" s="407">
        <v>7</v>
      </c>
      <c r="H141" s="760">
        <v>441.5</v>
      </c>
      <c r="I141" s="479"/>
      <c r="J141" s="519">
        <v>41815</v>
      </c>
      <c r="K141" s="597">
        <v>457.5</v>
      </c>
      <c r="L141" s="411">
        <v>1</v>
      </c>
      <c r="M141" s="598">
        <v>10</v>
      </c>
      <c r="N141" s="724">
        <f>SUM((K141-H141)/L141*M141)*G141</f>
        <v>1120</v>
      </c>
      <c r="O141" s="720" t="s">
        <v>883</v>
      </c>
      <c r="P141" s="719">
        <v>1</v>
      </c>
      <c r="Q141" s="790">
        <f t="shared" si="14"/>
        <v>1120</v>
      </c>
      <c r="R141" s="517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1">
        <v>41913</v>
      </c>
      <c r="E142" s="721" t="s">
        <v>52</v>
      </c>
      <c r="F142" s="498">
        <v>41813</v>
      </c>
      <c r="G142" s="407">
        <v>5</v>
      </c>
      <c r="H142" s="760">
        <v>78.25</v>
      </c>
      <c r="I142" s="479" t="s">
        <v>3</v>
      </c>
      <c r="J142" s="519">
        <v>41817</v>
      </c>
      <c r="K142" s="597">
        <v>83.86</v>
      </c>
      <c r="L142" s="411">
        <v>1</v>
      </c>
      <c r="M142" s="598">
        <v>10</v>
      </c>
      <c r="N142" s="724">
        <f>SUM((K142-H142)/L142*M142)*G142</f>
        <v>280.5</v>
      </c>
      <c r="O142" s="720" t="s">
        <v>883</v>
      </c>
      <c r="P142" s="719">
        <v>1</v>
      </c>
      <c r="Q142" s="790">
        <f t="shared" si="14"/>
        <v>280.5</v>
      </c>
      <c r="R142" s="517"/>
      <c r="S142" s="11"/>
    </row>
    <row r="143" spans="1:20" s="438" customFormat="1" ht="15" customHeight="1" x14ac:dyDescent="0.25">
      <c r="A143" s="14" t="s">
        <v>1278</v>
      </c>
      <c r="B143" s="14" t="s">
        <v>918</v>
      </c>
      <c r="C143" s="14" t="s">
        <v>1681</v>
      </c>
      <c r="D143" s="721">
        <v>41821</v>
      </c>
      <c r="E143" s="721" t="s">
        <v>52</v>
      </c>
      <c r="F143" s="498">
        <v>41808</v>
      </c>
      <c r="G143" s="407">
        <v>4</v>
      </c>
      <c r="H143" s="760">
        <v>40.29</v>
      </c>
      <c r="I143" s="479"/>
      <c r="J143" s="519">
        <v>41820</v>
      </c>
      <c r="K143" s="597">
        <v>39.65</v>
      </c>
      <c r="L143" s="411">
        <v>1</v>
      </c>
      <c r="M143" s="598">
        <v>10</v>
      </c>
      <c r="N143" s="724">
        <f>SUM((K143-H143)/L143*M143)*G143</f>
        <v>-25.600000000000023</v>
      </c>
      <c r="O143" s="720" t="s">
        <v>883</v>
      </c>
      <c r="P143" s="719">
        <v>1</v>
      </c>
      <c r="Q143" s="790">
        <f t="shared" si="14"/>
        <v>-25.600000000000023</v>
      </c>
      <c r="R143" s="517"/>
      <c r="S143" s="11"/>
      <c r="T143" s="14"/>
    </row>
    <row r="144" spans="1:20" s="14" customFormat="1" ht="15" customHeight="1" x14ac:dyDescent="0.25">
      <c r="A144" s="438" t="s">
        <v>45</v>
      </c>
      <c r="B144" s="438" t="s">
        <v>976</v>
      </c>
      <c r="C144" s="438" t="s">
        <v>1714</v>
      </c>
      <c r="D144" s="746">
        <v>41821</v>
      </c>
      <c r="E144" s="746" t="s">
        <v>77</v>
      </c>
      <c r="F144" s="482">
        <v>41786</v>
      </c>
      <c r="G144" s="461">
        <v>2</v>
      </c>
      <c r="H144" s="761">
        <v>645</v>
      </c>
      <c r="I144" s="749"/>
      <c r="J144" s="519">
        <v>41827</v>
      </c>
      <c r="K144" s="637">
        <v>568</v>
      </c>
      <c r="L144" s="447">
        <v>0.25</v>
      </c>
      <c r="M144" s="613">
        <v>12.5</v>
      </c>
      <c r="N144" s="751">
        <f>SUM((H144-K144)/L144*M144)*G144</f>
        <v>7700</v>
      </c>
      <c r="O144" s="720" t="s">
        <v>883</v>
      </c>
      <c r="P144" s="639">
        <v>1</v>
      </c>
      <c r="Q144" s="812">
        <f t="shared" ref="Q144:Q150" si="15">SUM(N144*P144)</f>
        <v>7700</v>
      </c>
      <c r="R144" s="518"/>
      <c r="S144" s="11"/>
      <c r="T144" s="438"/>
    </row>
    <row r="145" spans="1:20" s="438" customFormat="1" ht="15" customHeight="1" x14ac:dyDescent="0.25">
      <c r="A145" s="438" t="s">
        <v>45</v>
      </c>
      <c r="B145" s="438" t="s">
        <v>976</v>
      </c>
      <c r="C145" s="438" t="s">
        <v>1775</v>
      </c>
      <c r="D145" s="746">
        <v>41883</v>
      </c>
      <c r="E145" s="746" t="s">
        <v>77</v>
      </c>
      <c r="F145" s="482">
        <v>40544</v>
      </c>
      <c r="G145" s="461">
        <v>7</v>
      </c>
      <c r="H145" s="761">
        <v>576.25</v>
      </c>
      <c r="I145" s="749"/>
      <c r="J145" s="519">
        <v>41859</v>
      </c>
      <c r="K145" s="637">
        <v>559.1</v>
      </c>
      <c r="L145" s="447">
        <v>0.25</v>
      </c>
      <c r="M145" s="613">
        <v>12.5</v>
      </c>
      <c r="N145" s="751">
        <f>SUM((H145-K145)/L145*M145)*G145</f>
        <v>6002.4999999999918</v>
      </c>
      <c r="O145" s="720" t="s">
        <v>883</v>
      </c>
      <c r="P145" s="639">
        <v>1</v>
      </c>
      <c r="Q145" s="812">
        <f t="shared" si="15"/>
        <v>6002.4999999999918</v>
      </c>
      <c r="R145" s="518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1">
        <v>41852</v>
      </c>
      <c r="E146" s="721" t="s">
        <v>52</v>
      </c>
      <c r="F146" s="498">
        <v>41778</v>
      </c>
      <c r="G146" s="407">
        <v>3</v>
      </c>
      <c r="H146" s="760">
        <v>193.45</v>
      </c>
      <c r="I146" s="479"/>
      <c r="J146" s="519">
        <v>41862</v>
      </c>
      <c r="K146" s="597">
        <v>212.8</v>
      </c>
      <c r="L146" s="411">
        <v>0.25</v>
      </c>
      <c r="M146" s="598">
        <v>12.5</v>
      </c>
      <c r="N146" s="724">
        <f t="shared" ref="N146:N151" si="16">SUM((K146-H146)/L146*M146)*G146</f>
        <v>2902.5000000000036</v>
      </c>
      <c r="O146" s="720" t="s">
        <v>883</v>
      </c>
      <c r="P146" s="719">
        <v>1</v>
      </c>
      <c r="Q146" s="790">
        <f t="shared" si="15"/>
        <v>2902.5000000000036</v>
      </c>
      <c r="R146" s="517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1">
        <v>41883</v>
      </c>
      <c r="E147" s="721" t="s">
        <v>52</v>
      </c>
      <c r="F147" s="498">
        <v>41820</v>
      </c>
      <c r="G147" s="407">
        <v>3</v>
      </c>
      <c r="H147" s="760">
        <v>3840.75</v>
      </c>
      <c r="I147" s="479"/>
      <c r="J147" s="519">
        <v>41907</v>
      </c>
      <c r="K147" s="597">
        <v>4008</v>
      </c>
      <c r="L147" s="411">
        <v>0.25</v>
      </c>
      <c r="M147" s="598">
        <v>5</v>
      </c>
      <c r="N147" s="724">
        <f t="shared" si="16"/>
        <v>10035</v>
      </c>
      <c r="O147" s="720" t="s">
        <v>883</v>
      </c>
      <c r="P147" s="719">
        <v>1</v>
      </c>
      <c r="Q147" s="790">
        <f t="shared" si="15"/>
        <v>10035</v>
      </c>
      <c r="R147" s="517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1">
        <v>41913</v>
      </c>
      <c r="E148" s="721" t="s">
        <v>52</v>
      </c>
      <c r="F148" s="498">
        <v>41885</v>
      </c>
      <c r="G148" s="407">
        <v>3</v>
      </c>
      <c r="H148" s="760">
        <v>101.075</v>
      </c>
      <c r="I148" s="479"/>
      <c r="J148" s="519">
        <v>41908</v>
      </c>
      <c r="K148" s="597">
        <v>107.2</v>
      </c>
      <c r="L148" s="411">
        <v>2.5000000000000001E-2</v>
      </c>
      <c r="M148" s="598">
        <v>10</v>
      </c>
      <c r="N148" s="724">
        <f t="shared" si="16"/>
        <v>7350</v>
      </c>
      <c r="O148" s="720" t="s">
        <v>883</v>
      </c>
      <c r="P148" s="719">
        <v>1</v>
      </c>
      <c r="Q148" s="790">
        <f t="shared" si="15"/>
        <v>7350</v>
      </c>
      <c r="R148" s="517"/>
      <c r="S148" s="11"/>
    </row>
    <row r="149" spans="1:20" s="438" customFormat="1" ht="15" customHeight="1" x14ac:dyDescent="0.25">
      <c r="A149" s="14" t="s">
        <v>1167</v>
      </c>
      <c r="B149" s="14" t="s">
        <v>388</v>
      </c>
      <c r="C149" s="14" t="s">
        <v>1953</v>
      </c>
      <c r="D149" s="721">
        <v>42064</v>
      </c>
      <c r="E149" s="721" t="s">
        <v>52</v>
      </c>
      <c r="F149" s="498">
        <v>42033</v>
      </c>
      <c r="G149" s="407">
        <v>1</v>
      </c>
      <c r="H149" s="760">
        <v>318.7</v>
      </c>
      <c r="I149" s="479"/>
      <c r="J149" s="519">
        <v>42053</v>
      </c>
      <c r="K149" s="597">
        <v>302.60000000000002</v>
      </c>
      <c r="L149" s="411">
        <v>0.1</v>
      </c>
      <c r="M149" s="598">
        <v>11</v>
      </c>
      <c r="N149" s="724">
        <f t="shared" si="16"/>
        <v>-1770.9999999999964</v>
      </c>
      <c r="O149" s="720" t="s">
        <v>883</v>
      </c>
      <c r="P149" s="719">
        <v>1</v>
      </c>
      <c r="Q149" s="790">
        <f t="shared" si="15"/>
        <v>-1770.9999999999964</v>
      </c>
      <c r="R149" s="517"/>
      <c r="S149" s="11"/>
      <c r="T149" s="14"/>
    </row>
    <row r="150" spans="1:20" s="839" customFormat="1" ht="15" customHeight="1" x14ac:dyDescent="0.25">
      <c r="A150" s="475" t="s">
        <v>85</v>
      </c>
      <c r="B150" s="475" t="s">
        <v>84</v>
      </c>
      <c r="C150" s="500" t="s">
        <v>1977</v>
      </c>
      <c r="D150" s="801">
        <v>42095</v>
      </c>
      <c r="E150" s="475" t="s">
        <v>52</v>
      </c>
      <c r="F150" s="474">
        <v>42044</v>
      </c>
      <c r="G150" s="476">
        <v>1</v>
      </c>
      <c r="H150" s="834">
        <v>152.67500000000001</v>
      </c>
      <c r="I150" s="449"/>
      <c r="J150" s="474">
        <v>42055</v>
      </c>
      <c r="K150" s="835">
        <v>149.25</v>
      </c>
      <c r="L150" s="836">
        <v>2.5000000000000001E-2</v>
      </c>
      <c r="M150" s="837">
        <v>10</v>
      </c>
      <c r="N150" s="724">
        <f t="shared" si="16"/>
        <v>-1370.0000000000045</v>
      </c>
      <c r="O150" s="476" t="s">
        <v>883</v>
      </c>
      <c r="P150" s="719">
        <v>1</v>
      </c>
      <c r="Q150" s="790">
        <f t="shared" si="15"/>
        <v>-1370.0000000000045</v>
      </c>
      <c r="R150" s="838"/>
      <c r="S150" s="415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1">
        <v>42125</v>
      </c>
      <c r="E151" s="721" t="s">
        <v>52</v>
      </c>
      <c r="F151" s="498">
        <v>42044</v>
      </c>
      <c r="G151" s="407">
        <v>5</v>
      </c>
      <c r="H151" s="760">
        <v>2843</v>
      </c>
      <c r="I151" s="479"/>
      <c r="J151" s="519">
        <v>42073</v>
      </c>
      <c r="K151" s="597">
        <v>2917</v>
      </c>
      <c r="L151" s="411">
        <v>1</v>
      </c>
      <c r="M151" s="598">
        <v>10</v>
      </c>
      <c r="N151" s="724">
        <f t="shared" si="16"/>
        <v>3700</v>
      </c>
      <c r="O151" s="720" t="s">
        <v>883</v>
      </c>
      <c r="P151" s="719">
        <v>1</v>
      </c>
      <c r="Q151" s="790">
        <f t="shared" ref="Q151:Q156" si="17">SUM(N151*P151)</f>
        <v>3700</v>
      </c>
      <c r="R151" s="517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1">
        <v>42095</v>
      </c>
      <c r="E152" s="721" t="s">
        <v>52</v>
      </c>
      <c r="F152" s="498">
        <v>42055</v>
      </c>
      <c r="G152" s="407">
        <v>2</v>
      </c>
      <c r="H152" s="760">
        <v>3.0059999999999998</v>
      </c>
      <c r="I152" s="479"/>
      <c r="J152" s="519">
        <v>42090</v>
      </c>
      <c r="K152" s="597">
        <v>2.589</v>
      </c>
      <c r="L152" s="411">
        <v>1E-3</v>
      </c>
      <c r="M152" s="598">
        <v>10</v>
      </c>
      <c r="N152" s="724">
        <f>SUM((K152-H152)/L152*M152)*G152</f>
        <v>-8339.9999999999964</v>
      </c>
      <c r="O152" s="720" t="s">
        <v>883</v>
      </c>
      <c r="P152" s="719">
        <v>1</v>
      </c>
      <c r="Q152" s="790">
        <f t="shared" si="17"/>
        <v>-8339.9999999999964</v>
      </c>
      <c r="R152" s="517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1">
        <v>42095</v>
      </c>
      <c r="E153" s="721" t="s">
        <v>52</v>
      </c>
      <c r="F153" s="498">
        <v>42074</v>
      </c>
      <c r="G153" s="407">
        <v>2</v>
      </c>
      <c r="H153" s="760">
        <v>155.6</v>
      </c>
      <c r="I153" s="479"/>
      <c r="J153" s="519">
        <v>42093</v>
      </c>
      <c r="K153" s="597">
        <v>162.17500000000001</v>
      </c>
      <c r="L153" s="411">
        <v>2.5000000000000001E-2</v>
      </c>
      <c r="M153" s="598">
        <v>10</v>
      </c>
      <c r="N153" s="724">
        <f>SUM((K153-H153)/L153*M153)*G153</f>
        <v>5260.0000000000136</v>
      </c>
      <c r="O153" s="720" t="s">
        <v>883</v>
      </c>
      <c r="P153" s="719">
        <v>1</v>
      </c>
      <c r="Q153" s="790">
        <f t="shared" si="17"/>
        <v>5260.0000000000136</v>
      </c>
      <c r="R153" s="517" t="s">
        <v>1754</v>
      </c>
      <c r="S153" s="11"/>
    </row>
    <row r="154" spans="1:20" s="14" customFormat="1" ht="15" customHeight="1" x14ac:dyDescent="0.25">
      <c r="A154" s="438" t="s">
        <v>982</v>
      </c>
      <c r="B154" s="438" t="s">
        <v>983</v>
      </c>
      <c r="C154" s="438" t="s">
        <v>1843</v>
      </c>
      <c r="D154" s="746">
        <v>42064</v>
      </c>
      <c r="E154" s="746" t="s">
        <v>77</v>
      </c>
      <c r="F154" s="482">
        <v>42032</v>
      </c>
      <c r="G154" s="461">
        <v>5</v>
      </c>
      <c r="H154" s="761">
        <v>14.69</v>
      </c>
      <c r="I154" s="749"/>
      <c r="J154" s="519">
        <v>42104</v>
      </c>
      <c r="K154" s="637">
        <v>12.86</v>
      </c>
      <c r="L154" s="447">
        <v>0.01</v>
      </c>
      <c r="M154" s="613">
        <v>11</v>
      </c>
      <c r="N154" s="751">
        <f>SUM((H154-K154)/L154*M154)*G154</f>
        <v>10065</v>
      </c>
      <c r="O154" s="720" t="s">
        <v>883</v>
      </c>
      <c r="P154" s="639">
        <v>1</v>
      </c>
      <c r="Q154" s="812">
        <f t="shared" si="17"/>
        <v>10065</v>
      </c>
      <c r="R154" s="518"/>
      <c r="S154" s="11"/>
      <c r="T154" s="438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1">
        <v>42064</v>
      </c>
      <c r="E155" s="721" t="s">
        <v>52</v>
      </c>
      <c r="F155" s="498">
        <v>42069</v>
      </c>
      <c r="G155" s="407">
        <v>1</v>
      </c>
      <c r="H155" s="760">
        <v>209.375</v>
      </c>
      <c r="I155" s="479"/>
      <c r="J155" s="519">
        <v>42107</v>
      </c>
      <c r="K155" s="597">
        <v>212.3</v>
      </c>
      <c r="L155" s="411">
        <v>2.5000000000000001E-2</v>
      </c>
      <c r="M155" s="598">
        <v>12.5</v>
      </c>
      <c r="N155" s="724">
        <f>SUM((K155-H155)/L155*M155)*G155</f>
        <v>1462.5000000000057</v>
      </c>
      <c r="O155" s="720" t="s">
        <v>883</v>
      </c>
      <c r="P155" s="719">
        <v>1</v>
      </c>
      <c r="Q155" s="790">
        <f t="shared" si="17"/>
        <v>1462.5000000000057</v>
      </c>
      <c r="R155" s="517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1">
        <v>42156</v>
      </c>
      <c r="E156" s="721" t="s">
        <v>52</v>
      </c>
      <c r="F156" s="498">
        <v>42093</v>
      </c>
      <c r="G156" s="407">
        <v>3</v>
      </c>
      <c r="H156" s="760">
        <v>152.47499999999999</v>
      </c>
      <c r="I156" s="479"/>
      <c r="J156" s="519">
        <v>42107</v>
      </c>
      <c r="K156" s="597">
        <v>147.9</v>
      </c>
      <c r="L156" s="411">
        <v>2.5000000000000001E-2</v>
      </c>
      <c r="M156" s="598">
        <v>10</v>
      </c>
      <c r="N156" s="724">
        <f>SUM((K156-H156)/L156*M156)*G156</f>
        <v>-5489.9999999999864</v>
      </c>
      <c r="O156" s="720" t="s">
        <v>883</v>
      </c>
      <c r="P156" s="719">
        <v>1</v>
      </c>
      <c r="Q156" s="790">
        <f t="shared" si="17"/>
        <v>-5489.9999999999864</v>
      </c>
      <c r="R156" s="517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1">
        <v>42125</v>
      </c>
      <c r="E157" s="721" t="s">
        <v>52</v>
      </c>
      <c r="F157" s="498">
        <v>42089</v>
      </c>
      <c r="G157" s="407">
        <v>4</v>
      </c>
      <c r="H157" s="760">
        <v>396</v>
      </c>
      <c r="I157" s="479"/>
      <c r="J157" s="519">
        <v>42118</v>
      </c>
      <c r="K157" s="597">
        <v>367</v>
      </c>
      <c r="L157" s="411">
        <v>1</v>
      </c>
      <c r="M157" s="598">
        <v>10</v>
      </c>
      <c r="N157" s="724">
        <f>SUM((K157-H157)/L157*M157)*G157</f>
        <v>-1160</v>
      </c>
      <c r="O157" s="720" t="s">
        <v>883</v>
      </c>
      <c r="P157" s="719">
        <v>1</v>
      </c>
      <c r="Q157" s="790">
        <f>SUM(N157*P157)</f>
        <v>-1160</v>
      </c>
      <c r="R157" s="517"/>
      <c r="S157" s="11"/>
    </row>
    <row r="158" spans="1:20" s="438" customFormat="1" ht="15" customHeight="1" x14ac:dyDescent="0.25">
      <c r="A158" s="438" t="s">
        <v>1056</v>
      </c>
      <c r="B158" s="438" t="s">
        <v>69</v>
      </c>
      <c r="C158" s="438" t="s">
        <v>2049</v>
      </c>
      <c r="D158" s="746">
        <v>42125</v>
      </c>
      <c r="E158" s="746" t="s">
        <v>77</v>
      </c>
      <c r="F158" s="482">
        <v>42108</v>
      </c>
      <c r="G158" s="461">
        <v>1</v>
      </c>
      <c r="H158" s="761">
        <v>268.89999999999998</v>
      </c>
      <c r="I158" s="749"/>
      <c r="J158" s="519">
        <v>42125</v>
      </c>
      <c r="K158" s="637">
        <v>291.5</v>
      </c>
      <c r="L158" s="447">
        <v>0.05</v>
      </c>
      <c r="M158" s="613">
        <v>12.5</v>
      </c>
      <c r="N158" s="751">
        <f>SUM((H158-K158)/L158*M158)*G158</f>
        <v>-5650.0000000000055</v>
      </c>
      <c r="O158" s="720" t="s">
        <v>883</v>
      </c>
      <c r="P158" s="639">
        <v>1</v>
      </c>
      <c r="Q158" s="812">
        <f>SUM(N158*P158)</f>
        <v>-5650.0000000000055</v>
      </c>
      <c r="R158" s="518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1">
        <v>42156</v>
      </c>
      <c r="E159" s="721" t="s">
        <v>52</v>
      </c>
      <c r="F159" s="498">
        <v>42124</v>
      </c>
      <c r="G159" s="407">
        <v>2</v>
      </c>
      <c r="H159" s="760">
        <v>59.47</v>
      </c>
      <c r="I159" s="479"/>
      <c r="J159" s="519">
        <v>42146</v>
      </c>
      <c r="K159" s="597">
        <v>57.14</v>
      </c>
      <c r="L159" s="411">
        <v>1</v>
      </c>
      <c r="M159" s="598">
        <v>10</v>
      </c>
      <c r="N159" s="724">
        <f>SUM((K159-H159)/L159*M159)*G159</f>
        <v>-46.599999999999966</v>
      </c>
      <c r="O159" s="720" t="s">
        <v>883</v>
      </c>
      <c r="P159" s="719">
        <v>1</v>
      </c>
      <c r="Q159" s="790">
        <f>SUM(N159*P159)</f>
        <v>-46.599999999999966</v>
      </c>
      <c r="R159" s="517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1">
        <v>42125</v>
      </c>
      <c r="E160" s="721" t="s">
        <v>52</v>
      </c>
      <c r="F160" s="498">
        <v>42108</v>
      </c>
      <c r="G160" s="407">
        <v>4</v>
      </c>
      <c r="H160" s="760">
        <v>2847</v>
      </c>
      <c r="I160" s="479"/>
      <c r="J160" s="519">
        <v>42156</v>
      </c>
      <c r="K160" s="597">
        <v>3055</v>
      </c>
      <c r="L160" s="411">
        <v>1</v>
      </c>
      <c r="M160" s="598">
        <v>10</v>
      </c>
      <c r="N160" s="724">
        <f>SUM((K160-H160)/L160*M160)*G160</f>
        <v>8320</v>
      </c>
      <c r="O160" s="720" t="s">
        <v>883</v>
      </c>
      <c r="P160" s="719">
        <v>1</v>
      </c>
      <c r="Q160" s="790">
        <f>SUM(N160*P160)</f>
        <v>8320</v>
      </c>
      <c r="R160" s="517"/>
      <c r="S160" s="11"/>
    </row>
    <row r="161" spans="1:20" s="438" customFormat="1" ht="15" customHeight="1" x14ac:dyDescent="0.25">
      <c r="A161" s="438" t="s">
        <v>1171</v>
      </c>
      <c r="B161" s="438" t="s">
        <v>1170</v>
      </c>
      <c r="C161" s="438" t="s">
        <v>2113</v>
      </c>
      <c r="D161" s="746">
        <v>42186</v>
      </c>
      <c r="E161" s="746" t="s">
        <v>77</v>
      </c>
      <c r="F161" s="482">
        <v>42156</v>
      </c>
      <c r="G161" s="461">
        <v>1</v>
      </c>
      <c r="H161" s="761">
        <v>301.5</v>
      </c>
      <c r="I161" s="749"/>
      <c r="J161" s="519">
        <v>42164</v>
      </c>
      <c r="K161" s="637">
        <v>315.8</v>
      </c>
      <c r="L161" s="447">
        <v>0.1</v>
      </c>
      <c r="M161" s="613">
        <v>10</v>
      </c>
      <c r="N161" s="751">
        <f>SUM((H161-K161)/L161*M161)*G161</f>
        <v>-1430.0000000000011</v>
      </c>
      <c r="O161" s="720" t="s">
        <v>883</v>
      </c>
      <c r="P161" s="639">
        <v>1</v>
      </c>
      <c r="Q161" s="812">
        <f>SUM(N161*P161)</f>
        <v>-1430.0000000000011</v>
      </c>
      <c r="R161" s="518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1">
        <v>42186</v>
      </c>
      <c r="E162" s="721" t="s">
        <v>52</v>
      </c>
      <c r="F162" s="498">
        <v>42156</v>
      </c>
      <c r="G162" s="407">
        <v>5</v>
      </c>
      <c r="H162" s="760">
        <v>1699</v>
      </c>
      <c r="I162" s="479"/>
      <c r="J162" s="519">
        <v>42184</v>
      </c>
      <c r="K162" s="597">
        <v>1924</v>
      </c>
      <c r="L162" s="411">
        <v>1</v>
      </c>
      <c r="M162" s="598">
        <v>10</v>
      </c>
      <c r="N162" s="724">
        <f t="shared" ref="N162:N167" si="18">SUM((K162-H162)/L162*M162)*G162</f>
        <v>11250</v>
      </c>
      <c r="O162" s="720" t="s">
        <v>883</v>
      </c>
      <c r="P162" s="719">
        <v>1</v>
      </c>
      <c r="Q162" s="790">
        <f t="shared" ref="Q162:Q167" si="19">SUM(N162*P162)</f>
        <v>11250</v>
      </c>
      <c r="R162" s="517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1">
        <v>42217</v>
      </c>
      <c r="E163" s="721" t="s">
        <v>52</v>
      </c>
      <c r="F163" s="498">
        <v>42065</v>
      </c>
      <c r="G163" s="407">
        <v>3</v>
      </c>
      <c r="H163" s="760">
        <v>32.97</v>
      </c>
      <c r="I163" s="479"/>
      <c r="J163" s="519">
        <v>42184</v>
      </c>
      <c r="K163" s="597">
        <v>33.380000000000003</v>
      </c>
      <c r="L163" s="411">
        <v>0.01</v>
      </c>
      <c r="M163" s="598">
        <v>6</v>
      </c>
      <c r="N163" s="724">
        <f t="shared" si="18"/>
        <v>738.00000000000659</v>
      </c>
      <c r="O163" s="720" t="s">
        <v>883</v>
      </c>
      <c r="P163" s="719">
        <v>1</v>
      </c>
      <c r="Q163" s="790">
        <f t="shared" si="19"/>
        <v>738.00000000000659</v>
      </c>
      <c r="R163" s="517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1">
        <v>42156</v>
      </c>
      <c r="E164" s="721" t="s">
        <v>52</v>
      </c>
      <c r="F164" s="498">
        <v>42129</v>
      </c>
      <c r="G164" s="407">
        <v>1</v>
      </c>
      <c r="H164" s="760">
        <v>67.349999999999994</v>
      </c>
      <c r="I164" s="479"/>
      <c r="J164" s="519">
        <v>42184</v>
      </c>
      <c r="K164" s="597">
        <v>62.59</v>
      </c>
      <c r="L164" s="411">
        <v>0.01</v>
      </c>
      <c r="M164" s="598">
        <v>10</v>
      </c>
      <c r="N164" s="724">
        <f t="shared" si="18"/>
        <v>-4759.9999999999909</v>
      </c>
      <c r="O164" s="720" t="s">
        <v>883</v>
      </c>
      <c r="P164" s="719">
        <v>1</v>
      </c>
      <c r="Q164" s="790">
        <f t="shared" si="19"/>
        <v>-4759.9999999999909</v>
      </c>
      <c r="R164" s="517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1">
        <v>42217</v>
      </c>
      <c r="E165" s="721" t="s">
        <v>52</v>
      </c>
      <c r="F165" s="498">
        <v>42065</v>
      </c>
      <c r="G165" s="407">
        <v>3</v>
      </c>
      <c r="H165" s="760">
        <v>32.79</v>
      </c>
      <c r="I165" s="479"/>
      <c r="J165" s="519">
        <v>42192</v>
      </c>
      <c r="K165" s="597">
        <v>31.78</v>
      </c>
      <c r="L165" s="411">
        <v>0.01</v>
      </c>
      <c r="M165" s="598">
        <v>6</v>
      </c>
      <c r="N165" s="724">
        <f t="shared" si="18"/>
        <v>-1817.9999999999966</v>
      </c>
      <c r="O165" s="720" t="s">
        <v>883</v>
      </c>
      <c r="P165" s="719">
        <v>1</v>
      </c>
      <c r="Q165" s="790">
        <f t="shared" si="19"/>
        <v>-1817.9999999999966</v>
      </c>
      <c r="R165" s="517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1">
        <v>42248</v>
      </c>
      <c r="E166" s="721" t="s">
        <v>52</v>
      </c>
      <c r="F166" s="498">
        <v>42184</v>
      </c>
      <c r="G166" s="407">
        <v>5</v>
      </c>
      <c r="H166" s="760">
        <v>1801</v>
      </c>
      <c r="I166" s="479"/>
      <c r="J166" s="519">
        <v>42202</v>
      </c>
      <c r="K166" s="597">
        <v>1681</v>
      </c>
      <c r="L166" s="411">
        <v>1</v>
      </c>
      <c r="M166" s="598">
        <v>10</v>
      </c>
      <c r="N166" s="724">
        <f t="shared" si="18"/>
        <v>-6000</v>
      </c>
      <c r="O166" s="720" t="s">
        <v>883</v>
      </c>
      <c r="P166" s="719">
        <v>1</v>
      </c>
      <c r="Q166" s="790">
        <f t="shared" si="19"/>
        <v>-6000</v>
      </c>
      <c r="R166" s="517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1">
        <v>42217</v>
      </c>
      <c r="E167" s="721" t="s">
        <v>52</v>
      </c>
      <c r="F167" s="498">
        <v>42178</v>
      </c>
      <c r="G167" s="407">
        <v>9</v>
      </c>
      <c r="H167" s="760">
        <v>359.8</v>
      </c>
      <c r="I167" s="479"/>
      <c r="J167" s="519">
        <v>42205</v>
      </c>
      <c r="K167" s="597">
        <v>348.8</v>
      </c>
      <c r="L167" s="411">
        <v>0.1</v>
      </c>
      <c r="M167" s="598">
        <v>5</v>
      </c>
      <c r="N167" s="724">
        <f t="shared" si="18"/>
        <v>-4950</v>
      </c>
      <c r="O167" s="720" t="s">
        <v>883</v>
      </c>
      <c r="P167" s="719">
        <v>1</v>
      </c>
      <c r="Q167" s="790">
        <f t="shared" si="19"/>
        <v>-4950</v>
      </c>
      <c r="R167" s="517"/>
      <c r="S167" s="11"/>
    </row>
    <row r="168" spans="1:20" s="438" customFormat="1" ht="15" customHeight="1" x14ac:dyDescent="0.25">
      <c r="A168" s="14"/>
      <c r="B168" s="14"/>
      <c r="C168" s="14"/>
      <c r="D168" s="721"/>
      <c r="E168" s="721"/>
      <c r="F168" s="498"/>
      <c r="G168" s="407"/>
      <c r="H168" s="760"/>
      <c r="I168" s="479"/>
      <c r="J168" s="735"/>
      <c r="K168" s="597"/>
      <c r="L168" s="411"/>
      <c r="M168" s="598"/>
      <c r="N168" s="724"/>
      <c r="O168" s="720"/>
      <c r="P168" s="719"/>
      <c r="Q168" s="790"/>
      <c r="R168" s="517"/>
      <c r="S168" s="11"/>
      <c r="T168" s="14"/>
    </row>
    <row r="169" spans="1:20" s="438" customFormat="1" ht="15" customHeight="1" x14ac:dyDescent="0.25">
      <c r="A169" s="14"/>
      <c r="B169" s="14"/>
      <c r="C169" s="14"/>
      <c r="D169" s="721"/>
      <c r="E169" s="721"/>
      <c r="F169" s="498"/>
      <c r="G169" s="407"/>
      <c r="H169" s="760"/>
      <c r="I169" s="479"/>
      <c r="J169" s="735"/>
      <c r="K169" s="597"/>
      <c r="L169" s="411"/>
      <c r="M169" s="598"/>
      <c r="N169" s="724"/>
      <c r="O169" s="720"/>
      <c r="P169" s="719"/>
      <c r="Q169" s="790"/>
      <c r="R169" s="517"/>
      <c r="S169" s="11"/>
      <c r="T169" s="14"/>
    </row>
    <row r="170" spans="1:20" s="438" customFormat="1" ht="15" customHeight="1" x14ac:dyDescent="0.25">
      <c r="A170" s="14"/>
      <c r="B170" s="14"/>
      <c r="C170" s="14"/>
      <c r="D170" s="721"/>
      <c r="E170" s="721"/>
      <c r="F170" s="498"/>
      <c r="G170" s="407"/>
      <c r="H170" s="760"/>
      <c r="I170" s="479"/>
      <c r="J170" s="735"/>
      <c r="K170" s="597"/>
      <c r="L170" s="411"/>
      <c r="M170" s="598"/>
      <c r="N170" s="724"/>
      <c r="O170" s="720"/>
      <c r="P170" s="719"/>
      <c r="Q170" s="790"/>
      <c r="R170" s="517"/>
      <c r="S170" s="11"/>
      <c r="T170" s="14"/>
    </row>
    <row r="171" spans="1:20" s="93" customFormat="1" ht="15" customHeight="1" x14ac:dyDescent="0.25">
      <c r="A171" s="475"/>
      <c r="B171" s="475"/>
      <c r="C171" s="2"/>
      <c r="D171" s="2"/>
      <c r="E171" s="75"/>
      <c r="F171" s="74"/>
      <c r="G171" s="73"/>
      <c r="H171" s="257"/>
      <c r="I171" s="92"/>
      <c r="J171" s="74"/>
      <c r="K171" s="246"/>
      <c r="L171" s="821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5"/>
      <c r="G172" s="38"/>
      <c r="H172" s="263"/>
      <c r="I172" s="40"/>
      <c r="J172" s="41"/>
      <c r="K172" s="147"/>
      <c r="L172" s="243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38"/>
      <c r="B173" s="438"/>
      <c r="C173" s="27"/>
      <c r="D173" s="67"/>
      <c r="E173" s="67"/>
      <c r="F173" s="20"/>
      <c r="G173" s="10"/>
      <c r="H173" s="252"/>
      <c r="I173" s="9"/>
      <c r="J173" s="26"/>
      <c r="K173" s="142"/>
      <c r="L173" s="238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7" customWidth="1"/>
    <col min="2" max="2" width="8" style="407" customWidth="1"/>
    <col min="3" max="3" width="11.42578125" style="407" customWidth="1"/>
    <col min="4" max="4" width="10.28515625" style="720" customWidth="1"/>
    <col min="5" max="5" width="4.85546875" style="721" bestFit="1" customWidth="1"/>
    <col min="6" max="6" width="14.28515625" style="407" customWidth="1"/>
    <col min="7" max="7" width="4.140625" style="407" customWidth="1"/>
    <col min="8" max="8" width="12.5703125" style="411" customWidth="1"/>
    <col min="9" max="9" width="2.28515625" style="407" customWidth="1"/>
    <col min="10" max="10" width="14.28515625" style="409" customWidth="1"/>
    <col min="11" max="11" width="13" style="760" customWidth="1"/>
    <col min="12" max="12" width="13.28515625" style="723" customWidth="1"/>
    <col min="13" max="13" width="9.5703125" style="408" bestFit="1" customWidth="1"/>
    <col min="14" max="14" width="17.140625" style="724" bestFit="1" customWidth="1"/>
    <col min="15" max="15" width="10.7109375" style="720" customWidth="1"/>
    <col min="16" max="16" width="13.5703125" style="719" bestFit="1" customWidth="1"/>
    <col min="17" max="17" width="13.140625" style="412" customWidth="1"/>
    <col min="18" max="18" width="34.42578125" style="517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2"/>
      <c r="I2" s="722"/>
      <c r="J2" s="722"/>
      <c r="K2" s="823"/>
    </row>
    <row r="3" spans="1:19" x14ac:dyDescent="0.25">
      <c r="A3" s="11"/>
      <c r="H3" s="725"/>
      <c r="I3" s="725"/>
      <c r="J3" s="725"/>
      <c r="K3" s="823"/>
    </row>
    <row r="4" spans="1:19" s="7" customFormat="1" ht="16.5" thickBot="1" x14ac:dyDescent="0.3">
      <c r="A4" s="414">
        <f>SUM(N6,N21)</f>
        <v>160059.57058349103</v>
      </c>
      <c r="B4" s="11"/>
      <c r="C4" s="11"/>
      <c r="D4" s="726"/>
      <c r="E4" s="416"/>
      <c r="F4" s="415"/>
      <c r="G4" s="11"/>
      <c r="H4" s="727"/>
      <c r="I4" s="11"/>
      <c r="J4" s="23"/>
      <c r="K4" s="824"/>
      <c r="L4" s="728"/>
      <c r="M4" s="287"/>
      <c r="N4" s="729"/>
      <c r="O4" s="726"/>
      <c r="P4" s="730"/>
      <c r="Q4" s="420"/>
      <c r="R4" s="731"/>
    </row>
    <row r="5" spans="1:19" s="7" customFormat="1" ht="16.5" thickTop="1" x14ac:dyDescent="0.25">
      <c r="A5" s="765"/>
      <c r="B5" s="11"/>
      <c r="C5" s="11"/>
      <c r="D5" s="726"/>
      <c r="E5" s="726"/>
      <c r="F5" s="415"/>
      <c r="G5" s="11"/>
      <c r="H5" s="732"/>
      <c r="I5" s="11"/>
      <c r="J5" s="23"/>
      <c r="K5" s="824"/>
      <c r="L5" s="728"/>
      <c r="M5" s="287"/>
      <c r="N5" s="729"/>
      <c r="O5" s="726"/>
      <c r="P5" s="730"/>
      <c r="Q5" s="420"/>
      <c r="R5" s="731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7"/>
      <c r="I6" s="197"/>
      <c r="J6" s="200"/>
      <c r="K6" s="825"/>
      <c r="L6" s="217"/>
      <c r="M6" s="218"/>
      <c r="N6" s="219">
        <f>SUM(Q16)</f>
        <v>0</v>
      </c>
      <c r="O6" s="216"/>
      <c r="P6" s="226"/>
      <c r="Q6" s="282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1" t="s">
        <v>9</v>
      </c>
      <c r="E7" s="721"/>
      <c r="F7" s="14" t="s">
        <v>17</v>
      </c>
      <c r="G7" s="14" t="s">
        <v>40</v>
      </c>
      <c r="H7" s="419" t="s">
        <v>19</v>
      </c>
      <c r="I7" s="14"/>
      <c r="J7" s="421" t="s">
        <v>885</v>
      </c>
      <c r="K7" s="826" t="s">
        <v>680</v>
      </c>
      <c r="L7" s="728" t="s">
        <v>5</v>
      </c>
      <c r="M7" s="287" t="s">
        <v>16</v>
      </c>
      <c r="N7" s="733" t="s">
        <v>1746</v>
      </c>
      <c r="O7" s="721" t="s">
        <v>677</v>
      </c>
      <c r="P7" s="591" t="s">
        <v>10</v>
      </c>
      <c r="Q7" s="420" t="s">
        <v>15</v>
      </c>
      <c r="R7" s="734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1" t="s">
        <v>678</v>
      </c>
      <c r="E8" s="721" t="s">
        <v>180</v>
      </c>
      <c r="F8" s="14" t="s">
        <v>25</v>
      </c>
      <c r="G8" s="14"/>
      <c r="H8" s="419"/>
      <c r="I8" s="14"/>
      <c r="J8" s="421" t="s">
        <v>886</v>
      </c>
      <c r="K8" s="826" t="s">
        <v>18</v>
      </c>
      <c r="L8" s="728"/>
      <c r="M8" s="287" t="s">
        <v>41</v>
      </c>
      <c r="N8" s="733" t="s">
        <v>682</v>
      </c>
      <c r="O8" s="721" t="s">
        <v>679</v>
      </c>
      <c r="P8" s="591" t="s">
        <v>838</v>
      </c>
      <c r="Q8" s="422" t="s">
        <v>883</v>
      </c>
      <c r="R8" s="734"/>
    </row>
    <row r="9" spans="1:19" s="2" customFormat="1" ht="15" customHeight="1" x14ac:dyDescent="0.25">
      <c r="A9" s="14"/>
      <c r="B9" s="14"/>
      <c r="C9" s="14"/>
      <c r="D9" s="721"/>
      <c r="E9" s="721"/>
      <c r="F9" s="14"/>
      <c r="G9" s="14"/>
      <c r="H9" s="419"/>
      <c r="I9" s="14"/>
      <c r="J9" s="421"/>
      <c r="K9" s="826"/>
      <c r="L9" s="728"/>
      <c r="M9" s="287"/>
      <c r="N9" s="733"/>
      <c r="O9" s="721"/>
      <c r="P9" s="591" t="s">
        <v>19</v>
      </c>
      <c r="Q9" s="420"/>
      <c r="R9" s="734"/>
    </row>
    <row r="10" spans="1:19" s="314" customFormat="1" ht="12.75" customHeight="1" x14ac:dyDescent="0.25">
      <c r="A10" s="407" t="s">
        <v>934</v>
      </c>
      <c r="B10" s="407" t="s">
        <v>32</v>
      </c>
      <c r="C10" s="407" t="s">
        <v>39</v>
      </c>
      <c r="D10" s="720">
        <v>40919</v>
      </c>
      <c r="E10" s="720" t="s">
        <v>52</v>
      </c>
      <c r="F10" s="498">
        <v>40544</v>
      </c>
      <c r="G10" s="407">
        <v>1</v>
      </c>
      <c r="H10" s="411">
        <v>1</v>
      </c>
      <c r="I10" s="479"/>
      <c r="J10" s="735"/>
      <c r="K10" s="760">
        <v>1</v>
      </c>
      <c r="L10" s="723">
        <v>1</v>
      </c>
      <c r="M10" s="598">
        <v>10</v>
      </c>
      <c r="N10" s="724">
        <f>SUM((K10-H10)/L10*M10)*G10</f>
        <v>0</v>
      </c>
      <c r="O10" s="721" t="s">
        <v>883</v>
      </c>
      <c r="P10" s="719">
        <v>1</v>
      </c>
      <c r="Q10" s="412">
        <f>SUM(N10*P10)</f>
        <v>0</v>
      </c>
      <c r="R10" s="734"/>
    </row>
    <row r="11" spans="1:19" s="520" customFormat="1" ht="15" customHeight="1" x14ac:dyDescent="0.25">
      <c r="A11" s="848" t="s">
        <v>935</v>
      </c>
      <c r="B11" s="848" t="s">
        <v>32</v>
      </c>
      <c r="C11" s="848" t="s">
        <v>39</v>
      </c>
      <c r="D11" s="849">
        <v>40919</v>
      </c>
      <c r="E11" s="849" t="s">
        <v>77</v>
      </c>
      <c r="F11" s="764">
        <v>40544</v>
      </c>
      <c r="G11" s="848">
        <v>1</v>
      </c>
      <c r="H11" s="850">
        <v>1</v>
      </c>
      <c r="I11" s="739"/>
      <c r="J11" s="735"/>
      <c r="K11" s="740">
        <v>1</v>
      </c>
      <c r="L11" s="741">
        <v>1</v>
      </c>
      <c r="M11" s="766">
        <v>10</v>
      </c>
      <c r="N11" s="743">
        <f>SUM((H11-K11)/L11*M11)*G11</f>
        <v>0</v>
      </c>
      <c r="O11" s="736" t="s">
        <v>883</v>
      </c>
      <c r="P11" s="744">
        <v>1</v>
      </c>
      <c r="Q11" s="767">
        <f>SUM(N11*P11)</f>
        <v>0</v>
      </c>
      <c r="R11" s="745"/>
    </row>
    <row r="12" spans="1:19" s="17" customFormat="1" ht="15" customHeight="1" x14ac:dyDescent="0.25">
      <c r="A12" s="461"/>
      <c r="B12" s="461"/>
      <c r="C12" s="461"/>
      <c r="D12" s="753"/>
      <c r="E12" s="753"/>
      <c r="F12" s="482"/>
      <c r="G12" s="461"/>
      <c r="H12" s="447"/>
      <c r="I12" s="749"/>
      <c r="J12" s="519"/>
      <c r="K12" s="761"/>
      <c r="L12" s="750"/>
      <c r="M12" s="613"/>
      <c r="N12" s="751"/>
      <c r="O12" s="746"/>
      <c r="P12" s="639"/>
      <c r="Q12" s="452"/>
      <c r="R12" s="752"/>
    </row>
    <row r="13" spans="1:19" s="314" customFormat="1" ht="12.75" customHeight="1" x14ac:dyDescent="0.25">
      <c r="A13" s="14"/>
      <c r="B13" s="14"/>
      <c r="C13" s="14"/>
      <c r="D13" s="721"/>
      <c r="E13" s="721"/>
      <c r="F13" s="421"/>
      <c r="G13" s="14"/>
      <c r="H13" s="419"/>
      <c r="I13" s="479"/>
      <c r="J13" s="735"/>
      <c r="K13" s="760"/>
      <c r="L13" s="723"/>
      <c r="M13" s="598"/>
      <c r="N13" s="724"/>
      <c r="O13" s="721"/>
      <c r="P13" s="719"/>
      <c r="Q13" s="412"/>
      <c r="R13" s="734"/>
    </row>
    <row r="14" spans="1:19" s="314" customFormat="1" ht="12.75" customHeight="1" x14ac:dyDescent="0.25">
      <c r="A14" s="14"/>
      <c r="B14" s="14"/>
      <c r="C14" s="14"/>
      <c r="D14" s="721"/>
      <c r="E14" s="721"/>
      <c r="F14" s="421"/>
      <c r="G14" s="14"/>
      <c r="H14" s="419"/>
      <c r="I14" s="479"/>
      <c r="J14" s="735"/>
      <c r="K14" s="760"/>
      <c r="L14" s="723"/>
      <c r="M14" s="598"/>
      <c r="N14" s="724"/>
      <c r="O14" s="721"/>
      <c r="P14" s="719"/>
      <c r="Q14" s="412"/>
      <c r="R14" s="734"/>
    </row>
    <row r="15" spans="1:19" s="407" customFormat="1" ht="15" customHeight="1" x14ac:dyDescent="0.25">
      <c r="A15" s="461"/>
      <c r="B15" s="461"/>
      <c r="C15" s="461"/>
      <c r="D15" s="753"/>
      <c r="E15" s="746"/>
      <c r="F15" s="449"/>
      <c r="G15" s="461"/>
      <c r="H15" s="447"/>
      <c r="I15" s="449"/>
      <c r="J15" s="638"/>
      <c r="K15" s="761"/>
      <c r="L15" s="723"/>
      <c r="M15" s="408"/>
      <c r="N15" s="724"/>
      <c r="O15" s="753"/>
      <c r="P15" s="639"/>
      <c r="Q15" s="810"/>
      <c r="R15" s="518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39"/>
      <c r="I16" s="36"/>
      <c r="J16" s="37"/>
      <c r="K16" s="253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0"/>
      <c r="I17" s="48"/>
      <c r="J17" s="49"/>
      <c r="K17" s="254"/>
      <c r="L17" s="90"/>
      <c r="M17" s="47"/>
      <c r="N17" s="102"/>
      <c r="O17" s="69"/>
      <c r="P17" s="162"/>
      <c r="Q17" s="283"/>
      <c r="R17" s="48"/>
      <c r="S17" s="3"/>
    </row>
    <row r="18" spans="1:19" x14ac:dyDescent="0.25">
      <c r="A18" s="455"/>
      <c r="B18" s="455"/>
      <c r="C18" s="455"/>
      <c r="D18" s="754"/>
      <c r="E18" s="755"/>
      <c r="F18" s="454"/>
      <c r="G18" s="455"/>
      <c r="H18" s="459"/>
      <c r="I18" s="454"/>
      <c r="J18" s="457"/>
      <c r="K18" s="827"/>
      <c r="L18" s="756"/>
      <c r="M18" s="456"/>
      <c r="N18" s="757"/>
      <c r="O18" s="754"/>
      <c r="P18" s="646"/>
      <c r="Q18" s="460"/>
      <c r="R18" s="454"/>
    </row>
    <row r="19" spans="1:19" x14ac:dyDescent="0.25">
      <c r="A19" s="455"/>
      <c r="B19" s="455"/>
      <c r="C19" s="455"/>
      <c r="D19" s="754"/>
      <c r="E19" s="755"/>
      <c r="F19" s="455"/>
      <c r="G19" s="455"/>
      <c r="H19" s="459"/>
      <c r="I19" s="455"/>
      <c r="J19" s="457"/>
      <c r="K19" s="827"/>
      <c r="L19" s="756"/>
      <c r="M19" s="456"/>
      <c r="N19" s="757"/>
      <c r="O19" s="754"/>
      <c r="P19" s="646"/>
      <c r="Q19" s="460"/>
      <c r="R19" s="454"/>
    </row>
    <row r="20" spans="1:19" x14ac:dyDescent="0.25">
      <c r="A20" s="461"/>
      <c r="B20" s="461"/>
      <c r="C20" s="461"/>
      <c r="D20" s="753"/>
      <c r="E20" s="746"/>
      <c r="F20" s="461"/>
      <c r="G20" s="461"/>
      <c r="H20" s="447"/>
      <c r="I20" s="461"/>
      <c r="J20" s="462"/>
      <c r="K20" s="761"/>
      <c r="L20" s="750"/>
      <c r="M20" s="450"/>
      <c r="N20" s="751"/>
      <c r="O20" s="753"/>
      <c r="P20" s="639"/>
      <c r="Q20" s="452"/>
      <c r="R20" s="518"/>
    </row>
    <row r="21" spans="1:19" s="22" customFormat="1" ht="18.75" x14ac:dyDescent="0.3">
      <c r="A21" s="647"/>
      <c r="B21" s="464"/>
      <c r="C21" s="464"/>
      <c r="D21" s="758"/>
      <c r="E21" s="758"/>
      <c r="F21" s="464"/>
      <c r="G21" s="464" t="s">
        <v>36</v>
      </c>
      <c r="H21" s="759"/>
      <c r="I21" s="464"/>
      <c r="J21" s="466"/>
      <c r="K21" s="828"/>
      <c r="L21" s="213"/>
      <c r="M21" s="214"/>
      <c r="N21" s="228">
        <f>SUM(Q237)</f>
        <v>160059.57058349103</v>
      </c>
      <c r="O21" s="758"/>
      <c r="P21" s="223"/>
      <c r="Q21" s="469"/>
      <c r="R21" s="464"/>
      <c r="S21" s="1"/>
    </row>
    <row r="22" spans="1:19" s="8" customFormat="1" ht="15" customHeight="1" x14ac:dyDescent="0.25">
      <c r="A22" s="407"/>
      <c r="B22" s="407"/>
      <c r="C22" s="407"/>
      <c r="D22" s="720"/>
      <c r="E22" s="721"/>
      <c r="F22" s="407"/>
      <c r="G22" s="407"/>
      <c r="H22" s="411"/>
      <c r="I22" s="407"/>
      <c r="J22" s="409"/>
      <c r="K22" s="760"/>
      <c r="L22" s="723"/>
      <c r="M22" s="408"/>
      <c r="N22" s="724"/>
      <c r="O22" s="720"/>
      <c r="P22" s="719"/>
      <c r="Q22" s="412"/>
      <c r="R22" s="517" t="s">
        <v>3</v>
      </c>
    </row>
    <row r="23" spans="1:19" s="2" customFormat="1" ht="15" customHeight="1" x14ac:dyDescent="0.25">
      <c r="A23" s="14"/>
      <c r="B23" s="14"/>
      <c r="C23" s="14"/>
      <c r="D23" s="721"/>
      <c r="E23" s="721"/>
      <c r="F23" s="14"/>
      <c r="G23" s="14"/>
      <c r="H23" s="419"/>
      <c r="I23" s="14"/>
      <c r="J23" s="409"/>
      <c r="K23" s="826"/>
      <c r="L23" s="728"/>
      <c r="M23" s="287"/>
      <c r="N23" s="733"/>
      <c r="O23" s="721"/>
      <c r="P23" s="591"/>
      <c r="Q23" s="420"/>
      <c r="R23" s="734"/>
    </row>
    <row r="24" spans="1:19" s="2" customFormat="1" ht="15" customHeight="1" x14ac:dyDescent="0.25">
      <c r="A24" s="14"/>
      <c r="B24" s="14" t="s">
        <v>677</v>
      </c>
      <c r="C24" s="14"/>
      <c r="D24" s="721" t="s">
        <v>9</v>
      </c>
      <c r="E24" s="721"/>
      <c r="F24" s="14" t="s">
        <v>17</v>
      </c>
      <c r="G24" s="14" t="s">
        <v>40</v>
      </c>
      <c r="H24" s="419" t="s">
        <v>19</v>
      </c>
      <c r="I24" s="14"/>
      <c r="J24" s="421" t="s">
        <v>29</v>
      </c>
      <c r="K24" s="826" t="s">
        <v>680</v>
      </c>
      <c r="L24" s="728" t="s">
        <v>5</v>
      </c>
      <c r="M24" s="287" t="s">
        <v>16</v>
      </c>
      <c r="N24" s="733" t="s">
        <v>681</v>
      </c>
      <c r="O24" s="721" t="s">
        <v>677</v>
      </c>
      <c r="P24" s="591" t="s">
        <v>10</v>
      </c>
      <c r="Q24" s="422" t="s">
        <v>15</v>
      </c>
      <c r="R24" s="734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1" t="s">
        <v>678</v>
      </c>
      <c r="E25" s="721" t="s">
        <v>180</v>
      </c>
      <c r="F25" s="14" t="s">
        <v>25</v>
      </c>
      <c r="G25" s="14"/>
      <c r="H25" s="419"/>
      <c r="I25" s="14"/>
      <c r="J25" s="421" t="s">
        <v>7</v>
      </c>
      <c r="K25" s="826" t="s">
        <v>18</v>
      </c>
      <c r="L25" s="728"/>
      <c r="M25" s="287" t="s">
        <v>41</v>
      </c>
      <c r="N25" s="733" t="s">
        <v>682</v>
      </c>
      <c r="O25" s="721" t="s">
        <v>679</v>
      </c>
      <c r="P25" s="591" t="s">
        <v>14</v>
      </c>
      <c r="Q25" s="422" t="s">
        <v>883</v>
      </c>
      <c r="R25" s="734"/>
    </row>
    <row r="26" spans="1:19" s="17" customFormat="1" ht="15" customHeight="1" x14ac:dyDescent="0.25">
      <c r="A26" s="438"/>
      <c r="B26" s="438"/>
      <c r="C26" s="438"/>
      <c r="D26" s="746"/>
      <c r="E26" s="746"/>
      <c r="F26" s="747"/>
      <c r="G26" s="438"/>
      <c r="H26" s="748"/>
      <c r="I26" s="749"/>
      <c r="J26" s="482"/>
      <c r="K26" s="761"/>
      <c r="L26" s="750"/>
      <c r="M26" s="450"/>
      <c r="N26" s="751"/>
      <c r="O26" s="746"/>
      <c r="P26" s="591" t="s">
        <v>1286</v>
      </c>
      <c r="Q26" s="452"/>
      <c r="R26" s="752"/>
    </row>
    <row r="27" spans="1:19" s="17" customFormat="1" ht="15" customHeight="1" x14ac:dyDescent="0.25">
      <c r="A27" s="438"/>
      <c r="B27" s="438"/>
      <c r="C27" s="438"/>
      <c r="D27" s="746"/>
      <c r="E27" s="746"/>
      <c r="F27" s="747"/>
      <c r="G27" s="438"/>
      <c r="H27" s="748"/>
      <c r="I27" s="749"/>
      <c r="J27" s="482"/>
      <c r="K27" s="761"/>
      <c r="L27" s="750"/>
      <c r="M27" s="450"/>
      <c r="N27" s="751"/>
      <c r="O27" s="746"/>
      <c r="P27" s="591" t="s">
        <v>1287</v>
      </c>
      <c r="Q27" s="452"/>
      <c r="R27" s="752"/>
    </row>
    <row r="28" spans="1:19" s="18" customFormat="1" ht="15" customHeight="1" x14ac:dyDescent="0.25">
      <c r="A28" s="438" t="s">
        <v>898</v>
      </c>
      <c r="B28" s="438" t="s">
        <v>899</v>
      </c>
      <c r="C28" s="438" t="s">
        <v>900</v>
      </c>
      <c r="D28" s="746">
        <v>41334</v>
      </c>
      <c r="E28" s="746" t="s">
        <v>77</v>
      </c>
      <c r="F28" s="747">
        <v>41302</v>
      </c>
      <c r="G28" s="438">
        <v>1</v>
      </c>
      <c r="H28" s="748">
        <v>2169</v>
      </c>
      <c r="I28" s="749"/>
      <c r="J28" s="482">
        <v>41305</v>
      </c>
      <c r="K28" s="761">
        <v>2209</v>
      </c>
      <c r="L28" s="750">
        <v>1</v>
      </c>
      <c r="M28" s="450">
        <v>10</v>
      </c>
      <c r="N28" s="751">
        <f>SUM((H28-K28)/L28*M28)*G28</f>
        <v>-400</v>
      </c>
      <c r="O28" s="746" t="s">
        <v>883</v>
      </c>
      <c r="P28" s="639">
        <v>1</v>
      </c>
      <c r="Q28" s="452">
        <f t="shared" ref="Q28:Q34" si="0">SUM(N28*P28)</f>
        <v>-400</v>
      </c>
      <c r="R28" s="518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1">
        <v>41334</v>
      </c>
      <c r="E29" s="721" t="s">
        <v>52</v>
      </c>
      <c r="F29" s="421">
        <v>41303</v>
      </c>
      <c r="G29" s="14">
        <v>1</v>
      </c>
      <c r="H29" s="419">
        <v>97.63</v>
      </c>
      <c r="I29" s="479"/>
      <c r="J29" s="519">
        <v>41309</v>
      </c>
      <c r="K29" s="760">
        <v>96.15</v>
      </c>
      <c r="L29" s="723">
        <v>0.01</v>
      </c>
      <c r="M29" s="408">
        <v>10</v>
      </c>
      <c r="N29" s="724">
        <f t="shared" ref="N29:N34" si="1">SUM((K29-H29)/L29*M29)*G29</f>
        <v>-1479.9999999999898</v>
      </c>
      <c r="O29" s="721" t="s">
        <v>883</v>
      </c>
      <c r="P29" s="639">
        <v>1</v>
      </c>
      <c r="Q29" s="412">
        <f t="shared" si="0"/>
        <v>-1479.9999999999898</v>
      </c>
      <c r="R29" s="734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1">
        <v>41306</v>
      </c>
      <c r="E30" s="721" t="s">
        <v>52</v>
      </c>
      <c r="F30" s="421">
        <v>41304</v>
      </c>
      <c r="G30" s="14">
        <v>1</v>
      </c>
      <c r="H30" s="419">
        <v>97.62</v>
      </c>
      <c r="I30" s="479"/>
      <c r="J30" s="519">
        <v>41309</v>
      </c>
      <c r="K30" s="760">
        <v>96.22</v>
      </c>
      <c r="L30" s="723">
        <v>0.01</v>
      </c>
      <c r="M30" s="408">
        <v>10</v>
      </c>
      <c r="N30" s="724">
        <f t="shared" si="1"/>
        <v>-1400.0000000000057</v>
      </c>
      <c r="O30" s="721" t="s">
        <v>883</v>
      </c>
      <c r="P30" s="639">
        <v>1</v>
      </c>
      <c r="Q30" s="412">
        <f t="shared" si="0"/>
        <v>-1400.0000000000057</v>
      </c>
      <c r="R30" s="734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1">
        <v>41334</v>
      </c>
      <c r="E31" s="721" t="s">
        <v>52</v>
      </c>
      <c r="F31" s="421">
        <v>41306</v>
      </c>
      <c r="G31" s="14">
        <v>1</v>
      </c>
      <c r="H31" s="419">
        <v>53.42</v>
      </c>
      <c r="I31" s="479"/>
      <c r="J31" s="735">
        <v>41311</v>
      </c>
      <c r="K31" s="760">
        <v>52.56</v>
      </c>
      <c r="L31" s="723">
        <v>0.01</v>
      </c>
      <c r="M31" s="408">
        <v>6</v>
      </c>
      <c r="N31" s="724">
        <f t="shared" si="1"/>
        <v>-515.99999999999966</v>
      </c>
      <c r="O31" s="721" t="s">
        <v>883</v>
      </c>
      <c r="P31" s="639">
        <v>1</v>
      </c>
      <c r="Q31" s="412">
        <f t="shared" si="0"/>
        <v>-515.99999999999966</v>
      </c>
      <c r="R31" s="734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1">
        <v>41334</v>
      </c>
      <c r="E32" s="721" t="s">
        <v>52</v>
      </c>
      <c r="F32" s="421">
        <v>41304</v>
      </c>
      <c r="G32" s="14">
        <v>1</v>
      </c>
      <c r="H32" s="419">
        <v>429.9</v>
      </c>
      <c r="I32" s="479"/>
      <c r="J32" s="519">
        <v>41313</v>
      </c>
      <c r="K32" s="760">
        <v>426.9</v>
      </c>
      <c r="L32" s="723">
        <v>0.1</v>
      </c>
      <c r="M32" s="408">
        <v>10</v>
      </c>
      <c r="N32" s="724">
        <f t="shared" si="1"/>
        <v>-300</v>
      </c>
      <c r="O32" s="721" t="s">
        <v>883</v>
      </c>
      <c r="P32" s="639">
        <v>1</v>
      </c>
      <c r="Q32" s="412">
        <f t="shared" si="0"/>
        <v>-300</v>
      </c>
      <c r="R32" s="734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1">
        <v>41306</v>
      </c>
      <c r="E33" s="721" t="s">
        <v>52</v>
      </c>
      <c r="F33" s="421">
        <v>41304</v>
      </c>
      <c r="G33" s="14">
        <v>1</v>
      </c>
      <c r="H33" s="419">
        <v>992</v>
      </c>
      <c r="I33" s="479"/>
      <c r="J33" s="519">
        <v>41317</v>
      </c>
      <c r="K33" s="760">
        <v>1017.5</v>
      </c>
      <c r="L33" s="723">
        <v>0.25</v>
      </c>
      <c r="M33" s="408">
        <v>25</v>
      </c>
      <c r="N33" s="724">
        <f t="shared" si="1"/>
        <v>2550</v>
      </c>
      <c r="O33" s="721" t="s">
        <v>883</v>
      </c>
      <c r="P33" s="639">
        <v>1</v>
      </c>
      <c r="Q33" s="412">
        <f t="shared" si="0"/>
        <v>2550</v>
      </c>
      <c r="R33" s="734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1">
        <v>41334</v>
      </c>
      <c r="E34" s="721" t="s">
        <v>52</v>
      </c>
      <c r="F34" s="421">
        <v>41304</v>
      </c>
      <c r="G34" s="14">
        <v>1</v>
      </c>
      <c r="H34" s="419">
        <v>114</v>
      </c>
      <c r="I34" s="479"/>
      <c r="J34" s="519">
        <v>41317</v>
      </c>
      <c r="K34" s="760">
        <v>118.71</v>
      </c>
      <c r="L34" s="723">
        <v>0.01</v>
      </c>
      <c r="M34" s="408">
        <v>10</v>
      </c>
      <c r="N34" s="724">
        <f t="shared" si="1"/>
        <v>4709.9999999999936</v>
      </c>
      <c r="O34" s="721" t="s">
        <v>883</v>
      </c>
      <c r="P34" s="639">
        <v>1</v>
      </c>
      <c r="Q34" s="412">
        <f t="shared" si="0"/>
        <v>4709.9999999999936</v>
      </c>
      <c r="R34" s="734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1">
        <v>41334</v>
      </c>
      <c r="E35" s="721" t="s">
        <v>52</v>
      </c>
      <c r="F35" s="421">
        <v>41306</v>
      </c>
      <c r="G35" s="14">
        <v>1</v>
      </c>
      <c r="H35" s="419">
        <v>2020</v>
      </c>
      <c r="I35" s="479"/>
      <c r="J35" s="519">
        <v>41319</v>
      </c>
      <c r="K35" s="760">
        <v>2036</v>
      </c>
      <c r="L35" s="723">
        <v>1</v>
      </c>
      <c r="M35" s="408">
        <v>10</v>
      </c>
      <c r="N35" s="724">
        <f>SUM((K35-H35)/L35*M35)*G35</f>
        <v>160</v>
      </c>
      <c r="O35" s="721" t="s">
        <v>883</v>
      </c>
      <c r="P35" s="639">
        <v>1</v>
      </c>
      <c r="Q35" s="412">
        <f t="shared" ref="Q35:Q41" si="2">SUM(N35*P35)</f>
        <v>160</v>
      </c>
      <c r="R35" s="734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1">
        <v>41334</v>
      </c>
      <c r="E36" s="721" t="s">
        <v>52</v>
      </c>
      <c r="F36" s="421">
        <v>41306</v>
      </c>
      <c r="G36" s="14">
        <v>1</v>
      </c>
      <c r="H36" s="419">
        <v>313.3</v>
      </c>
      <c r="I36" s="479"/>
      <c r="J36" s="519">
        <v>41320</v>
      </c>
      <c r="K36" s="760">
        <v>318.3</v>
      </c>
      <c r="L36" s="723">
        <v>0.01</v>
      </c>
      <c r="M36" s="408">
        <v>4.2</v>
      </c>
      <c r="N36" s="724">
        <f>SUM((K36-H36)/L36*M36)*G36</f>
        <v>2100</v>
      </c>
      <c r="O36" s="721" t="s">
        <v>883</v>
      </c>
      <c r="P36" s="639">
        <v>1</v>
      </c>
      <c r="Q36" s="412">
        <f t="shared" si="2"/>
        <v>2100</v>
      </c>
      <c r="R36" s="734"/>
    </row>
    <row r="37" spans="1:18" s="17" customFormat="1" ht="15" customHeight="1" x14ac:dyDescent="0.25">
      <c r="A37" s="438" t="s">
        <v>980</v>
      </c>
      <c r="B37" s="438" t="s">
        <v>737</v>
      </c>
      <c r="C37" s="438" t="s">
        <v>981</v>
      </c>
      <c r="D37" s="746">
        <v>41334</v>
      </c>
      <c r="E37" s="746" t="s">
        <v>77</v>
      </c>
      <c r="F37" s="747">
        <v>41319</v>
      </c>
      <c r="G37" s="438">
        <v>1</v>
      </c>
      <c r="H37" s="748">
        <v>317.2</v>
      </c>
      <c r="I37" s="749"/>
      <c r="J37" s="519">
        <v>41324</v>
      </c>
      <c r="K37" s="829">
        <v>329.3</v>
      </c>
      <c r="L37" s="750">
        <v>0.1</v>
      </c>
      <c r="M37" s="450">
        <v>10</v>
      </c>
      <c r="N37" s="751">
        <f>SUM((H37-K37)/L37*M37)*G37</f>
        <v>-1210.0000000000023</v>
      </c>
      <c r="O37" s="746" t="s">
        <v>883</v>
      </c>
      <c r="P37" s="639">
        <v>1</v>
      </c>
      <c r="Q37" s="452">
        <f t="shared" si="2"/>
        <v>-1210.0000000000023</v>
      </c>
      <c r="R37" s="752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1">
        <v>41365</v>
      </c>
      <c r="E38" s="721" t="s">
        <v>52</v>
      </c>
      <c r="F38" s="421">
        <v>41376</v>
      </c>
      <c r="G38" s="14">
        <v>1</v>
      </c>
      <c r="H38" s="419">
        <v>999.5</v>
      </c>
      <c r="I38" s="479"/>
      <c r="J38" s="519">
        <v>41325</v>
      </c>
      <c r="K38" s="760">
        <v>995.7</v>
      </c>
      <c r="L38" s="723">
        <v>0.25</v>
      </c>
      <c r="M38" s="408">
        <v>25</v>
      </c>
      <c r="N38" s="724">
        <f t="shared" ref="N38:N44" si="3">SUM((K38-H38)/L38*M38)*G38</f>
        <v>-379.99999999999545</v>
      </c>
      <c r="O38" s="721" t="s">
        <v>883</v>
      </c>
      <c r="P38" s="639">
        <v>1</v>
      </c>
      <c r="Q38" s="412">
        <f t="shared" si="2"/>
        <v>-379.99999999999545</v>
      </c>
      <c r="R38" s="734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1">
        <v>41365</v>
      </c>
      <c r="E39" s="721" t="s">
        <v>52</v>
      </c>
      <c r="F39" s="421">
        <v>41317</v>
      </c>
      <c r="G39" s="14">
        <v>1</v>
      </c>
      <c r="H39" s="419">
        <v>116.76</v>
      </c>
      <c r="I39" s="479"/>
      <c r="J39" s="519">
        <v>41325</v>
      </c>
      <c r="K39" s="760">
        <v>115.3</v>
      </c>
      <c r="L39" s="723">
        <v>0.01</v>
      </c>
      <c r="M39" s="408">
        <v>10</v>
      </c>
      <c r="N39" s="724">
        <f t="shared" si="3"/>
        <v>-1460.000000000008</v>
      </c>
      <c r="O39" s="721" t="s">
        <v>883</v>
      </c>
      <c r="P39" s="639">
        <v>1</v>
      </c>
      <c r="Q39" s="412">
        <f t="shared" si="2"/>
        <v>-1460.000000000008</v>
      </c>
      <c r="R39" s="734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1">
        <v>41334</v>
      </c>
      <c r="E40" s="721" t="s">
        <v>52</v>
      </c>
      <c r="F40" s="421">
        <v>41317</v>
      </c>
      <c r="G40" s="14">
        <v>1</v>
      </c>
      <c r="H40" s="419">
        <v>125.8</v>
      </c>
      <c r="I40" s="479"/>
      <c r="J40" s="519">
        <v>41325</v>
      </c>
      <c r="K40" s="760">
        <v>123.4</v>
      </c>
      <c r="L40" s="723">
        <v>0.05</v>
      </c>
      <c r="M40" s="408">
        <v>7.5</v>
      </c>
      <c r="N40" s="724">
        <f t="shared" si="3"/>
        <v>-359.99999999999875</v>
      </c>
      <c r="O40" s="721" t="s">
        <v>883</v>
      </c>
      <c r="P40" s="639">
        <v>1</v>
      </c>
      <c r="Q40" s="412">
        <f t="shared" si="2"/>
        <v>-359.99999999999875</v>
      </c>
      <c r="R40" s="734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1">
        <v>41334</v>
      </c>
      <c r="E41" s="721" t="s">
        <v>52</v>
      </c>
      <c r="F41" s="421">
        <v>41302</v>
      </c>
      <c r="G41" s="14">
        <v>1</v>
      </c>
      <c r="H41" s="419">
        <v>289.60000000000002</v>
      </c>
      <c r="I41" s="479"/>
      <c r="J41" s="519">
        <v>41325</v>
      </c>
      <c r="K41" s="760">
        <v>305.10000000000002</v>
      </c>
      <c r="L41" s="723">
        <v>0.01</v>
      </c>
      <c r="M41" s="408">
        <v>4.2</v>
      </c>
      <c r="N41" s="724">
        <f t="shared" si="3"/>
        <v>6510</v>
      </c>
      <c r="O41" s="721" t="s">
        <v>883</v>
      </c>
      <c r="P41" s="639">
        <v>1</v>
      </c>
      <c r="Q41" s="412">
        <f t="shared" si="2"/>
        <v>6510</v>
      </c>
      <c r="R41" s="517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1">
        <v>41395</v>
      </c>
      <c r="E42" s="721" t="s">
        <v>52</v>
      </c>
      <c r="F42" s="421">
        <v>41324</v>
      </c>
      <c r="G42" s="14">
        <v>1</v>
      </c>
      <c r="H42" s="419">
        <v>2168</v>
      </c>
      <c r="I42" s="479"/>
      <c r="J42" s="519">
        <v>41325</v>
      </c>
      <c r="K42" s="760"/>
      <c r="L42" s="723">
        <v>1</v>
      </c>
      <c r="M42" s="408">
        <v>10</v>
      </c>
      <c r="N42" s="724">
        <f t="shared" si="3"/>
        <v>-21680</v>
      </c>
      <c r="O42" s="721" t="s">
        <v>883</v>
      </c>
      <c r="P42" s="639">
        <v>1</v>
      </c>
      <c r="Q42" s="412">
        <f t="shared" ref="Q42:Q48" si="4">SUM(N42*P42)</f>
        <v>-21680</v>
      </c>
      <c r="R42" s="734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1">
        <v>41334</v>
      </c>
      <c r="E43" s="721" t="s">
        <v>52</v>
      </c>
      <c r="F43" s="421">
        <v>41324</v>
      </c>
      <c r="G43" s="14">
        <v>1</v>
      </c>
      <c r="H43" s="419">
        <v>2785</v>
      </c>
      <c r="I43" s="479"/>
      <c r="J43" s="519">
        <v>41325</v>
      </c>
      <c r="K43" s="760">
        <v>2753</v>
      </c>
      <c r="L43" s="723">
        <v>0.25</v>
      </c>
      <c r="M43" s="408">
        <v>5</v>
      </c>
      <c r="N43" s="724">
        <f t="shared" si="3"/>
        <v>-640</v>
      </c>
      <c r="O43" s="721" t="s">
        <v>883</v>
      </c>
      <c r="P43" s="639">
        <v>1</v>
      </c>
      <c r="Q43" s="412">
        <f t="shared" si="4"/>
        <v>-640</v>
      </c>
      <c r="R43" s="734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1">
        <v>41334</v>
      </c>
      <c r="E44" s="721" t="s">
        <v>52</v>
      </c>
      <c r="F44" s="421">
        <v>41324</v>
      </c>
      <c r="G44" s="14">
        <v>1</v>
      </c>
      <c r="H44" s="419">
        <v>14022</v>
      </c>
      <c r="I44" s="479"/>
      <c r="J44" s="519">
        <v>41325</v>
      </c>
      <c r="K44" s="760">
        <v>13902</v>
      </c>
      <c r="L44" s="723">
        <v>1</v>
      </c>
      <c r="M44" s="408">
        <v>5</v>
      </c>
      <c r="N44" s="724">
        <f t="shared" si="3"/>
        <v>-600</v>
      </c>
      <c r="O44" s="721" t="s">
        <v>883</v>
      </c>
      <c r="P44" s="639">
        <v>1</v>
      </c>
      <c r="Q44" s="412">
        <f t="shared" si="4"/>
        <v>-600</v>
      </c>
      <c r="R44" s="734"/>
    </row>
    <row r="45" spans="1:18" s="17" customFormat="1" ht="15" customHeight="1" x14ac:dyDescent="0.25">
      <c r="A45" s="438" t="s">
        <v>893</v>
      </c>
      <c r="B45" s="438" t="s">
        <v>360</v>
      </c>
      <c r="C45" s="438" t="s">
        <v>952</v>
      </c>
      <c r="D45" s="746">
        <v>41334</v>
      </c>
      <c r="E45" s="746" t="s">
        <v>77</v>
      </c>
      <c r="F45" s="747">
        <v>41312</v>
      </c>
      <c r="G45" s="438">
        <v>1</v>
      </c>
      <c r="H45" s="748">
        <v>140</v>
      </c>
      <c r="I45" s="749"/>
      <c r="J45" s="519">
        <v>41327</v>
      </c>
      <c r="K45" s="761">
        <v>142.9</v>
      </c>
      <c r="L45" s="750">
        <v>0.05</v>
      </c>
      <c r="M45" s="450">
        <v>18.75</v>
      </c>
      <c r="N45" s="751">
        <f>SUM((H45-K45)/L45*M45)*G45</f>
        <v>-1087.500000000002</v>
      </c>
      <c r="O45" s="746" t="s">
        <v>883</v>
      </c>
      <c r="P45" s="639">
        <v>1</v>
      </c>
      <c r="Q45" s="452">
        <f t="shared" si="4"/>
        <v>-1087.500000000002</v>
      </c>
      <c r="R45" s="752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1">
        <v>41334</v>
      </c>
      <c r="E46" s="721" t="s">
        <v>52</v>
      </c>
      <c r="F46" s="421">
        <v>41330</v>
      </c>
      <c r="G46" s="14">
        <v>1</v>
      </c>
      <c r="H46" s="419">
        <v>394.3</v>
      </c>
      <c r="I46" s="479"/>
      <c r="J46" s="519">
        <v>41330</v>
      </c>
      <c r="K46" s="760">
        <v>385.3</v>
      </c>
      <c r="L46" s="723">
        <v>0.25</v>
      </c>
      <c r="M46" s="408">
        <v>12.5</v>
      </c>
      <c r="N46" s="724">
        <f>SUM((K46-H46)/L46*M46)*G46</f>
        <v>-450</v>
      </c>
      <c r="O46" s="721" t="s">
        <v>883</v>
      </c>
      <c r="P46" s="639">
        <v>1</v>
      </c>
      <c r="Q46" s="412">
        <f t="shared" si="4"/>
        <v>-450</v>
      </c>
      <c r="R46" s="734"/>
    </row>
    <row r="47" spans="1:18" s="17" customFormat="1" ht="15" customHeight="1" x14ac:dyDescent="0.25">
      <c r="A47" s="438" t="s">
        <v>982</v>
      </c>
      <c r="B47" s="438" t="s">
        <v>983</v>
      </c>
      <c r="C47" s="438" t="s">
        <v>984</v>
      </c>
      <c r="D47" s="746">
        <v>41334</v>
      </c>
      <c r="E47" s="746" t="s">
        <v>77</v>
      </c>
      <c r="F47" s="747">
        <v>41319</v>
      </c>
      <c r="G47" s="438">
        <v>1</v>
      </c>
      <c r="H47" s="748">
        <v>17.87</v>
      </c>
      <c r="I47" s="749"/>
      <c r="J47" s="519">
        <v>41330</v>
      </c>
      <c r="K47" s="761">
        <v>18.25</v>
      </c>
      <c r="L47" s="750">
        <v>0.01</v>
      </c>
      <c r="M47" s="450">
        <v>11.2</v>
      </c>
      <c r="N47" s="751">
        <f>SUM((H47-K47)/L47*M47)*G47</f>
        <v>-425.59999999999889</v>
      </c>
      <c r="O47" s="746" t="s">
        <v>883</v>
      </c>
      <c r="P47" s="639">
        <v>1</v>
      </c>
      <c r="Q47" s="452">
        <f t="shared" si="4"/>
        <v>-425.59999999999889</v>
      </c>
      <c r="R47" s="752"/>
    </row>
    <row r="48" spans="1:18" s="18" customFormat="1" ht="15" customHeight="1" x14ac:dyDescent="0.25">
      <c r="A48" s="438" t="s">
        <v>898</v>
      </c>
      <c r="B48" s="438" t="s">
        <v>899</v>
      </c>
      <c r="C48" s="438" t="s">
        <v>1022</v>
      </c>
      <c r="D48" s="746">
        <v>41395</v>
      </c>
      <c r="E48" s="746" t="s">
        <v>77</v>
      </c>
      <c r="F48" s="747">
        <v>41324</v>
      </c>
      <c r="G48" s="438">
        <v>1</v>
      </c>
      <c r="H48" s="748">
        <v>2168</v>
      </c>
      <c r="I48" s="749"/>
      <c r="J48" s="482">
        <v>41341</v>
      </c>
      <c r="K48" s="761">
        <v>2095</v>
      </c>
      <c r="L48" s="750">
        <v>1</v>
      </c>
      <c r="M48" s="450">
        <v>10</v>
      </c>
      <c r="N48" s="751">
        <f>SUM((H48-K48)/L48*M48)*G48</f>
        <v>730</v>
      </c>
      <c r="O48" s="746" t="s">
        <v>883</v>
      </c>
      <c r="P48" s="639">
        <v>1</v>
      </c>
      <c r="Q48" s="412">
        <f t="shared" si="4"/>
        <v>730</v>
      </c>
      <c r="R48" s="518"/>
    </row>
    <row r="49" spans="1:19" s="17" customFormat="1" ht="15" customHeight="1" x14ac:dyDescent="0.25">
      <c r="A49" s="438" t="s">
        <v>1056</v>
      </c>
      <c r="B49" s="438" t="s">
        <v>69</v>
      </c>
      <c r="C49" s="438" t="s">
        <v>1055</v>
      </c>
      <c r="D49" s="746">
        <v>41365</v>
      </c>
      <c r="E49" s="746" t="s">
        <v>77</v>
      </c>
      <c r="F49" s="747">
        <v>41334</v>
      </c>
      <c r="G49" s="438">
        <v>1</v>
      </c>
      <c r="H49" s="748">
        <v>350.7</v>
      </c>
      <c r="I49" s="749"/>
      <c r="J49" s="519">
        <v>41345</v>
      </c>
      <c r="K49" s="761">
        <v>354.7</v>
      </c>
      <c r="L49" s="750">
        <v>0.05</v>
      </c>
      <c r="M49" s="450">
        <v>12.5</v>
      </c>
      <c r="N49" s="751">
        <f>SUM((H49-K49)/L49*M49)*G49</f>
        <v>-1000</v>
      </c>
      <c r="O49" s="746" t="s">
        <v>883</v>
      </c>
      <c r="P49" s="639">
        <v>1</v>
      </c>
      <c r="Q49" s="452">
        <f>SUM(N49*P49)</f>
        <v>-1000</v>
      </c>
      <c r="R49" s="752"/>
    </row>
    <row r="50" spans="1:19" s="17" customFormat="1" ht="15" customHeight="1" x14ac:dyDescent="0.25">
      <c r="A50" s="438" t="s">
        <v>45</v>
      </c>
      <c r="B50" s="438" t="s">
        <v>976</v>
      </c>
      <c r="C50" s="438" t="s">
        <v>977</v>
      </c>
      <c r="D50" s="746">
        <v>41334</v>
      </c>
      <c r="E50" s="746" t="s">
        <v>77</v>
      </c>
      <c r="F50" s="747">
        <v>41317</v>
      </c>
      <c r="G50" s="438">
        <v>1</v>
      </c>
      <c r="H50" s="748">
        <v>731.35</v>
      </c>
      <c r="I50" s="749"/>
      <c r="J50" s="519">
        <v>41347</v>
      </c>
      <c r="K50" s="761">
        <v>709.75</v>
      </c>
      <c r="L50" s="750">
        <v>0.25</v>
      </c>
      <c r="M50" s="450">
        <v>12.5</v>
      </c>
      <c r="N50" s="751">
        <f>SUM((H50-K50)/L50*M50)*G50</f>
        <v>1080.0000000000011</v>
      </c>
      <c r="O50" s="721" t="s">
        <v>883</v>
      </c>
      <c r="P50" s="639">
        <v>1</v>
      </c>
      <c r="Q50" s="412">
        <f>SUM(N50*P50)</f>
        <v>1080.0000000000011</v>
      </c>
      <c r="R50" s="752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1">
        <v>41395</v>
      </c>
      <c r="E51" s="721" t="s">
        <v>52</v>
      </c>
      <c r="F51" s="421">
        <v>41353</v>
      </c>
      <c r="G51" s="14">
        <v>1</v>
      </c>
      <c r="H51" s="419">
        <v>736</v>
      </c>
      <c r="I51" s="479"/>
      <c r="J51" s="519">
        <v>41355</v>
      </c>
      <c r="K51" s="760">
        <v>718.8</v>
      </c>
      <c r="L51" s="723">
        <v>0.25</v>
      </c>
      <c r="M51" s="408">
        <v>12.5</v>
      </c>
      <c r="N51" s="724">
        <f>SUM((K51-H51)/L51*M51)*G51</f>
        <v>-860.00000000000227</v>
      </c>
      <c r="O51" s="721" t="s">
        <v>883</v>
      </c>
      <c r="P51" s="639">
        <v>1</v>
      </c>
      <c r="Q51" s="412">
        <f>SUM(N51*P51)</f>
        <v>-860.00000000000227</v>
      </c>
      <c r="R51" s="734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1">
        <v>41365</v>
      </c>
      <c r="E52" s="721" t="s">
        <v>52</v>
      </c>
      <c r="F52" s="421">
        <v>41358</v>
      </c>
      <c r="G52" s="14">
        <v>1</v>
      </c>
      <c r="H52" s="419">
        <v>108.55</v>
      </c>
      <c r="I52" s="479"/>
      <c r="J52" s="519">
        <v>41358</v>
      </c>
      <c r="K52" s="760">
        <v>106.85</v>
      </c>
      <c r="L52" s="723">
        <v>0.01</v>
      </c>
      <c r="M52" s="408">
        <v>10</v>
      </c>
      <c r="N52" s="724">
        <f>SUM((K52-H52)/L52*M52)*G52</f>
        <v>-1700.0000000000027</v>
      </c>
      <c r="O52" s="721" t="s">
        <v>883</v>
      </c>
      <c r="P52" s="639">
        <v>1</v>
      </c>
      <c r="Q52" s="412">
        <f>SUM(N52*P52)</f>
        <v>-1700.0000000000027</v>
      </c>
      <c r="R52" s="734"/>
    </row>
    <row r="53" spans="1:19" s="17" customFormat="1" ht="15" customHeight="1" x14ac:dyDescent="0.25">
      <c r="A53" s="438" t="s">
        <v>49</v>
      </c>
      <c r="B53" s="438" t="s">
        <v>48</v>
      </c>
      <c r="C53" s="438" t="s">
        <v>1091</v>
      </c>
      <c r="D53" s="746">
        <v>41365</v>
      </c>
      <c r="E53" s="746" t="s">
        <v>77</v>
      </c>
      <c r="F53" s="747">
        <v>41347</v>
      </c>
      <c r="G53" s="438">
        <v>1</v>
      </c>
      <c r="H53" s="748">
        <v>910.5</v>
      </c>
      <c r="I53" s="749"/>
      <c r="J53" s="519">
        <v>41360</v>
      </c>
      <c r="K53" s="761">
        <v>906.5</v>
      </c>
      <c r="L53" s="750">
        <v>0.25</v>
      </c>
      <c r="M53" s="450">
        <v>25</v>
      </c>
      <c r="N53" s="751">
        <f>SUM((H53-K53)/L53*M53)*G53</f>
        <v>400</v>
      </c>
      <c r="O53" s="720" t="s">
        <v>1271</v>
      </c>
      <c r="P53" s="639">
        <v>1</v>
      </c>
      <c r="Q53" s="412">
        <f>SUM(N53/P53)</f>
        <v>400</v>
      </c>
      <c r="R53" s="752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1">
        <v>41395</v>
      </c>
      <c r="E54" s="721" t="s">
        <v>52</v>
      </c>
      <c r="F54" s="421">
        <v>41360</v>
      </c>
      <c r="G54" s="14">
        <v>1</v>
      </c>
      <c r="H54" s="419">
        <v>4.0599999999999996</v>
      </c>
      <c r="I54" s="479"/>
      <c r="J54" s="519">
        <v>41365</v>
      </c>
      <c r="K54" s="760">
        <v>3.956</v>
      </c>
      <c r="L54" s="723">
        <v>1E-3</v>
      </c>
      <c r="M54" s="408">
        <v>10</v>
      </c>
      <c r="N54" s="724">
        <f>SUM((K54-H54)/L54*M54)*G54</f>
        <v>-1039.9999999999964</v>
      </c>
      <c r="O54" s="720" t="s">
        <v>1271</v>
      </c>
      <c r="P54" s="639">
        <v>1</v>
      </c>
      <c r="Q54" s="452">
        <f t="shared" ref="Q54:Q76" si="5">SUM(N54/P54)</f>
        <v>-1039.9999999999964</v>
      </c>
      <c r="R54" s="734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1">
        <v>41365</v>
      </c>
      <c r="E55" s="721" t="s">
        <v>52</v>
      </c>
      <c r="F55" s="421">
        <v>41361</v>
      </c>
      <c r="G55" s="14">
        <v>1</v>
      </c>
      <c r="H55" s="419">
        <v>143.17500000000001</v>
      </c>
      <c r="I55" s="479"/>
      <c r="J55" s="519">
        <v>41374</v>
      </c>
      <c r="K55" s="760">
        <v>143.69999999999999</v>
      </c>
      <c r="L55" s="723">
        <v>2.5000000000000001E-2</v>
      </c>
      <c r="M55" s="408">
        <v>12.5</v>
      </c>
      <c r="N55" s="724">
        <f>SUM((K55-H55)/L55*M55)*G55</f>
        <v>262.49999999998863</v>
      </c>
      <c r="O55" s="720" t="s">
        <v>1271</v>
      </c>
      <c r="P55" s="639">
        <v>1</v>
      </c>
      <c r="Q55" s="412">
        <f t="shared" si="5"/>
        <v>262.49999999998863</v>
      </c>
      <c r="R55" s="734"/>
    </row>
    <row r="56" spans="1:19" s="17" customFormat="1" ht="15" customHeight="1" x14ac:dyDescent="0.25">
      <c r="A56" s="438" t="s">
        <v>385</v>
      </c>
      <c r="B56" s="438" t="s">
        <v>1059</v>
      </c>
      <c r="C56" s="438" t="s">
        <v>1159</v>
      </c>
      <c r="D56" s="746">
        <v>41456</v>
      </c>
      <c r="E56" s="746" t="s">
        <v>77</v>
      </c>
      <c r="F56" s="747">
        <v>41388</v>
      </c>
      <c r="G56" s="438">
        <v>1</v>
      </c>
      <c r="H56" s="748">
        <v>84.18</v>
      </c>
      <c r="I56" s="749"/>
      <c r="J56" s="519">
        <v>41393</v>
      </c>
      <c r="K56" s="761">
        <v>84.93</v>
      </c>
      <c r="L56" s="750">
        <v>0.01</v>
      </c>
      <c r="M56" s="450">
        <v>5</v>
      </c>
      <c r="N56" s="751">
        <f>SUM((H56-K56)/L56*M56)*G56</f>
        <v>-375</v>
      </c>
      <c r="O56" s="720" t="s">
        <v>1271</v>
      </c>
      <c r="P56" s="639">
        <v>1</v>
      </c>
      <c r="Q56" s="452">
        <f t="shared" si="5"/>
        <v>-375</v>
      </c>
      <c r="R56" s="752"/>
    </row>
    <row r="57" spans="1:19" s="17" customFormat="1" ht="15" customHeight="1" x14ac:dyDescent="0.25">
      <c r="A57" s="438" t="s">
        <v>980</v>
      </c>
      <c r="B57" s="438" t="s">
        <v>737</v>
      </c>
      <c r="C57" s="438" t="s">
        <v>1174</v>
      </c>
      <c r="D57" s="746">
        <v>41395</v>
      </c>
      <c r="E57" s="746" t="s">
        <v>77</v>
      </c>
      <c r="F57" s="747">
        <v>41390</v>
      </c>
      <c r="G57" s="438">
        <v>1</v>
      </c>
      <c r="H57" s="748">
        <v>4.1429999999999998</v>
      </c>
      <c r="I57" s="749"/>
      <c r="J57" s="519">
        <v>41393</v>
      </c>
      <c r="K57" s="761">
        <v>4.2679999999999998</v>
      </c>
      <c r="L57" s="750">
        <v>1E-3</v>
      </c>
      <c r="M57" s="450">
        <v>10</v>
      </c>
      <c r="N57" s="751">
        <f>SUM((H57-K57)/L57*M57)*G57</f>
        <v>-1250</v>
      </c>
      <c r="O57" s="720" t="s">
        <v>1271</v>
      </c>
      <c r="P57" s="639">
        <v>1</v>
      </c>
      <c r="Q57" s="452">
        <f t="shared" si="5"/>
        <v>-1250</v>
      </c>
      <c r="R57" s="752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1">
        <v>41426</v>
      </c>
      <c r="E58" s="721" t="s">
        <v>52</v>
      </c>
      <c r="F58" s="421">
        <v>41389</v>
      </c>
      <c r="G58" s="14">
        <v>1</v>
      </c>
      <c r="H58" s="419">
        <v>102.1</v>
      </c>
      <c r="I58" s="479"/>
      <c r="J58" s="519">
        <v>41394</v>
      </c>
      <c r="K58" s="760">
        <v>102.25</v>
      </c>
      <c r="L58" s="723">
        <v>0.01</v>
      </c>
      <c r="M58" s="408">
        <v>10</v>
      </c>
      <c r="N58" s="724">
        <f>SUM((K58-H58)/L58*M58)*G58</f>
        <v>150.00000000000568</v>
      </c>
      <c r="O58" s="720" t="s">
        <v>1271</v>
      </c>
      <c r="P58" s="639">
        <v>1</v>
      </c>
      <c r="Q58" s="412">
        <f t="shared" si="5"/>
        <v>150.00000000000568</v>
      </c>
      <c r="R58" s="734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1">
        <v>41426</v>
      </c>
      <c r="E59" s="721" t="s">
        <v>52</v>
      </c>
      <c r="F59" s="421">
        <v>41388</v>
      </c>
      <c r="G59" s="14">
        <v>1</v>
      </c>
      <c r="H59" s="419">
        <v>90.62</v>
      </c>
      <c r="I59" s="479"/>
      <c r="J59" s="519">
        <v>41395</v>
      </c>
      <c r="K59" s="760">
        <v>91.11</v>
      </c>
      <c r="L59" s="723">
        <v>0.01</v>
      </c>
      <c r="M59" s="408">
        <v>10</v>
      </c>
      <c r="N59" s="724">
        <f>SUM((K59-H59)/L59*M59)*G59</f>
        <v>489.99999999999488</v>
      </c>
      <c r="O59" s="720" t="s">
        <v>1271</v>
      </c>
      <c r="P59" s="639">
        <v>1</v>
      </c>
      <c r="Q59" s="412">
        <f t="shared" si="5"/>
        <v>489.99999999999488</v>
      </c>
      <c r="R59" s="734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1">
        <v>41456</v>
      </c>
      <c r="E60" s="721" t="s">
        <v>52</v>
      </c>
      <c r="F60" s="421">
        <v>41394</v>
      </c>
      <c r="G60" s="14">
        <v>1</v>
      </c>
      <c r="H60" s="419">
        <v>2388.3000000000002</v>
      </c>
      <c r="I60" s="479"/>
      <c r="J60" s="519">
        <v>41403</v>
      </c>
      <c r="K60" s="760">
        <v>2360</v>
      </c>
      <c r="L60" s="723">
        <v>1</v>
      </c>
      <c r="M60" s="408">
        <v>10</v>
      </c>
      <c r="N60" s="724">
        <f>SUM((K60-H60)/L60*M60)*G60</f>
        <v>-283.00000000000182</v>
      </c>
      <c r="O60" s="720" t="s">
        <v>1271</v>
      </c>
      <c r="P60" s="639">
        <v>1</v>
      </c>
      <c r="Q60" s="452">
        <f t="shared" si="5"/>
        <v>-283.00000000000182</v>
      </c>
      <c r="R60" s="734"/>
    </row>
    <row r="61" spans="1:19" x14ac:dyDescent="0.25">
      <c r="A61" s="14" t="s">
        <v>49</v>
      </c>
      <c r="B61" s="14" t="s">
        <v>48</v>
      </c>
      <c r="C61" s="14" t="s">
        <v>1246</v>
      </c>
      <c r="D61" s="721">
        <v>41426</v>
      </c>
      <c r="E61" s="721" t="s">
        <v>52</v>
      </c>
      <c r="F61" s="498">
        <v>41414</v>
      </c>
      <c r="G61" s="407">
        <v>1</v>
      </c>
      <c r="H61" s="760">
        <v>883.3</v>
      </c>
      <c r="I61" s="479"/>
      <c r="J61" s="519">
        <v>41417</v>
      </c>
      <c r="K61" s="760">
        <v>865.3</v>
      </c>
      <c r="L61" s="723">
        <v>0.25</v>
      </c>
      <c r="M61" s="598">
        <v>25</v>
      </c>
      <c r="N61" s="724">
        <f>SUM((K61-H61)/L61*M61)*G61</f>
        <v>-1800</v>
      </c>
      <c r="O61" s="720" t="s">
        <v>1271</v>
      </c>
      <c r="P61" s="639">
        <v>1</v>
      </c>
      <c r="Q61" s="452">
        <f t="shared" si="5"/>
        <v>-1800</v>
      </c>
      <c r="S61" s="111"/>
    </row>
    <row r="62" spans="1:19" s="314" customFormat="1" ht="15" customHeight="1" x14ac:dyDescent="0.25">
      <c r="A62" s="14" t="s">
        <v>49</v>
      </c>
      <c r="B62" s="14" t="s">
        <v>48</v>
      </c>
      <c r="C62" s="14" t="s">
        <v>1247</v>
      </c>
      <c r="D62" s="721">
        <v>41456</v>
      </c>
      <c r="E62" s="721" t="s">
        <v>52</v>
      </c>
      <c r="F62" s="498">
        <v>41444</v>
      </c>
      <c r="G62" s="407">
        <v>1</v>
      </c>
      <c r="H62" s="760">
        <v>891.5</v>
      </c>
      <c r="I62" s="479"/>
      <c r="J62" s="519">
        <v>41445</v>
      </c>
      <c r="K62" s="760">
        <v>885</v>
      </c>
      <c r="L62" s="723">
        <v>1</v>
      </c>
      <c r="M62" s="598">
        <v>0.25</v>
      </c>
      <c r="N62" s="724">
        <v>25</v>
      </c>
      <c r="O62" s="720" t="s">
        <v>1271</v>
      </c>
      <c r="P62" s="639">
        <v>1</v>
      </c>
      <c r="Q62" s="412">
        <f t="shared" si="5"/>
        <v>25</v>
      </c>
      <c r="R62" s="517"/>
      <c r="S62" s="111"/>
    </row>
    <row r="63" spans="1:19" s="314" customFormat="1" ht="15" customHeight="1" x14ac:dyDescent="0.25">
      <c r="A63" s="14" t="s">
        <v>922</v>
      </c>
      <c r="B63" s="14" t="s">
        <v>2</v>
      </c>
      <c r="C63" s="14" t="s">
        <v>1248</v>
      </c>
      <c r="D63" s="721">
        <v>41487</v>
      </c>
      <c r="E63" s="721" t="s">
        <v>52</v>
      </c>
      <c r="F63" s="498">
        <v>41442</v>
      </c>
      <c r="G63" s="407">
        <v>1</v>
      </c>
      <c r="H63" s="760">
        <v>106.3</v>
      </c>
      <c r="I63" s="479"/>
      <c r="J63" s="519">
        <v>41445</v>
      </c>
      <c r="K63" s="760">
        <v>104.6</v>
      </c>
      <c r="L63" s="723">
        <v>0.01</v>
      </c>
      <c r="M63" s="598">
        <v>10</v>
      </c>
      <c r="N63" s="724">
        <f>SUM((K63-H63)/L63*M63)*G63</f>
        <v>-1700.0000000000027</v>
      </c>
      <c r="O63" s="720" t="s">
        <v>1271</v>
      </c>
      <c r="P63" s="639">
        <v>1</v>
      </c>
      <c r="Q63" s="452">
        <f t="shared" si="5"/>
        <v>-1700.0000000000027</v>
      </c>
      <c r="R63" s="517"/>
      <c r="S63" s="111"/>
    </row>
    <row r="64" spans="1:19" s="314" customFormat="1" ht="15" customHeight="1" x14ac:dyDescent="0.25">
      <c r="A64" s="14" t="s">
        <v>1249</v>
      </c>
      <c r="B64" s="14" t="s">
        <v>78</v>
      </c>
      <c r="C64" s="14" t="s">
        <v>1250</v>
      </c>
      <c r="D64" s="721">
        <v>41487</v>
      </c>
      <c r="E64" s="721" t="s">
        <v>52</v>
      </c>
      <c r="F64" s="498">
        <v>41442</v>
      </c>
      <c r="G64" s="407">
        <v>1</v>
      </c>
      <c r="H64" s="760">
        <v>98.06</v>
      </c>
      <c r="I64" s="479"/>
      <c r="J64" s="519">
        <v>41445</v>
      </c>
      <c r="K64" s="760">
        <v>96.82</v>
      </c>
      <c r="L64" s="723">
        <v>0.01</v>
      </c>
      <c r="M64" s="598">
        <v>10</v>
      </c>
      <c r="N64" s="724">
        <f>SUM((K64-H64)/L64*M64)*G64</f>
        <v>-1240.0000000000091</v>
      </c>
      <c r="O64" s="720" t="s">
        <v>1271</v>
      </c>
      <c r="P64" s="639">
        <v>1</v>
      </c>
      <c r="Q64" s="452">
        <f t="shared" si="5"/>
        <v>-1240.0000000000091</v>
      </c>
      <c r="R64" s="517"/>
      <c r="S64" s="111"/>
    </row>
    <row r="65" spans="1:19" s="314" customFormat="1" ht="15" customHeight="1" x14ac:dyDescent="0.25">
      <c r="A65" s="438" t="s">
        <v>893</v>
      </c>
      <c r="B65" s="438" t="s">
        <v>360</v>
      </c>
      <c r="C65" s="438" t="s">
        <v>1251</v>
      </c>
      <c r="D65" s="746">
        <v>41456</v>
      </c>
      <c r="E65" s="746" t="s">
        <v>77</v>
      </c>
      <c r="F65" s="482">
        <v>41445</v>
      </c>
      <c r="G65" s="461">
        <v>1</v>
      </c>
      <c r="H65" s="761">
        <v>124.4</v>
      </c>
      <c r="I65" s="749"/>
      <c r="J65" s="519">
        <v>41446</v>
      </c>
      <c r="K65" s="761">
        <v>120.9</v>
      </c>
      <c r="L65" s="750">
        <v>0.05</v>
      </c>
      <c r="M65" s="613">
        <v>18.75</v>
      </c>
      <c r="N65" s="751">
        <f>SUM((H65-K65)/L65*M65)*G65</f>
        <v>1312.5</v>
      </c>
      <c r="O65" s="720" t="s">
        <v>1271</v>
      </c>
      <c r="P65" s="639">
        <v>1</v>
      </c>
      <c r="Q65" s="412">
        <f t="shared" si="5"/>
        <v>1312.5</v>
      </c>
      <c r="R65" s="518"/>
      <c r="S65" s="111"/>
    </row>
    <row r="66" spans="1:19" s="320" customFormat="1" ht="15" customHeight="1" x14ac:dyDescent="0.25">
      <c r="A66" s="438" t="s">
        <v>980</v>
      </c>
      <c r="B66" s="438" t="s">
        <v>737</v>
      </c>
      <c r="C66" s="438" t="s">
        <v>1252</v>
      </c>
      <c r="D66" s="746">
        <v>41487</v>
      </c>
      <c r="E66" s="746" t="s">
        <v>77</v>
      </c>
      <c r="F66" s="482">
        <v>41450</v>
      </c>
      <c r="G66" s="461">
        <v>1</v>
      </c>
      <c r="H66" s="761">
        <v>3.68</v>
      </c>
      <c r="I66" s="749"/>
      <c r="J66" s="519">
        <v>41457</v>
      </c>
      <c r="K66" s="761">
        <v>3.69</v>
      </c>
      <c r="L66" s="750">
        <v>1E-3</v>
      </c>
      <c r="M66" s="613">
        <v>10</v>
      </c>
      <c r="N66" s="751">
        <f>SUM((H66-K66)/L66*M66)*G66</f>
        <v>-99.999999999997868</v>
      </c>
      <c r="O66" s="720" t="s">
        <v>1271</v>
      </c>
      <c r="P66" s="639">
        <v>1</v>
      </c>
      <c r="Q66" s="452">
        <f t="shared" si="5"/>
        <v>-99.999999999997868</v>
      </c>
      <c r="R66" s="518"/>
      <c r="S66" s="111"/>
    </row>
    <row r="67" spans="1:19" s="320" customFormat="1" ht="15" customHeight="1" x14ac:dyDescent="0.25">
      <c r="A67" s="14" t="s">
        <v>922</v>
      </c>
      <c r="B67" s="14" t="s">
        <v>2</v>
      </c>
      <c r="C67" s="14" t="s">
        <v>1263</v>
      </c>
      <c r="D67" s="721">
        <v>41518</v>
      </c>
      <c r="E67" s="721" t="s">
        <v>52</v>
      </c>
      <c r="F67" s="421">
        <v>41464</v>
      </c>
      <c r="G67" s="14">
        <v>1</v>
      </c>
      <c r="H67" s="419">
        <v>107.12</v>
      </c>
      <c r="I67" s="479"/>
      <c r="J67" s="519">
        <v>41474</v>
      </c>
      <c r="K67" s="760">
        <v>107.3</v>
      </c>
      <c r="L67" s="723">
        <v>0.01</v>
      </c>
      <c r="M67" s="408">
        <v>10</v>
      </c>
      <c r="N67" s="724">
        <f t="shared" ref="N67:N76" si="6">SUM((K67-H67)/L67*M67)*G67</f>
        <v>179.99999999999261</v>
      </c>
      <c r="O67" s="720" t="s">
        <v>1271</v>
      </c>
      <c r="P67" s="639">
        <v>1</v>
      </c>
      <c r="Q67" s="412">
        <f t="shared" si="5"/>
        <v>179.99999999999261</v>
      </c>
      <c r="R67" s="734"/>
      <c r="S67" s="314"/>
    </row>
    <row r="68" spans="1:19" s="314" customFormat="1" ht="15" customHeight="1" x14ac:dyDescent="0.25">
      <c r="A68" s="14" t="s">
        <v>1258</v>
      </c>
      <c r="B68" s="14" t="s">
        <v>1259</v>
      </c>
      <c r="C68" s="14" t="s">
        <v>1260</v>
      </c>
      <c r="D68" s="721">
        <v>41487</v>
      </c>
      <c r="E68" s="721" t="s">
        <v>52</v>
      </c>
      <c r="F68" s="421">
        <v>41458</v>
      </c>
      <c r="G68" s="14">
        <v>1</v>
      </c>
      <c r="H68" s="419">
        <v>98.96</v>
      </c>
      <c r="I68" s="479"/>
      <c r="J68" s="519">
        <v>41477</v>
      </c>
      <c r="K68" s="826">
        <v>106.2</v>
      </c>
      <c r="L68" s="723">
        <v>0.01</v>
      </c>
      <c r="M68" s="408">
        <v>10</v>
      </c>
      <c r="N68" s="724">
        <f t="shared" si="6"/>
        <v>7240.0000000000091</v>
      </c>
      <c r="O68" s="720" t="s">
        <v>1271</v>
      </c>
      <c r="P68" s="639">
        <v>1</v>
      </c>
      <c r="Q68" s="412">
        <f t="shared" si="5"/>
        <v>7240.0000000000091</v>
      </c>
      <c r="R68" s="734"/>
    </row>
    <row r="69" spans="1:19" s="314" customFormat="1" ht="15" customHeight="1" x14ac:dyDescent="0.25">
      <c r="A69" s="14" t="s">
        <v>49</v>
      </c>
      <c r="B69" s="14" t="s">
        <v>48</v>
      </c>
      <c r="C69" s="14" t="s">
        <v>1261</v>
      </c>
      <c r="D69" s="721">
        <v>41487</v>
      </c>
      <c r="E69" s="721" t="s">
        <v>52</v>
      </c>
      <c r="F69" s="421">
        <v>41459</v>
      </c>
      <c r="G69" s="14">
        <v>1</v>
      </c>
      <c r="H69" s="419">
        <v>911.3</v>
      </c>
      <c r="I69" s="479"/>
      <c r="J69" s="519">
        <v>41477</v>
      </c>
      <c r="K69" s="826">
        <v>916</v>
      </c>
      <c r="L69" s="723">
        <v>0.25</v>
      </c>
      <c r="M69" s="408">
        <v>25</v>
      </c>
      <c r="N69" s="724">
        <f t="shared" si="6"/>
        <v>470.00000000000455</v>
      </c>
      <c r="O69" s="720" t="s">
        <v>1271</v>
      </c>
      <c r="P69" s="639">
        <v>1</v>
      </c>
      <c r="Q69" s="412">
        <f t="shared" si="5"/>
        <v>470.00000000000455</v>
      </c>
      <c r="R69" s="734"/>
    </row>
    <row r="70" spans="1:19" s="314" customFormat="1" ht="15" customHeight="1" x14ac:dyDescent="0.25">
      <c r="A70" s="14" t="s">
        <v>914</v>
      </c>
      <c r="B70" s="14" t="s">
        <v>915</v>
      </c>
      <c r="C70" s="14" t="s">
        <v>1262</v>
      </c>
      <c r="D70" s="721">
        <v>41487</v>
      </c>
      <c r="E70" s="721" t="s">
        <v>52</v>
      </c>
      <c r="F70" s="421">
        <v>41462</v>
      </c>
      <c r="G70" s="14">
        <v>1</v>
      </c>
      <c r="H70" s="419">
        <v>1829</v>
      </c>
      <c r="I70" s="479"/>
      <c r="J70" s="519">
        <v>41477</v>
      </c>
      <c r="K70" s="760">
        <v>1935</v>
      </c>
      <c r="L70" s="723">
        <v>1</v>
      </c>
      <c r="M70" s="408">
        <v>10</v>
      </c>
      <c r="N70" s="724">
        <f t="shared" si="6"/>
        <v>1060</v>
      </c>
      <c r="O70" s="720" t="s">
        <v>1271</v>
      </c>
      <c r="P70" s="639">
        <v>1</v>
      </c>
      <c r="Q70" s="412">
        <f t="shared" si="5"/>
        <v>1060</v>
      </c>
      <c r="R70" s="734"/>
    </row>
    <row r="71" spans="1:19" s="314" customFormat="1" ht="15" customHeight="1" x14ac:dyDescent="0.25">
      <c r="A71" s="14" t="s">
        <v>83</v>
      </c>
      <c r="B71" s="14" t="s">
        <v>82</v>
      </c>
      <c r="C71" s="14" t="s">
        <v>1266</v>
      </c>
      <c r="D71" s="721">
        <v>37834</v>
      </c>
      <c r="E71" s="721" t="s">
        <v>52</v>
      </c>
      <c r="F71" s="421">
        <v>41466</v>
      </c>
      <c r="G71" s="14">
        <v>1</v>
      </c>
      <c r="H71" s="419">
        <v>296.48</v>
      </c>
      <c r="I71" s="479"/>
      <c r="J71" s="519">
        <v>41477</v>
      </c>
      <c r="K71" s="760">
        <v>306</v>
      </c>
      <c r="L71" s="723">
        <v>0.01</v>
      </c>
      <c r="M71" s="408">
        <v>4.2</v>
      </c>
      <c r="N71" s="724">
        <f t="shared" si="6"/>
        <v>3998.3999999999924</v>
      </c>
      <c r="O71" s="720" t="s">
        <v>1271</v>
      </c>
      <c r="P71" s="639">
        <v>1</v>
      </c>
      <c r="Q71" s="412">
        <f t="shared" si="5"/>
        <v>3998.3999999999924</v>
      </c>
      <c r="R71" s="734"/>
    </row>
    <row r="72" spans="1:19" s="314" customFormat="1" ht="15" customHeight="1" x14ac:dyDescent="0.25">
      <c r="A72" s="14" t="s">
        <v>47</v>
      </c>
      <c r="B72" s="14" t="s">
        <v>46</v>
      </c>
      <c r="C72" s="14" t="s">
        <v>1253</v>
      </c>
      <c r="D72" s="721">
        <v>41487</v>
      </c>
      <c r="E72" s="721" t="s">
        <v>52</v>
      </c>
      <c r="F72" s="498">
        <v>41451</v>
      </c>
      <c r="G72" s="407">
        <v>1</v>
      </c>
      <c r="H72" s="760">
        <v>148.67500000000001</v>
      </c>
      <c r="I72" s="479"/>
      <c r="J72" s="519">
        <v>41479</v>
      </c>
      <c r="K72" s="760">
        <v>151.85</v>
      </c>
      <c r="L72" s="723">
        <v>2.5000000000000001E-2</v>
      </c>
      <c r="M72" s="598">
        <v>12.5</v>
      </c>
      <c r="N72" s="724">
        <f t="shared" si="6"/>
        <v>1587.4999999999914</v>
      </c>
      <c r="O72" s="720" t="s">
        <v>1271</v>
      </c>
      <c r="P72" s="639">
        <v>1</v>
      </c>
      <c r="Q72" s="412">
        <f t="shared" si="5"/>
        <v>1587.4999999999914</v>
      </c>
      <c r="R72" s="517"/>
      <c r="S72" s="111"/>
    </row>
    <row r="73" spans="1:19" s="314" customFormat="1" ht="15" customHeight="1" x14ac:dyDescent="0.25">
      <c r="A73" s="14" t="s">
        <v>1255</v>
      </c>
      <c r="B73" s="14" t="s">
        <v>1256</v>
      </c>
      <c r="C73" s="14" t="s">
        <v>1257</v>
      </c>
      <c r="D73" s="721">
        <v>41518</v>
      </c>
      <c r="E73" s="721" t="s">
        <v>52</v>
      </c>
      <c r="F73" s="421">
        <v>41458</v>
      </c>
      <c r="G73" s="14">
        <v>1</v>
      </c>
      <c r="H73" s="419">
        <v>1484</v>
      </c>
      <c r="I73" s="479"/>
      <c r="J73" s="519">
        <v>41479</v>
      </c>
      <c r="K73" s="826">
        <v>1580</v>
      </c>
      <c r="L73" s="723">
        <v>1</v>
      </c>
      <c r="M73" s="408">
        <v>10</v>
      </c>
      <c r="N73" s="724">
        <f t="shared" si="6"/>
        <v>960</v>
      </c>
      <c r="O73" s="721" t="s">
        <v>379</v>
      </c>
      <c r="P73" s="639">
        <v>1.53667</v>
      </c>
      <c r="Q73" s="412">
        <f t="shared" si="5"/>
        <v>624.72749516812326</v>
      </c>
      <c r="R73" s="734"/>
    </row>
    <row r="74" spans="1:19" s="314" customFormat="1" ht="15" customHeight="1" x14ac:dyDescent="0.25">
      <c r="A74" s="14" t="s">
        <v>1264</v>
      </c>
      <c r="B74" s="14" t="s">
        <v>74</v>
      </c>
      <c r="C74" s="14" t="s">
        <v>1265</v>
      </c>
      <c r="D74" s="721">
        <v>41518</v>
      </c>
      <c r="E74" s="721" t="s">
        <v>52</v>
      </c>
      <c r="F74" s="421">
        <v>41466</v>
      </c>
      <c r="G74" s="14">
        <v>1</v>
      </c>
      <c r="H74" s="419">
        <v>8123</v>
      </c>
      <c r="I74" s="479"/>
      <c r="J74" s="519">
        <v>41479</v>
      </c>
      <c r="K74" s="760">
        <v>8280</v>
      </c>
      <c r="L74" s="723">
        <v>0.5</v>
      </c>
      <c r="M74" s="408">
        <v>12.5</v>
      </c>
      <c r="N74" s="724">
        <f t="shared" si="6"/>
        <v>3925</v>
      </c>
      <c r="O74" s="721" t="s">
        <v>378</v>
      </c>
      <c r="P74" s="639">
        <v>1.3223</v>
      </c>
      <c r="Q74" s="412">
        <f t="shared" si="5"/>
        <v>2968.312788323376</v>
      </c>
      <c r="R74" s="734"/>
    </row>
    <row r="75" spans="1:19" s="314" customFormat="1" ht="15" customHeight="1" x14ac:dyDescent="0.25">
      <c r="A75" s="14" t="s">
        <v>58</v>
      </c>
      <c r="B75" s="14" t="s">
        <v>57</v>
      </c>
      <c r="C75" s="14" t="s">
        <v>1269</v>
      </c>
      <c r="D75" s="721">
        <v>41487</v>
      </c>
      <c r="E75" s="721" t="s">
        <v>52</v>
      </c>
      <c r="F75" s="421">
        <v>41477</v>
      </c>
      <c r="G75" s="14">
        <v>1</v>
      </c>
      <c r="H75" s="419">
        <v>1311.95</v>
      </c>
      <c r="I75" s="479"/>
      <c r="J75" s="519">
        <v>41479</v>
      </c>
      <c r="K75" s="760">
        <v>1315</v>
      </c>
      <c r="L75" s="723">
        <v>1</v>
      </c>
      <c r="M75" s="408">
        <v>100</v>
      </c>
      <c r="N75" s="724">
        <f t="shared" si="6"/>
        <v>304.99999999999545</v>
      </c>
      <c r="O75" s="720" t="s">
        <v>1271</v>
      </c>
      <c r="P75" s="639">
        <v>1</v>
      </c>
      <c r="Q75" s="412">
        <f t="shared" si="5"/>
        <v>304.99999999999545</v>
      </c>
      <c r="R75" s="734"/>
    </row>
    <row r="76" spans="1:19" s="314" customFormat="1" ht="15" customHeight="1" x14ac:dyDescent="0.25">
      <c r="A76" s="14" t="s">
        <v>1056</v>
      </c>
      <c r="B76" s="14" t="s">
        <v>69</v>
      </c>
      <c r="C76" s="14" t="s">
        <v>1270</v>
      </c>
      <c r="D76" s="721">
        <v>41487</v>
      </c>
      <c r="E76" s="721" t="s">
        <v>52</v>
      </c>
      <c r="F76" s="421">
        <v>41477</v>
      </c>
      <c r="G76" s="14">
        <v>1</v>
      </c>
      <c r="H76" s="419">
        <v>321.05</v>
      </c>
      <c r="I76" s="479"/>
      <c r="J76" s="519">
        <v>41480</v>
      </c>
      <c r="K76" s="760">
        <v>314.5</v>
      </c>
      <c r="L76" s="723">
        <v>0.05</v>
      </c>
      <c r="M76" s="408">
        <v>12.5</v>
      </c>
      <c r="N76" s="724">
        <f t="shared" si="6"/>
        <v>-1637.5000000000027</v>
      </c>
      <c r="O76" s="720" t="s">
        <v>1271</v>
      </c>
      <c r="P76" s="639">
        <v>1</v>
      </c>
      <c r="Q76" s="452">
        <f t="shared" si="5"/>
        <v>-1637.5000000000027</v>
      </c>
      <c r="R76" s="734"/>
    </row>
    <row r="77" spans="1:19" s="314" customFormat="1" ht="15" customHeight="1" x14ac:dyDescent="0.25">
      <c r="A77" s="14" t="s">
        <v>896</v>
      </c>
      <c r="B77" s="14" t="s">
        <v>806</v>
      </c>
      <c r="C77" s="14" t="s">
        <v>1277</v>
      </c>
      <c r="D77" s="721">
        <v>41518</v>
      </c>
      <c r="E77" s="721" t="s">
        <v>52</v>
      </c>
      <c r="F77" s="421">
        <v>41500</v>
      </c>
      <c r="G77" s="14">
        <v>1</v>
      </c>
      <c r="H77" s="419">
        <v>299</v>
      </c>
      <c r="I77" s="479"/>
      <c r="J77" s="519">
        <v>41505</v>
      </c>
      <c r="K77" s="760">
        <v>294.8</v>
      </c>
      <c r="L77" s="723">
        <v>0.01</v>
      </c>
      <c r="M77" s="408">
        <v>4.2</v>
      </c>
      <c r="N77" s="724">
        <f t="shared" ref="N77:N83" si="7">SUM((K77-H77)/L77*M77)*G77</f>
        <v>-1763.9999999999952</v>
      </c>
      <c r="O77" s="721" t="s">
        <v>883</v>
      </c>
      <c r="P77" s="639">
        <v>1</v>
      </c>
      <c r="Q77" s="412">
        <f t="shared" ref="Q77:Q83" si="8">SUM(N77*P77)</f>
        <v>-1763.9999999999952</v>
      </c>
      <c r="R77" s="734"/>
    </row>
    <row r="78" spans="1:19" s="314" customFormat="1" ht="15" customHeight="1" x14ac:dyDescent="0.25">
      <c r="A78" s="14" t="s">
        <v>922</v>
      </c>
      <c r="B78" s="14" t="s">
        <v>2</v>
      </c>
      <c r="C78" s="14" t="s">
        <v>1276</v>
      </c>
      <c r="D78" s="721">
        <v>41548</v>
      </c>
      <c r="E78" s="721" t="s">
        <v>52</v>
      </c>
      <c r="F78" s="421">
        <v>41501</v>
      </c>
      <c r="G78" s="14">
        <v>1</v>
      </c>
      <c r="H78" s="419">
        <v>109.93</v>
      </c>
      <c r="I78" s="479"/>
      <c r="J78" s="519">
        <v>41506</v>
      </c>
      <c r="K78" s="760">
        <v>108.77</v>
      </c>
      <c r="L78" s="723">
        <v>0.01</v>
      </c>
      <c r="M78" s="408">
        <v>10</v>
      </c>
      <c r="N78" s="724">
        <f t="shared" si="7"/>
        <v>-1160.0000000000109</v>
      </c>
      <c r="O78" s="721" t="s">
        <v>883</v>
      </c>
      <c r="P78" s="639">
        <v>1</v>
      </c>
      <c r="Q78" s="412">
        <f t="shared" si="8"/>
        <v>-1160.0000000000109</v>
      </c>
      <c r="R78" s="734"/>
    </row>
    <row r="79" spans="1:19" s="314" customFormat="1" ht="15" customHeight="1" x14ac:dyDescent="0.25">
      <c r="A79" s="14" t="s">
        <v>1278</v>
      </c>
      <c r="B79" s="14" t="s">
        <v>918</v>
      </c>
      <c r="C79" s="14" t="s">
        <v>1279</v>
      </c>
      <c r="D79" s="721">
        <v>41518</v>
      </c>
      <c r="E79" s="721" t="s">
        <v>52</v>
      </c>
      <c r="F79" s="421">
        <v>41502</v>
      </c>
      <c r="G79" s="14">
        <v>1</v>
      </c>
      <c r="H79" s="419">
        <v>43.28</v>
      </c>
      <c r="I79" s="479"/>
      <c r="J79" s="519">
        <v>41508</v>
      </c>
      <c r="K79" s="760">
        <v>42.65</v>
      </c>
      <c r="L79" s="723">
        <v>0.01</v>
      </c>
      <c r="M79" s="408">
        <v>6</v>
      </c>
      <c r="N79" s="724">
        <f t="shared" si="7"/>
        <v>-378.00000000000153</v>
      </c>
      <c r="O79" s="721" t="s">
        <v>883</v>
      </c>
      <c r="P79" s="639">
        <v>1</v>
      </c>
      <c r="Q79" s="412">
        <f t="shared" si="8"/>
        <v>-378.00000000000153</v>
      </c>
      <c r="R79" s="734"/>
    </row>
    <row r="80" spans="1:19" s="314" customFormat="1" ht="15" customHeight="1" x14ac:dyDescent="0.25">
      <c r="A80" s="14" t="s">
        <v>1</v>
      </c>
      <c r="B80" s="14" t="s">
        <v>2</v>
      </c>
      <c r="C80" s="14" t="s">
        <v>1276</v>
      </c>
      <c r="D80" s="721">
        <v>41548</v>
      </c>
      <c r="E80" s="721" t="s">
        <v>52</v>
      </c>
      <c r="F80" s="421">
        <v>41512</v>
      </c>
      <c r="G80" s="14">
        <v>1</v>
      </c>
      <c r="H80" s="419">
        <v>111.5</v>
      </c>
      <c r="I80" s="479"/>
      <c r="J80" s="519">
        <v>41512</v>
      </c>
      <c r="K80" s="760">
        <v>110.5</v>
      </c>
      <c r="L80" s="723">
        <v>0.01</v>
      </c>
      <c r="M80" s="408">
        <v>10</v>
      </c>
      <c r="N80" s="724">
        <f t="shared" si="7"/>
        <v>-1000</v>
      </c>
      <c r="O80" s="721" t="s">
        <v>883</v>
      </c>
      <c r="P80" s="719">
        <v>1</v>
      </c>
      <c r="Q80" s="412">
        <f t="shared" si="8"/>
        <v>-1000</v>
      </c>
      <c r="R80" s="734"/>
    </row>
    <row r="81" spans="1:18" x14ac:dyDescent="0.25">
      <c r="A81" s="14" t="s">
        <v>51</v>
      </c>
      <c r="B81" s="14" t="s">
        <v>1305</v>
      </c>
      <c r="C81" s="14" t="s">
        <v>1306</v>
      </c>
      <c r="D81" s="721">
        <v>41518</v>
      </c>
      <c r="E81" s="721" t="s">
        <v>52</v>
      </c>
      <c r="F81" s="421">
        <v>41513</v>
      </c>
      <c r="G81" s="14">
        <v>1</v>
      </c>
      <c r="H81" s="419">
        <v>1557</v>
      </c>
      <c r="I81" s="479"/>
      <c r="J81" s="519">
        <v>41513</v>
      </c>
      <c r="K81" s="760">
        <v>1528.6</v>
      </c>
      <c r="L81" s="762">
        <v>0.1</v>
      </c>
      <c r="M81" s="763">
        <v>5</v>
      </c>
      <c r="N81" s="724">
        <f t="shared" si="7"/>
        <v>-1420.0000000000045</v>
      </c>
      <c r="O81" s="721" t="s">
        <v>883</v>
      </c>
      <c r="P81" s="719">
        <v>1</v>
      </c>
      <c r="Q81" s="412">
        <f t="shared" si="8"/>
        <v>-1420.0000000000045</v>
      </c>
    </row>
    <row r="82" spans="1:18" s="314" customFormat="1" ht="15" customHeight="1" x14ac:dyDescent="0.25">
      <c r="A82" s="14" t="s">
        <v>1302</v>
      </c>
      <c r="B82" s="14" t="s">
        <v>1303</v>
      </c>
      <c r="C82" s="500" t="s">
        <v>1304</v>
      </c>
      <c r="D82" s="721">
        <v>41518</v>
      </c>
      <c r="E82" s="721" t="s">
        <v>52</v>
      </c>
      <c r="F82" s="421">
        <v>41512</v>
      </c>
      <c r="G82" s="14">
        <v>1</v>
      </c>
      <c r="H82" s="419">
        <v>506.75</v>
      </c>
      <c r="I82" s="479"/>
      <c r="J82" s="519">
        <v>41514</v>
      </c>
      <c r="K82" s="760">
        <v>492.25</v>
      </c>
      <c r="L82" s="723">
        <v>0.25</v>
      </c>
      <c r="M82" s="408">
        <v>12.5</v>
      </c>
      <c r="N82" s="724">
        <f t="shared" si="7"/>
        <v>-725</v>
      </c>
      <c r="O82" s="721" t="s">
        <v>883</v>
      </c>
      <c r="P82" s="719">
        <v>1</v>
      </c>
      <c r="Q82" s="412">
        <f t="shared" si="8"/>
        <v>-725</v>
      </c>
      <c r="R82" s="734"/>
    </row>
    <row r="83" spans="1:18" s="314" customFormat="1" ht="15" customHeight="1" x14ac:dyDescent="0.25">
      <c r="A83" s="14" t="s">
        <v>1299</v>
      </c>
      <c r="B83" s="14" t="s">
        <v>48</v>
      </c>
      <c r="C83" s="14" t="s">
        <v>1300</v>
      </c>
      <c r="D83" s="721">
        <v>41518</v>
      </c>
      <c r="E83" s="721" t="s">
        <v>52</v>
      </c>
      <c r="F83" s="421">
        <v>41513</v>
      </c>
      <c r="G83" s="14">
        <v>1</v>
      </c>
      <c r="H83" s="419">
        <v>953</v>
      </c>
      <c r="I83" s="479"/>
      <c r="J83" s="519">
        <v>41519</v>
      </c>
      <c r="K83" s="760">
        <v>954</v>
      </c>
      <c r="L83" s="723">
        <v>0.25</v>
      </c>
      <c r="M83" s="408">
        <v>25</v>
      </c>
      <c r="N83" s="724">
        <f t="shared" si="7"/>
        <v>100</v>
      </c>
      <c r="O83" s="721" t="s">
        <v>883</v>
      </c>
      <c r="P83" s="719">
        <v>1</v>
      </c>
      <c r="Q83" s="412">
        <f t="shared" si="8"/>
        <v>100</v>
      </c>
      <c r="R83" s="734"/>
    </row>
    <row r="84" spans="1:18" s="314" customFormat="1" ht="15" customHeight="1" x14ac:dyDescent="0.25">
      <c r="A84" s="14" t="s">
        <v>980</v>
      </c>
      <c r="B84" s="14" t="s">
        <v>737</v>
      </c>
      <c r="C84" s="14" t="s">
        <v>1307</v>
      </c>
      <c r="D84" s="721">
        <v>41548</v>
      </c>
      <c r="E84" s="721" t="s">
        <v>52</v>
      </c>
      <c r="F84" s="421">
        <v>41515</v>
      </c>
      <c r="G84" s="14">
        <v>1</v>
      </c>
      <c r="H84" s="419">
        <v>3.641</v>
      </c>
      <c r="I84" s="479"/>
      <c r="J84" s="519">
        <v>41523</v>
      </c>
      <c r="K84" s="760">
        <v>3.56</v>
      </c>
      <c r="L84" s="723">
        <v>1E-3</v>
      </c>
      <c r="M84" s="408">
        <v>10</v>
      </c>
      <c r="N84" s="724">
        <f>SUM((K84-H84)/L84*M84)*G84</f>
        <v>-809.99999999999955</v>
      </c>
      <c r="O84" s="721" t="s">
        <v>883</v>
      </c>
      <c r="P84" s="719">
        <v>1</v>
      </c>
      <c r="Q84" s="412">
        <f t="shared" ref="Q84:Q92" si="9">SUM(N84*P84)</f>
        <v>-809.99999999999955</v>
      </c>
      <c r="R84" s="734"/>
    </row>
    <row r="85" spans="1:18" s="320" customFormat="1" ht="15" customHeight="1" x14ac:dyDescent="0.25">
      <c r="A85" s="438" t="s">
        <v>385</v>
      </c>
      <c r="B85" s="438" t="s">
        <v>1059</v>
      </c>
      <c r="C85" s="438" t="s">
        <v>1308</v>
      </c>
      <c r="D85" s="746">
        <v>41548</v>
      </c>
      <c r="E85" s="746" t="s">
        <v>77</v>
      </c>
      <c r="F85" s="747">
        <v>41516</v>
      </c>
      <c r="G85" s="438">
        <v>1</v>
      </c>
      <c r="H85" s="748">
        <v>83.07</v>
      </c>
      <c r="I85" s="749"/>
      <c r="J85" s="519">
        <v>41517</v>
      </c>
      <c r="K85" s="761">
        <v>84.2</v>
      </c>
      <c r="L85" s="750">
        <v>0.01</v>
      </c>
      <c r="M85" s="450">
        <v>5</v>
      </c>
      <c r="N85" s="751">
        <f>SUM((H85-K85)/L85*M85)*G85</f>
        <v>-565.00000000000477</v>
      </c>
      <c r="O85" s="746" t="s">
        <v>883</v>
      </c>
      <c r="P85" s="639">
        <v>1</v>
      </c>
      <c r="Q85" s="452">
        <f t="shared" si="9"/>
        <v>-565.00000000000477</v>
      </c>
      <c r="R85" s="752"/>
    </row>
    <row r="86" spans="1:18" s="314" customFormat="1" ht="15" customHeight="1" x14ac:dyDescent="0.25">
      <c r="A86" s="14" t="s">
        <v>83</v>
      </c>
      <c r="B86" s="14" t="s">
        <v>82</v>
      </c>
      <c r="C86" s="14" t="s">
        <v>1356</v>
      </c>
      <c r="D86" s="721">
        <v>41579</v>
      </c>
      <c r="E86" s="721" t="s">
        <v>52</v>
      </c>
      <c r="F86" s="421">
        <v>41544</v>
      </c>
      <c r="G86" s="14">
        <v>2</v>
      </c>
      <c r="H86" s="419">
        <v>301.60000000000002</v>
      </c>
      <c r="I86" s="479"/>
      <c r="J86" s="519">
        <v>41544</v>
      </c>
      <c r="K86" s="760">
        <v>299</v>
      </c>
      <c r="L86" s="723">
        <v>0.01</v>
      </c>
      <c r="M86" s="408">
        <v>4.2</v>
      </c>
      <c r="N86" s="724">
        <f>SUM((K86-H86)/L86*M86)*G86</f>
        <v>-2184.0000000000191</v>
      </c>
      <c r="O86" s="721" t="s">
        <v>883</v>
      </c>
      <c r="P86" s="719">
        <v>1</v>
      </c>
      <c r="Q86" s="412">
        <f t="shared" si="9"/>
        <v>-2184.0000000000191</v>
      </c>
      <c r="R86" s="734"/>
    </row>
    <row r="87" spans="1:18" s="320" customFormat="1" ht="15" customHeight="1" x14ac:dyDescent="0.25">
      <c r="A87" s="438" t="s">
        <v>1332</v>
      </c>
      <c r="B87" s="438" t="s">
        <v>915</v>
      </c>
      <c r="C87" s="438" t="s">
        <v>1333</v>
      </c>
      <c r="D87" s="746">
        <v>41579</v>
      </c>
      <c r="E87" s="746" t="s">
        <v>77</v>
      </c>
      <c r="F87" s="747">
        <v>41534</v>
      </c>
      <c r="G87" s="438">
        <v>6</v>
      </c>
      <c r="H87" s="748">
        <v>1718</v>
      </c>
      <c r="I87" s="749"/>
      <c r="J87" s="519">
        <v>41540</v>
      </c>
      <c r="K87" s="761">
        <v>1702</v>
      </c>
      <c r="L87" s="750">
        <v>1</v>
      </c>
      <c r="M87" s="450">
        <v>10</v>
      </c>
      <c r="N87" s="751">
        <f>SUM((H87-K87)/L87*M87)*G87</f>
        <v>960</v>
      </c>
      <c r="O87" s="746" t="s">
        <v>883</v>
      </c>
      <c r="P87" s="639">
        <v>1</v>
      </c>
      <c r="Q87" s="452">
        <f t="shared" si="9"/>
        <v>960</v>
      </c>
      <c r="R87" s="752"/>
    </row>
    <row r="88" spans="1:18" s="314" customFormat="1" ht="15" customHeight="1" x14ac:dyDescent="0.25">
      <c r="A88" s="14" t="s">
        <v>49</v>
      </c>
      <c r="B88" s="14" t="s">
        <v>1059</v>
      </c>
      <c r="C88" s="14" t="s">
        <v>1355</v>
      </c>
      <c r="D88" s="721">
        <v>41548</v>
      </c>
      <c r="E88" s="721" t="s">
        <v>52</v>
      </c>
      <c r="F88" s="421">
        <v>41544</v>
      </c>
      <c r="G88" s="14">
        <v>3</v>
      </c>
      <c r="H88" s="419">
        <v>927.03</v>
      </c>
      <c r="I88" s="479"/>
      <c r="J88" s="519">
        <v>41547</v>
      </c>
      <c r="K88" s="760">
        <v>918.97</v>
      </c>
      <c r="L88" s="723">
        <v>0.25</v>
      </c>
      <c r="M88" s="408">
        <v>25</v>
      </c>
      <c r="N88" s="724">
        <f>SUM((K88-H88)/L88*M88)*G88</f>
        <v>-2417.9999999999836</v>
      </c>
      <c r="O88" s="721" t="s">
        <v>883</v>
      </c>
      <c r="P88" s="719">
        <v>1</v>
      </c>
      <c r="Q88" s="412">
        <f t="shared" si="9"/>
        <v>-2417.9999999999836</v>
      </c>
      <c r="R88" s="734"/>
    </row>
    <row r="89" spans="1:18" s="320" customFormat="1" ht="15" customHeight="1" x14ac:dyDescent="0.25">
      <c r="A89" s="438" t="s">
        <v>1366</v>
      </c>
      <c r="B89" s="438" t="s">
        <v>2</v>
      </c>
      <c r="C89" s="438" t="s">
        <v>1367</v>
      </c>
      <c r="D89" s="746">
        <v>41579</v>
      </c>
      <c r="E89" s="746" t="s">
        <v>77</v>
      </c>
      <c r="F89" s="747">
        <v>41548</v>
      </c>
      <c r="G89" s="438">
        <v>2</v>
      </c>
      <c r="H89" s="748">
        <v>106.9</v>
      </c>
      <c r="I89" s="749"/>
      <c r="J89" s="519">
        <v>41548</v>
      </c>
      <c r="K89" s="761">
        <v>107.92</v>
      </c>
      <c r="L89" s="750">
        <v>0.01</v>
      </c>
      <c r="M89" s="450">
        <v>10</v>
      </c>
      <c r="N89" s="751">
        <f>SUM((H89-K89)/L89*M89)*G89</f>
        <v>-2039.999999999992</v>
      </c>
      <c r="O89" s="746" t="s">
        <v>883</v>
      </c>
      <c r="P89" s="639">
        <v>1</v>
      </c>
      <c r="Q89" s="452">
        <f t="shared" si="9"/>
        <v>-2039.999999999992</v>
      </c>
      <c r="R89" s="752"/>
    </row>
    <row r="90" spans="1:18" s="314" customFormat="1" ht="15" customHeight="1" x14ac:dyDescent="0.25">
      <c r="A90" s="14" t="s">
        <v>980</v>
      </c>
      <c r="B90" s="14" t="s">
        <v>737</v>
      </c>
      <c r="C90" s="14" t="s">
        <v>1368</v>
      </c>
      <c r="D90" s="721">
        <v>41579</v>
      </c>
      <c r="E90" s="721" t="s">
        <v>52</v>
      </c>
      <c r="F90" s="421">
        <v>40544</v>
      </c>
      <c r="G90" s="14">
        <v>4</v>
      </c>
      <c r="H90" s="419">
        <v>3.6259999999999999</v>
      </c>
      <c r="I90" s="479"/>
      <c r="J90" s="519">
        <v>41549</v>
      </c>
      <c r="K90" s="760">
        <v>3.5760000000000001</v>
      </c>
      <c r="L90" s="723">
        <v>1E-3</v>
      </c>
      <c r="M90" s="408">
        <v>10</v>
      </c>
      <c r="N90" s="724">
        <f>SUM((K90-H90)/L90*M90)*G90</f>
        <v>-1999.999999999993</v>
      </c>
      <c r="O90" s="721" t="s">
        <v>883</v>
      </c>
      <c r="P90" s="719">
        <v>1</v>
      </c>
      <c r="Q90" s="412">
        <f t="shared" si="9"/>
        <v>-1999.999999999993</v>
      </c>
      <c r="R90" s="734"/>
    </row>
    <row r="91" spans="1:18" s="320" customFormat="1" ht="15" customHeight="1" x14ac:dyDescent="0.25">
      <c r="A91" s="438" t="s">
        <v>1363</v>
      </c>
      <c r="B91" s="438" t="s">
        <v>1364</v>
      </c>
      <c r="C91" s="438" t="s">
        <v>1365</v>
      </c>
      <c r="D91" s="746">
        <v>41579</v>
      </c>
      <c r="E91" s="746" t="s">
        <v>77</v>
      </c>
      <c r="F91" s="747">
        <v>41547</v>
      </c>
      <c r="G91" s="438">
        <v>2</v>
      </c>
      <c r="H91" s="748">
        <v>101.7</v>
      </c>
      <c r="I91" s="749"/>
      <c r="J91" s="519">
        <v>41549</v>
      </c>
      <c r="K91" s="761">
        <v>102.7</v>
      </c>
      <c r="L91" s="750">
        <v>0.01</v>
      </c>
      <c r="M91" s="450">
        <v>10</v>
      </c>
      <c r="N91" s="751">
        <f>SUM((H91-K91)/L91*M91)*G91</f>
        <v>-2000</v>
      </c>
      <c r="O91" s="746" t="s">
        <v>883</v>
      </c>
      <c r="P91" s="639">
        <v>1</v>
      </c>
      <c r="Q91" s="452">
        <f t="shared" si="9"/>
        <v>-2000</v>
      </c>
      <c r="R91" s="752"/>
    </row>
    <row r="92" spans="1:18" s="320" customFormat="1" ht="15" customHeight="1" x14ac:dyDescent="0.25">
      <c r="A92" s="438" t="s">
        <v>106</v>
      </c>
      <c r="B92" s="438" t="s">
        <v>105</v>
      </c>
      <c r="C92" s="438" t="s">
        <v>1361</v>
      </c>
      <c r="D92" s="746">
        <v>41579</v>
      </c>
      <c r="E92" s="746" t="s">
        <v>77</v>
      </c>
      <c r="F92" s="747">
        <v>41547</v>
      </c>
      <c r="G92" s="438">
        <v>1</v>
      </c>
      <c r="H92" s="748">
        <v>1292.5</v>
      </c>
      <c r="I92" s="749"/>
      <c r="J92" s="519">
        <v>41551</v>
      </c>
      <c r="K92" s="830">
        <v>1290</v>
      </c>
      <c r="L92" s="750">
        <v>0.25</v>
      </c>
      <c r="M92" s="450">
        <v>12.5</v>
      </c>
      <c r="N92" s="751">
        <f>SUM((H92-K92)/L92*M92)*G92</f>
        <v>125</v>
      </c>
      <c r="O92" s="746" t="s">
        <v>883</v>
      </c>
      <c r="P92" s="639">
        <v>1</v>
      </c>
      <c r="Q92" s="452">
        <f t="shared" si="9"/>
        <v>125</v>
      </c>
      <c r="R92" s="752"/>
    </row>
    <row r="93" spans="1:18" s="320" customFormat="1" ht="15" customHeight="1" x14ac:dyDescent="0.25">
      <c r="A93" s="438" t="s">
        <v>1302</v>
      </c>
      <c r="B93" s="438" t="s">
        <v>1303</v>
      </c>
      <c r="C93" s="438" t="s">
        <v>1362</v>
      </c>
      <c r="D93" s="746">
        <v>41609</v>
      </c>
      <c r="E93" s="746" t="s">
        <v>77</v>
      </c>
      <c r="F93" s="747">
        <v>41547</v>
      </c>
      <c r="G93" s="438">
        <v>4</v>
      </c>
      <c r="H93" s="748">
        <v>446.5</v>
      </c>
      <c r="I93" s="749"/>
      <c r="J93" s="519">
        <v>41554</v>
      </c>
      <c r="K93" s="761">
        <v>444</v>
      </c>
      <c r="L93" s="750">
        <v>0.25</v>
      </c>
      <c r="M93" s="450">
        <v>12.5</v>
      </c>
      <c r="N93" s="751">
        <f>SUM((H93-K93)/L93*M93)*G93</f>
        <v>500</v>
      </c>
      <c r="O93" s="746" t="s">
        <v>883</v>
      </c>
      <c r="P93" s="639">
        <v>1</v>
      </c>
      <c r="Q93" s="452">
        <f>SUM(N93*P93)</f>
        <v>500</v>
      </c>
      <c r="R93" s="752"/>
    </row>
    <row r="94" spans="1:18" s="314" customFormat="1" ht="15" customHeight="1" x14ac:dyDescent="0.25">
      <c r="A94" s="14" t="s">
        <v>385</v>
      </c>
      <c r="B94" s="14" t="s">
        <v>1059</v>
      </c>
      <c r="C94" s="14" t="s">
        <v>1354</v>
      </c>
      <c r="D94" s="721">
        <v>41609</v>
      </c>
      <c r="E94" s="721" t="s">
        <v>52</v>
      </c>
      <c r="F94" s="421">
        <v>41544</v>
      </c>
      <c r="G94" s="14">
        <v>8</v>
      </c>
      <c r="H94" s="419">
        <v>86.09</v>
      </c>
      <c r="I94" s="479"/>
      <c r="J94" s="519">
        <v>41554</v>
      </c>
      <c r="K94" s="760">
        <v>86.49</v>
      </c>
      <c r="L94" s="723">
        <v>0.01</v>
      </c>
      <c r="M94" s="408">
        <v>5</v>
      </c>
      <c r="N94" s="724">
        <f>SUM((K94-H94)/L94*M94)*G94</f>
        <v>1599.9999999999659</v>
      </c>
      <c r="O94" s="721" t="s">
        <v>883</v>
      </c>
      <c r="P94" s="719">
        <v>1</v>
      </c>
      <c r="Q94" s="412">
        <f>SUM(N94*P94)</f>
        <v>1599.9999999999659</v>
      </c>
      <c r="R94" s="734"/>
    </row>
    <row r="95" spans="1:18" s="320" customFormat="1" ht="15" customHeight="1" x14ac:dyDescent="0.25">
      <c r="A95" s="438" t="s">
        <v>1278</v>
      </c>
      <c r="B95" s="438" t="s">
        <v>1359</v>
      </c>
      <c r="C95" s="438" t="s">
        <v>1360</v>
      </c>
      <c r="D95" s="746">
        <v>41609</v>
      </c>
      <c r="E95" s="746" t="s">
        <v>77</v>
      </c>
      <c r="F95" s="747">
        <v>41547</v>
      </c>
      <c r="G95" s="438">
        <v>5</v>
      </c>
      <c r="H95" s="748">
        <v>41.46</v>
      </c>
      <c r="I95" s="749"/>
      <c r="J95" s="519">
        <v>41555</v>
      </c>
      <c r="K95" s="761">
        <v>40.5</v>
      </c>
      <c r="L95" s="750">
        <v>0.01</v>
      </c>
      <c r="M95" s="450">
        <v>6</v>
      </c>
      <c r="N95" s="751">
        <f>SUM((H95-K95)/L95*M95)*G95</f>
        <v>2880.0000000000023</v>
      </c>
      <c r="O95" s="746" t="s">
        <v>883</v>
      </c>
      <c r="P95" s="639">
        <v>1</v>
      </c>
      <c r="Q95" s="452">
        <f t="shared" ref="Q95:Q100" si="10">SUM(N95*P95)</f>
        <v>2880.0000000000023</v>
      </c>
      <c r="R95" s="752"/>
    </row>
    <row r="96" spans="1:18" s="314" customFormat="1" ht="15" customHeight="1" x14ac:dyDescent="0.25">
      <c r="A96" s="14" t="s">
        <v>982</v>
      </c>
      <c r="B96" s="14" t="s">
        <v>983</v>
      </c>
      <c r="C96" s="14" t="s">
        <v>1378</v>
      </c>
      <c r="D96" s="721">
        <v>41699</v>
      </c>
      <c r="E96" s="721" t="s">
        <v>52</v>
      </c>
      <c r="F96" s="421">
        <v>41555</v>
      </c>
      <c r="G96" s="14">
        <v>14</v>
      </c>
      <c r="H96" s="419">
        <v>18.63</v>
      </c>
      <c r="I96" s="479"/>
      <c r="J96" s="519">
        <v>41555</v>
      </c>
      <c r="K96" s="760">
        <v>18.489999999999998</v>
      </c>
      <c r="L96" s="723">
        <v>0.01</v>
      </c>
      <c r="M96" s="408">
        <v>11.2</v>
      </c>
      <c r="N96" s="724">
        <f>SUM((K96-H96)/L96*M96)*G96</f>
        <v>-2195.2000000000089</v>
      </c>
      <c r="O96" s="721" t="s">
        <v>883</v>
      </c>
      <c r="P96" s="719">
        <v>1</v>
      </c>
      <c r="Q96" s="412">
        <f t="shared" si="10"/>
        <v>-2195.2000000000089</v>
      </c>
      <c r="R96" s="734"/>
    </row>
    <row r="97" spans="1:18" s="314" customFormat="1" ht="15" customHeight="1" x14ac:dyDescent="0.25">
      <c r="A97" s="14" t="s">
        <v>1299</v>
      </c>
      <c r="B97" s="14" t="s">
        <v>48</v>
      </c>
      <c r="C97" s="14" t="s">
        <v>1379</v>
      </c>
      <c r="D97" s="721">
        <v>41548</v>
      </c>
      <c r="E97" s="721" t="s">
        <v>52</v>
      </c>
      <c r="F97" s="421">
        <v>41555</v>
      </c>
      <c r="G97" s="14">
        <v>2</v>
      </c>
      <c r="H97" s="419">
        <v>935.5</v>
      </c>
      <c r="I97" s="479"/>
      <c r="J97" s="519">
        <v>41556</v>
      </c>
      <c r="K97" s="760">
        <v>927.5</v>
      </c>
      <c r="L97" s="723">
        <v>0.25</v>
      </c>
      <c r="M97" s="408">
        <v>25</v>
      </c>
      <c r="N97" s="724">
        <f>SUM((K97-H97)/L97*M97)*G97</f>
        <v>-1600</v>
      </c>
      <c r="O97" s="721" t="s">
        <v>883</v>
      </c>
      <c r="P97" s="719">
        <v>1</v>
      </c>
      <c r="Q97" s="412">
        <f t="shared" si="10"/>
        <v>-1600</v>
      </c>
      <c r="R97" s="734"/>
    </row>
    <row r="98" spans="1:18" s="314" customFormat="1" ht="15" customHeight="1" x14ac:dyDescent="0.25">
      <c r="A98" s="14" t="s">
        <v>980</v>
      </c>
      <c r="B98" s="14" t="s">
        <v>737</v>
      </c>
      <c r="C98" s="14" t="s">
        <v>1368</v>
      </c>
      <c r="D98" s="721">
        <v>41579</v>
      </c>
      <c r="E98" s="721" t="s">
        <v>52</v>
      </c>
      <c r="F98" s="421">
        <v>41555</v>
      </c>
      <c r="G98" s="14">
        <v>4</v>
      </c>
      <c r="H98" s="419">
        <v>3.6779999999999999</v>
      </c>
      <c r="I98" s="479"/>
      <c r="J98" s="519">
        <v>41565</v>
      </c>
      <c r="K98" s="760">
        <v>3.8370000000000002</v>
      </c>
      <c r="L98" s="723">
        <v>1E-3</v>
      </c>
      <c r="M98" s="408">
        <v>10</v>
      </c>
      <c r="N98" s="724">
        <f>SUM((K98-H98)/L98*M98)*G98</f>
        <v>6360.00000000001</v>
      </c>
      <c r="O98" s="721" t="s">
        <v>883</v>
      </c>
      <c r="P98" s="719">
        <v>1</v>
      </c>
      <c r="Q98" s="412">
        <f t="shared" si="10"/>
        <v>6360.00000000001</v>
      </c>
      <c r="R98" s="734"/>
    </row>
    <row r="99" spans="1:18" s="314" customFormat="1" ht="15" customHeight="1" x14ac:dyDescent="0.25">
      <c r="A99" s="14" t="s">
        <v>47</v>
      </c>
      <c r="B99" s="14" t="s">
        <v>46</v>
      </c>
      <c r="C99" s="14" t="s">
        <v>1357</v>
      </c>
      <c r="D99" s="721">
        <v>41548</v>
      </c>
      <c r="E99" s="721" t="s">
        <v>52</v>
      </c>
      <c r="F99" s="421">
        <v>41557</v>
      </c>
      <c r="G99" s="14">
        <v>7</v>
      </c>
      <c r="H99" s="419">
        <v>166.97499999999999</v>
      </c>
      <c r="I99" s="479"/>
      <c r="J99" s="519">
        <v>41563</v>
      </c>
      <c r="K99" s="760">
        <v>167</v>
      </c>
      <c r="L99" s="723">
        <v>2.5000000000000001E-2</v>
      </c>
      <c r="M99" s="408">
        <v>12.5</v>
      </c>
      <c r="N99" s="724">
        <f>SUM((K99-H99)/L99*M99)*G99</f>
        <v>87.500000000019895</v>
      </c>
      <c r="O99" s="721" t="s">
        <v>883</v>
      </c>
      <c r="P99" s="719">
        <v>1</v>
      </c>
      <c r="Q99" s="412">
        <f t="shared" si="10"/>
        <v>87.500000000019895</v>
      </c>
      <c r="R99" s="734"/>
    </row>
    <row r="100" spans="1:18" s="314" customFormat="1" ht="15" customHeight="1" x14ac:dyDescent="0.25">
      <c r="A100" s="14" t="s">
        <v>62</v>
      </c>
      <c r="B100" s="14" t="s">
        <v>61</v>
      </c>
      <c r="C100" s="14" t="s">
        <v>1445</v>
      </c>
      <c r="D100" s="721">
        <v>41609</v>
      </c>
      <c r="E100" s="721" t="s">
        <v>52</v>
      </c>
      <c r="F100" s="421">
        <v>41575</v>
      </c>
      <c r="G100" s="14">
        <v>10</v>
      </c>
      <c r="H100" s="419">
        <v>90.56</v>
      </c>
      <c r="I100" s="479"/>
      <c r="J100" s="519">
        <v>41577</v>
      </c>
      <c r="K100" s="760">
        <v>89.9</v>
      </c>
      <c r="L100" s="723">
        <v>2.5000000000000001E-2</v>
      </c>
      <c r="M100" s="408">
        <v>10</v>
      </c>
      <c r="N100" s="724">
        <f>SUM((K100-H100)/L100*M100)*G100</f>
        <v>-2639.9999999999864</v>
      </c>
      <c r="O100" s="721" t="s">
        <v>883</v>
      </c>
      <c r="P100" s="719">
        <v>1</v>
      </c>
      <c r="Q100" s="412">
        <f t="shared" si="10"/>
        <v>-2639.9999999999864</v>
      </c>
      <c r="R100" s="734"/>
    </row>
    <row r="101" spans="1:18" s="320" customFormat="1" ht="15" customHeight="1" x14ac:dyDescent="0.25">
      <c r="A101" s="438" t="s">
        <v>980</v>
      </c>
      <c r="B101" s="438" t="s">
        <v>737</v>
      </c>
      <c r="C101" s="438" t="s">
        <v>1447</v>
      </c>
      <c r="D101" s="746">
        <v>41609</v>
      </c>
      <c r="E101" s="746" t="s">
        <v>77</v>
      </c>
      <c r="F101" s="747">
        <v>41579</v>
      </c>
      <c r="G101" s="438">
        <v>2</v>
      </c>
      <c r="H101" s="748">
        <v>3.5339999999999998</v>
      </c>
      <c r="I101" s="749"/>
      <c r="J101" s="735" t="s">
        <v>1451</v>
      </c>
      <c r="K101" s="761">
        <v>3.548</v>
      </c>
      <c r="L101" s="750">
        <v>1E-3</v>
      </c>
      <c r="M101" s="450">
        <v>10</v>
      </c>
      <c r="N101" s="751">
        <f>SUM((H101-K101)/L101*M101)*G101</f>
        <v>-280.00000000000466</v>
      </c>
      <c r="O101" s="746" t="s">
        <v>883</v>
      </c>
      <c r="P101" s="639">
        <v>1</v>
      </c>
      <c r="Q101" s="452">
        <f t="shared" ref="Q101:Q106" si="11">SUM(N101*P101)</f>
        <v>-280.00000000000466</v>
      </c>
      <c r="R101" s="752"/>
    </row>
    <row r="102" spans="1:18" s="320" customFormat="1" ht="15" customHeight="1" x14ac:dyDescent="0.25">
      <c r="A102" s="438" t="s">
        <v>1302</v>
      </c>
      <c r="B102" s="438" t="s">
        <v>1303</v>
      </c>
      <c r="C102" s="438" t="s">
        <v>1362</v>
      </c>
      <c r="D102" s="746">
        <v>41609</v>
      </c>
      <c r="E102" s="746" t="s">
        <v>77</v>
      </c>
      <c r="F102" s="747">
        <v>41583</v>
      </c>
      <c r="G102" s="438">
        <v>7</v>
      </c>
      <c r="H102" s="748">
        <v>424.5</v>
      </c>
      <c r="I102" s="749"/>
      <c r="J102" s="519">
        <v>41586</v>
      </c>
      <c r="K102" s="761">
        <v>426.6</v>
      </c>
      <c r="L102" s="750">
        <v>0.25</v>
      </c>
      <c r="M102" s="450">
        <v>12.5</v>
      </c>
      <c r="N102" s="751">
        <f>SUM((H102-K102)/L102*M102)*G102</f>
        <v>-735.00000000000796</v>
      </c>
      <c r="O102" s="746" t="s">
        <v>883</v>
      </c>
      <c r="P102" s="639">
        <v>1</v>
      </c>
      <c r="Q102" s="452">
        <f t="shared" si="11"/>
        <v>-735.00000000000796</v>
      </c>
      <c r="R102" s="752"/>
    </row>
    <row r="103" spans="1:18" s="314" customFormat="1" ht="15" customHeight="1" x14ac:dyDescent="0.25">
      <c r="A103" s="14" t="s">
        <v>385</v>
      </c>
      <c r="B103" s="14" t="s">
        <v>1059</v>
      </c>
      <c r="C103" s="14" t="s">
        <v>1354</v>
      </c>
      <c r="D103" s="721">
        <v>41609</v>
      </c>
      <c r="E103" s="721" t="s">
        <v>52</v>
      </c>
      <c r="F103" s="421">
        <v>41584</v>
      </c>
      <c r="G103" s="14">
        <v>3</v>
      </c>
      <c r="H103" s="419">
        <v>76.87</v>
      </c>
      <c r="I103" s="479"/>
      <c r="J103" s="519">
        <v>41586</v>
      </c>
      <c r="K103" s="760">
        <v>75.25</v>
      </c>
      <c r="L103" s="723">
        <v>0.01</v>
      </c>
      <c r="M103" s="408">
        <v>5</v>
      </c>
      <c r="N103" s="724">
        <f>SUM((K103-H103)/L103*M103)*G103</f>
        <v>-2430.0000000000068</v>
      </c>
      <c r="O103" s="721" t="s">
        <v>883</v>
      </c>
      <c r="P103" s="719">
        <v>1</v>
      </c>
      <c r="Q103" s="412">
        <f t="shared" si="11"/>
        <v>-2430.0000000000068</v>
      </c>
      <c r="R103" s="734"/>
    </row>
    <row r="104" spans="1:18" s="320" customFormat="1" ht="15" customHeight="1" x14ac:dyDescent="0.25">
      <c r="A104" s="438" t="s">
        <v>893</v>
      </c>
      <c r="B104" s="438" t="s">
        <v>360</v>
      </c>
      <c r="C104" s="438" t="s">
        <v>1434</v>
      </c>
      <c r="D104" s="746">
        <v>41609</v>
      </c>
      <c r="E104" s="746" t="s">
        <v>77</v>
      </c>
      <c r="F104" s="747">
        <v>41569</v>
      </c>
      <c r="G104" s="438">
        <v>4</v>
      </c>
      <c r="H104" s="748">
        <v>112.15</v>
      </c>
      <c r="I104" s="749"/>
      <c r="J104" s="519">
        <v>41589</v>
      </c>
      <c r="K104" s="761">
        <v>105.4</v>
      </c>
      <c r="L104" s="750">
        <v>0.05</v>
      </c>
      <c r="M104" s="450">
        <v>18.75</v>
      </c>
      <c r="N104" s="751">
        <f>SUM((H104-K104)/L104*M104)*G104</f>
        <v>10125</v>
      </c>
      <c r="O104" s="746" t="s">
        <v>883</v>
      </c>
      <c r="P104" s="639">
        <v>1</v>
      </c>
      <c r="Q104" s="452">
        <f t="shared" si="11"/>
        <v>10125</v>
      </c>
      <c r="R104" s="752"/>
    </row>
    <row r="105" spans="1:18" s="520" customFormat="1" ht="15" customHeight="1" x14ac:dyDescent="0.25">
      <c r="A105" s="583" t="s">
        <v>982</v>
      </c>
      <c r="B105" s="583" t="s">
        <v>1446</v>
      </c>
      <c r="C105" s="583" t="s">
        <v>1378</v>
      </c>
      <c r="D105" s="736">
        <v>41699</v>
      </c>
      <c r="E105" s="736" t="s">
        <v>77</v>
      </c>
      <c r="F105" s="737">
        <v>41577</v>
      </c>
      <c r="G105" s="583">
        <v>7</v>
      </c>
      <c r="H105" s="738">
        <v>18.63</v>
      </c>
      <c r="I105" s="739"/>
      <c r="J105" s="764">
        <v>41597</v>
      </c>
      <c r="K105" s="740">
        <v>17.82</v>
      </c>
      <c r="L105" s="741">
        <v>0.01</v>
      </c>
      <c r="M105" s="742">
        <v>11.2</v>
      </c>
      <c r="N105" s="743">
        <f>SUM((H105-K105)/L105*M105)*G105</f>
        <v>6350.3999999999887</v>
      </c>
      <c r="O105" s="736" t="s">
        <v>883</v>
      </c>
      <c r="P105" s="744">
        <v>1</v>
      </c>
      <c r="Q105" s="767">
        <f t="shared" si="11"/>
        <v>6350.3999999999887</v>
      </c>
      <c r="R105" s="745"/>
    </row>
    <row r="106" spans="1:18" s="314" customFormat="1" ht="15" customHeight="1" x14ac:dyDescent="0.25">
      <c r="A106" s="14" t="s">
        <v>83</v>
      </c>
      <c r="B106" s="14" t="s">
        <v>82</v>
      </c>
      <c r="C106" s="14" t="s">
        <v>1457</v>
      </c>
      <c r="D106" s="721">
        <v>41609</v>
      </c>
      <c r="E106" s="721" t="s">
        <v>52</v>
      </c>
      <c r="F106" s="421">
        <v>41592</v>
      </c>
      <c r="G106" s="14">
        <v>2</v>
      </c>
      <c r="H106" s="419">
        <v>292.58</v>
      </c>
      <c r="I106" s="479"/>
      <c r="J106" s="519">
        <v>41597</v>
      </c>
      <c r="K106" s="760">
        <v>290.2</v>
      </c>
      <c r="L106" s="723">
        <v>0.01</v>
      </c>
      <c r="M106" s="408">
        <v>4.2</v>
      </c>
      <c r="N106" s="724">
        <f>SUM((K106-H106)/L106*M106)*G106</f>
        <v>-1999.1999999999962</v>
      </c>
      <c r="O106" s="721" t="s">
        <v>883</v>
      </c>
      <c r="P106" s="719">
        <v>1</v>
      </c>
      <c r="Q106" s="412">
        <f t="shared" si="11"/>
        <v>-1999.1999999999962</v>
      </c>
      <c r="R106" s="734"/>
    </row>
    <row r="107" spans="1:18" s="320" customFormat="1" ht="15" customHeight="1" x14ac:dyDescent="0.25">
      <c r="A107" s="438" t="s">
        <v>1363</v>
      </c>
      <c r="B107" s="438" t="s">
        <v>1364</v>
      </c>
      <c r="C107" s="438" t="s">
        <v>1473</v>
      </c>
      <c r="D107" s="746">
        <v>41640</v>
      </c>
      <c r="E107" s="746" t="s">
        <v>77</v>
      </c>
      <c r="F107" s="747">
        <v>41605</v>
      </c>
      <c r="G107" s="438">
        <v>3</v>
      </c>
      <c r="H107" s="748">
        <v>92.38</v>
      </c>
      <c r="I107" s="749"/>
      <c r="J107" s="519">
        <v>41610</v>
      </c>
      <c r="K107" s="761">
        <v>93.94</v>
      </c>
      <c r="L107" s="750">
        <v>0.01</v>
      </c>
      <c r="M107" s="450">
        <v>10</v>
      </c>
      <c r="N107" s="751">
        <f>SUM((H107-K107)/L107*M107)*G107</f>
        <v>-4680.0000000000073</v>
      </c>
      <c r="O107" s="746" t="s">
        <v>883</v>
      </c>
      <c r="P107" s="639">
        <v>1</v>
      </c>
      <c r="Q107" s="452">
        <f t="shared" ref="Q107:Q112" si="12">SUM(N107*P107)</f>
        <v>-4680.0000000000073</v>
      </c>
      <c r="R107" s="752"/>
    </row>
    <row r="108" spans="1:18" s="520" customFormat="1" ht="15" customHeight="1" x14ac:dyDescent="0.25">
      <c r="A108" s="583" t="s">
        <v>982</v>
      </c>
      <c r="B108" s="583" t="s">
        <v>1446</v>
      </c>
      <c r="C108" s="583" t="s">
        <v>1378</v>
      </c>
      <c r="D108" s="736">
        <v>41699</v>
      </c>
      <c r="E108" s="736" t="s">
        <v>77</v>
      </c>
      <c r="F108" s="737">
        <v>41603</v>
      </c>
      <c r="G108" s="583">
        <v>7</v>
      </c>
      <c r="H108" s="738">
        <v>17.34</v>
      </c>
      <c r="I108" s="739"/>
      <c r="J108" s="764">
        <v>41628</v>
      </c>
      <c r="K108" s="740">
        <v>16.28</v>
      </c>
      <c r="L108" s="741">
        <v>0.01</v>
      </c>
      <c r="M108" s="742">
        <v>11.2</v>
      </c>
      <c r="N108" s="743">
        <f>SUM((H108-K108)/L108*M108)*G108</f>
        <v>8310.3999999999887</v>
      </c>
      <c r="O108" s="736" t="s">
        <v>883</v>
      </c>
      <c r="P108" s="744">
        <v>1</v>
      </c>
      <c r="Q108" s="767">
        <f t="shared" si="12"/>
        <v>8310.3999999999887</v>
      </c>
      <c r="R108" s="745"/>
    </row>
    <row r="109" spans="1:18" s="314" customFormat="1" ht="15" customHeight="1" x14ac:dyDescent="0.25">
      <c r="A109" s="14" t="s">
        <v>1156</v>
      </c>
      <c r="B109" s="14" t="s">
        <v>78</v>
      </c>
      <c r="C109" s="14" t="s">
        <v>1526</v>
      </c>
      <c r="D109" s="721">
        <v>41671</v>
      </c>
      <c r="E109" s="721" t="s">
        <v>52</v>
      </c>
      <c r="F109" s="421">
        <v>41635</v>
      </c>
      <c r="G109" s="14">
        <v>4</v>
      </c>
      <c r="H109" s="419">
        <v>100.43</v>
      </c>
      <c r="I109" s="479"/>
      <c r="J109" s="519">
        <v>41638</v>
      </c>
      <c r="K109" s="760">
        <v>99.17</v>
      </c>
      <c r="L109" s="723">
        <v>0.01</v>
      </c>
      <c r="M109" s="408">
        <v>10</v>
      </c>
      <c r="N109" s="724">
        <f t="shared" ref="N109:N116" si="13">SUM((K109-H109)/L109*M109)*G109</f>
        <v>-5040.00000000002</v>
      </c>
      <c r="O109" s="721" t="s">
        <v>883</v>
      </c>
      <c r="P109" s="719">
        <v>1</v>
      </c>
      <c r="Q109" s="412">
        <f t="shared" si="12"/>
        <v>-5040.00000000002</v>
      </c>
      <c r="R109" s="734"/>
    </row>
    <row r="110" spans="1:18" s="314" customFormat="1" ht="14.25" customHeight="1" x14ac:dyDescent="0.25">
      <c r="A110" s="14" t="s">
        <v>68</v>
      </c>
      <c r="B110" s="14" t="s">
        <v>67</v>
      </c>
      <c r="C110" s="14" t="s">
        <v>1555</v>
      </c>
      <c r="D110" s="721">
        <v>41699</v>
      </c>
      <c r="E110" s="721" t="s">
        <v>52</v>
      </c>
      <c r="F110" s="421">
        <v>41655</v>
      </c>
      <c r="G110" s="14">
        <v>9</v>
      </c>
      <c r="H110" s="419">
        <v>398.69</v>
      </c>
      <c r="I110" s="479"/>
      <c r="J110" s="519">
        <v>41662</v>
      </c>
      <c r="K110" s="735">
        <v>392.49</v>
      </c>
      <c r="L110" s="723">
        <v>0.25</v>
      </c>
      <c r="M110" s="408">
        <v>12.5</v>
      </c>
      <c r="N110" s="724">
        <f t="shared" si="13"/>
        <v>-2789.999999999995</v>
      </c>
      <c r="O110" s="721" t="s">
        <v>883</v>
      </c>
      <c r="P110" s="719">
        <v>1</v>
      </c>
      <c r="Q110" s="412">
        <f t="shared" si="12"/>
        <v>-2789.999999999995</v>
      </c>
      <c r="R110" s="734"/>
    </row>
    <row r="111" spans="1:18" s="314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1">
        <v>41699</v>
      </c>
      <c r="E111" s="721" t="s">
        <v>52</v>
      </c>
      <c r="F111" s="421">
        <v>41655</v>
      </c>
      <c r="G111" s="14">
        <v>4</v>
      </c>
      <c r="H111" s="419">
        <v>86.21</v>
      </c>
      <c r="I111" s="479"/>
      <c r="J111" s="519">
        <v>41663</v>
      </c>
      <c r="K111" s="760">
        <v>86.65</v>
      </c>
      <c r="L111" s="723">
        <v>0.01</v>
      </c>
      <c r="M111" s="408">
        <v>5</v>
      </c>
      <c r="N111" s="724">
        <f t="shared" si="13"/>
        <v>880.00000000002387</v>
      </c>
      <c r="O111" s="721" t="s">
        <v>883</v>
      </c>
      <c r="P111" s="719">
        <v>1</v>
      </c>
      <c r="Q111" s="412">
        <f t="shared" si="12"/>
        <v>880.00000000002387</v>
      </c>
      <c r="R111" s="734"/>
    </row>
    <row r="112" spans="1:18" s="314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1">
        <v>41699</v>
      </c>
      <c r="E112" s="721" t="s">
        <v>52</v>
      </c>
      <c r="F112" s="421">
        <v>41649</v>
      </c>
      <c r="G112" s="14">
        <v>35</v>
      </c>
      <c r="H112" s="419">
        <v>110.36</v>
      </c>
      <c r="I112" s="479"/>
      <c r="J112" s="519">
        <v>41676</v>
      </c>
      <c r="K112" s="760">
        <v>110.58199999999999</v>
      </c>
      <c r="L112" s="723">
        <v>0.01</v>
      </c>
      <c r="M112" s="408">
        <v>10</v>
      </c>
      <c r="N112" s="724">
        <f t="shared" si="13"/>
        <v>7769.9999999997972</v>
      </c>
      <c r="O112" s="721" t="s">
        <v>378</v>
      </c>
      <c r="P112" s="719">
        <v>1.3607400000000001</v>
      </c>
      <c r="Q112" s="412">
        <f t="shared" si="12"/>
        <v>10572.949799999724</v>
      </c>
      <c r="R112" s="734"/>
    </row>
    <row r="113" spans="1:19" s="314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1">
        <v>41699</v>
      </c>
      <c r="E113" s="721" t="s">
        <v>52</v>
      </c>
      <c r="F113" s="421">
        <v>41677</v>
      </c>
      <c r="G113" s="14">
        <v>10</v>
      </c>
      <c r="H113" s="419">
        <v>2948</v>
      </c>
      <c r="I113" s="479"/>
      <c r="J113" s="735">
        <v>41681</v>
      </c>
      <c r="K113" s="760">
        <v>2912</v>
      </c>
      <c r="L113" s="723">
        <v>1</v>
      </c>
      <c r="M113" s="598">
        <v>10</v>
      </c>
      <c r="N113" s="724">
        <f t="shared" si="13"/>
        <v>-3600</v>
      </c>
      <c r="O113" s="721" t="s">
        <v>684</v>
      </c>
      <c r="P113" s="719">
        <v>1</v>
      </c>
      <c r="Q113" s="412">
        <f t="shared" ref="Q113:Q118" si="14">SUM(N113*P113)</f>
        <v>-3600</v>
      </c>
      <c r="R113" s="734"/>
    </row>
    <row r="114" spans="1:19" s="314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1">
        <v>41699</v>
      </c>
      <c r="E114" s="721" t="s">
        <v>52</v>
      </c>
      <c r="F114" s="421">
        <v>41673</v>
      </c>
      <c r="G114" s="14">
        <v>2</v>
      </c>
      <c r="H114" s="419">
        <v>1297.5</v>
      </c>
      <c r="I114" s="479"/>
      <c r="J114" s="735">
        <v>41681</v>
      </c>
      <c r="K114" s="760">
        <v>1315</v>
      </c>
      <c r="L114" s="723">
        <v>1</v>
      </c>
      <c r="M114" s="598">
        <v>10</v>
      </c>
      <c r="N114" s="724">
        <f t="shared" si="13"/>
        <v>350</v>
      </c>
      <c r="O114" s="721" t="s">
        <v>883</v>
      </c>
      <c r="P114" s="719">
        <v>1</v>
      </c>
      <c r="Q114" s="412">
        <f t="shared" si="14"/>
        <v>350</v>
      </c>
      <c r="R114" s="734"/>
    </row>
    <row r="115" spans="1:19" s="314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1">
        <v>41699</v>
      </c>
      <c r="E115" s="721" t="s">
        <v>52</v>
      </c>
      <c r="F115" s="421">
        <v>41698</v>
      </c>
      <c r="G115" s="14">
        <v>4</v>
      </c>
      <c r="H115" s="419">
        <v>445.8</v>
      </c>
      <c r="I115" s="479"/>
      <c r="J115" s="735">
        <v>41681</v>
      </c>
      <c r="K115" s="760">
        <v>438.3</v>
      </c>
      <c r="L115" s="723">
        <v>0.1</v>
      </c>
      <c r="M115" s="598">
        <v>10</v>
      </c>
      <c r="N115" s="724">
        <f t="shared" si="13"/>
        <v>-3000</v>
      </c>
      <c r="O115" s="721" t="s">
        <v>883</v>
      </c>
      <c r="P115" s="719">
        <v>1</v>
      </c>
      <c r="Q115" s="412">
        <f t="shared" si="14"/>
        <v>-3000</v>
      </c>
      <c r="R115" s="734"/>
    </row>
    <row r="116" spans="1:19" s="314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1">
        <v>41699</v>
      </c>
      <c r="E116" s="721" t="s">
        <v>52</v>
      </c>
      <c r="F116" s="421">
        <v>41677</v>
      </c>
      <c r="G116" s="14">
        <v>3</v>
      </c>
      <c r="H116" s="419">
        <v>99.36</v>
      </c>
      <c r="I116" s="479"/>
      <c r="J116" s="735">
        <v>41683</v>
      </c>
      <c r="K116" s="760">
        <v>100.37</v>
      </c>
      <c r="L116" s="723">
        <v>1</v>
      </c>
      <c r="M116" s="598">
        <v>10</v>
      </c>
      <c r="N116" s="724">
        <f t="shared" si="13"/>
        <v>30.300000000000153</v>
      </c>
      <c r="O116" s="721" t="s">
        <v>883</v>
      </c>
      <c r="P116" s="719">
        <v>1</v>
      </c>
      <c r="Q116" s="412">
        <f t="shared" si="14"/>
        <v>30.300000000000153</v>
      </c>
      <c r="R116" s="734"/>
    </row>
    <row r="117" spans="1:19" s="314" customFormat="1" ht="14.25" customHeight="1" x14ac:dyDescent="0.25">
      <c r="A117" s="14" t="s">
        <v>1</v>
      </c>
      <c r="B117" s="14" t="s">
        <v>2</v>
      </c>
      <c r="C117" s="14" t="s">
        <v>1566</v>
      </c>
      <c r="D117" s="721">
        <v>41730</v>
      </c>
      <c r="E117" s="721" t="s">
        <v>52</v>
      </c>
      <c r="F117" s="421">
        <v>41677</v>
      </c>
      <c r="G117" s="14">
        <v>4</v>
      </c>
      <c r="H117" s="419">
        <v>108.35</v>
      </c>
      <c r="I117" s="479"/>
      <c r="J117" s="735">
        <v>41684</v>
      </c>
      <c r="K117" s="760">
        <v>108.85</v>
      </c>
      <c r="L117" s="723">
        <v>1</v>
      </c>
      <c r="M117" s="598">
        <v>10</v>
      </c>
      <c r="N117" s="724">
        <f>SUM((K117-H117)/L117*M117)*G117</f>
        <v>20</v>
      </c>
      <c r="O117" s="721" t="s">
        <v>883</v>
      </c>
      <c r="P117" s="719">
        <v>1</v>
      </c>
      <c r="Q117" s="412">
        <f t="shared" si="14"/>
        <v>20</v>
      </c>
      <c r="R117" s="734"/>
    </row>
    <row r="118" spans="1:19" s="520" customFormat="1" ht="15" customHeight="1" x14ac:dyDescent="0.25">
      <c r="A118" s="583" t="s">
        <v>1563</v>
      </c>
      <c r="B118" s="583" t="s">
        <v>99</v>
      </c>
      <c r="C118" s="583" t="s">
        <v>1564</v>
      </c>
      <c r="D118" s="736">
        <v>41699</v>
      </c>
      <c r="E118" s="736" t="s">
        <v>77</v>
      </c>
      <c r="F118" s="737">
        <v>41676</v>
      </c>
      <c r="G118" s="583">
        <v>3</v>
      </c>
      <c r="H118" s="738">
        <v>128.06</v>
      </c>
      <c r="I118" s="739"/>
      <c r="J118" s="740">
        <v>41684</v>
      </c>
      <c r="K118" s="740">
        <v>127.6</v>
      </c>
      <c r="L118" s="741">
        <v>0.02</v>
      </c>
      <c r="M118" s="766">
        <v>20</v>
      </c>
      <c r="N118" s="743">
        <f>SUM((H118-K118)/L118*M118)*G118</f>
        <v>1380.0000000000239</v>
      </c>
      <c r="O118" s="736" t="s">
        <v>378</v>
      </c>
      <c r="P118" s="744">
        <v>1.3601000000000001</v>
      </c>
      <c r="Q118" s="767">
        <f t="shared" si="14"/>
        <v>1876.9380000000326</v>
      </c>
      <c r="R118" s="745"/>
    </row>
    <row r="119" spans="1:19" s="314" customFormat="1" ht="14.25" customHeight="1" x14ac:dyDescent="0.25">
      <c r="A119" s="14" t="s">
        <v>62</v>
      </c>
      <c r="B119" s="14" t="s">
        <v>61</v>
      </c>
      <c r="C119" s="14" t="s">
        <v>1582</v>
      </c>
      <c r="D119" s="721">
        <v>41730</v>
      </c>
      <c r="E119" s="721" t="s">
        <v>52</v>
      </c>
      <c r="F119" s="421">
        <v>41684</v>
      </c>
      <c r="G119" s="14">
        <v>9</v>
      </c>
      <c r="H119" s="419">
        <v>95.65</v>
      </c>
      <c r="I119" s="479"/>
      <c r="J119" s="735">
        <v>41690</v>
      </c>
      <c r="K119" s="760">
        <v>97.01</v>
      </c>
      <c r="L119" s="723">
        <v>2.5000000000000001E-2</v>
      </c>
      <c r="M119" s="598">
        <v>10</v>
      </c>
      <c r="N119" s="724">
        <f>SUM((K119-H119)/L119*M119)*G119</f>
        <v>4895.9999999999982</v>
      </c>
      <c r="O119" s="721" t="s">
        <v>883</v>
      </c>
      <c r="P119" s="719">
        <v>1</v>
      </c>
      <c r="Q119" s="412">
        <f t="shared" ref="Q119:Q124" si="15">SUM(N119*P119)</f>
        <v>4895.9999999999982</v>
      </c>
      <c r="R119" s="734"/>
    </row>
    <row r="120" spans="1:19" s="520" customFormat="1" ht="15" customHeight="1" x14ac:dyDescent="0.25">
      <c r="A120" s="583" t="s">
        <v>70</v>
      </c>
      <c r="B120" s="583" t="s">
        <v>69</v>
      </c>
      <c r="C120" s="583" t="s">
        <v>1592</v>
      </c>
      <c r="D120" s="736">
        <v>41730</v>
      </c>
      <c r="E120" s="736" t="s">
        <v>77</v>
      </c>
      <c r="F120" s="737">
        <v>41705</v>
      </c>
      <c r="G120" s="583">
        <v>5</v>
      </c>
      <c r="H120" s="738">
        <v>318.25</v>
      </c>
      <c r="I120" s="739"/>
      <c r="J120" s="764">
        <v>41711</v>
      </c>
      <c r="K120" s="740">
        <v>295</v>
      </c>
      <c r="L120" s="741">
        <v>0.05</v>
      </c>
      <c r="M120" s="766">
        <v>12.5</v>
      </c>
      <c r="N120" s="743">
        <f>SUM((H120-K120)/L120*M120)*G120</f>
        <v>29062.5</v>
      </c>
      <c r="O120" s="736" t="s">
        <v>883</v>
      </c>
      <c r="P120" s="744">
        <v>1</v>
      </c>
      <c r="Q120" s="767">
        <f t="shared" si="15"/>
        <v>29062.5</v>
      </c>
      <c r="R120" s="745"/>
    </row>
    <row r="121" spans="1:19" s="520" customFormat="1" ht="15" customHeight="1" x14ac:dyDescent="0.25">
      <c r="A121" s="583" t="s">
        <v>1302</v>
      </c>
      <c r="B121" s="583" t="s">
        <v>971</v>
      </c>
      <c r="C121" s="583" t="s">
        <v>1595</v>
      </c>
      <c r="D121" s="736">
        <v>41760</v>
      </c>
      <c r="E121" s="736" t="s">
        <v>77</v>
      </c>
      <c r="F121" s="737">
        <v>41708</v>
      </c>
      <c r="G121" s="583">
        <v>10</v>
      </c>
      <c r="H121" s="738">
        <v>479.1</v>
      </c>
      <c r="I121" s="739"/>
      <c r="J121" s="764">
        <v>41711</v>
      </c>
      <c r="K121" s="740">
        <v>489.5</v>
      </c>
      <c r="L121" s="741">
        <v>0.25</v>
      </c>
      <c r="M121" s="766">
        <v>12.5</v>
      </c>
      <c r="N121" s="743">
        <f>SUM((H121-K121)/L121*M121)*G121</f>
        <v>-5199.9999999999891</v>
      </c>
      <c r="O121" s="736" t="s">
        <v>883</v>
      </c>
      <c r="P121" s="744">
        <v>1</v>
      </c>
      <c r="Q121" s="767">
        <f t="shared" si="15"/>
        <v>-5199.9999999999891</v>
      </c>
      <c r="R121" s="745"/>
    </row>
    <row r="122" spans="1:19" s="520" customFormat="1" ht="15" customHeight="1" x14ac:dyDescent="0.25">
      <c r="A122" s="583" t="s">
        <v>106</v>
      </c>
      <c r="B122" s="583" t="s">
        <v>1602</v>
      </c>
      <c r="C122" s="583" t="s">
        <v>1603</v>
      </c>
      <c r="D122" s="736">
        <v>41760</v>
      </c>
      <c r="E122" s="736" t="s">
        <v>77</v>
      </c>
      <c r="F122" s="737">
        <v>40544</v>
      </c>
      <c r="G122" s="583">
        <v>4</v>
      </c>
      <c r="H122" s="738">
        <v>1401.5</v>
      </c>
      <c r="I122" s="739"/>
      <c r="J122" s="764">
        <v>41716</v>
      </c>
      <c r="K122" s="740">
        <v>1415</v>
      </c>
      <c r="L122" s="741">
        <v>0.25</v>
      </c>
      <c r="M122" s="766">
        <v>12.5</v>
      </c>
      <c r="N122" s="743">
        <f>SUM((H122-K122)/L122*M122)*G122</f>
        <v>-2700</v>
      </c>
      <c r="O122" s="736" t="s">
        <v>883</v>
      </c>
      <c r="P122" s="744">
        <v>1</v>
      </c>
      <c r="Q122" s="767">
        <f t="shared" si="15"/>
        <v>-2700</v>
      </c>
      <c r="R122" s="745"/>
    </row>
    <row r="123" spans="1:19" s="314" customFormat="1" ht="14.25" customHeight="1" x14ac:dyDescent="0.25">
      <c r="A123" s="583" t="s">
        <v>62</v>
      </c>
      <c r="B123" s="583" t="s">
        <v>61</v>
      </c>
      <c r="C123" s="583" t="s">
        <v>1582</v>
      </c>
      <c r="D123" s="736">
        <v>41730</v>
      </c>
      <c r="E123" s="736" t="s">
        <v>77</v>
      </c>
      <c r="F123" s="737">
        <v>41723</v>
      </c>
      <c r="G123" s="583">
        <v>12</v>
      </c>
      <c r="H123" s="738">
        <v>123.3</v>
      </c>
      <c r="I123" s="739"/>
      <c r="J123" s="519">
        <v>41725</v>
      </c>
      <c r="K123" s="740">
        <v>125.09</v>
      </c>
      <c r="L123" s="741">
        <v>0.05</v>
      </c>
      <c r="M123" s="766">
        <v>10</v>
      </c>
      <c r="N123" s="743">
        <f>SUM((H123-K123)/L123*M123)*G123</f>
        <v>-4296.0000000000146</v>
      </c>
      <c r="O123" s="736" t="s">
        <v>883</v>
      </c>
      <c r="P123" s="744">
        <v>1</v>
      </c>
      <c r="Q123" s="767">
        <f t="shared" si="15"/>
        <v>-4296.0000000000146</v>
      </c>
      <c r="R123" s="745"/>
      <c r="S123" s="520"/>
    </row>
    <row r="124" spans="1:19" s="520" customFormat="1" ht="15" customHeight="1" x14ac:dyDescent="0.25">
      <c r="A124" s="583" t="s">
        <v>980</v>
      </c>
      <c r="B124" s="583" t="s">
        <v>737</v>
      </c>
      <c r="C124" s="583" t="s">
        <v>1609</v>
      </c>
      <c r="D124" s="736">
        <v>41730</v>
      </c>
      <c r="E124" s="736" t="s">
        <v>77</v>
      </c>
      <c r="F124" s="737">
        <v>41718</v>
      </c>
      <c r="G124" s="583">
        <v>3</v>
      </c>
      <c r="H124" s="738">
        <v>4.3410000000000002</v>
      </c>
      <c r="I124" s="739"/>
      <c r="J124" s="519">
        <v>41725</v>
      </c>
      <c r="K124" s="740">
        <v>4.444</v>
      </c>
      <c r="L124" s="741">
        <v>1E-3</v>
      </c>
      <c r="M124" s="766">
        <v>10</v>
      </c>
      <c r="N124" s="743">
        <f>SUM((H124-K124)/L124*M124)*G124</f>
        <v>-3089.9999999999927</v>
      </c>
      <c r="O124" s="736" t="s">
        <v>883</v>
      </c>
      <c r="P124" s="744">
        <v>1</v>
      </c>
      <c r="Q124" s="767">
        <f t="shared" si="15"/>
        <v>-3089.9999999999927</v>
      </c>
      <c r="R124" s="745"/>
    </row>
    <row r="125" spans="1:19" s="520" customFormat="1" ht="15" customHeight="1" x14ac:dyDescent="0.25">
      <c r="A125" s="14" t="s">
        <v>1156</v>
      </c>
      <c r="B125" s="14" t="s">
        <v>78</v>
      </c>
      <c r="C125" s="14" t="s">
        <v>1615</v>
      </c>
      <c r="D125" s="721">
        <v>41760</v>
      </c>
      <c r="E125" s="721" t="s">
        <v>52</v>
      </c>
      <c r="F125" s="421">
        <v>41719</v>
      </c>
      <c r="G125" s="14">
        <v>2</v>
      </c>
      <c r="H125" s="419">
        <v>99.78</v>
      </c>
      <c r="I125" s="479"/>
      <c r="J125" s="519">
        <v>41730</v>
      </c>
      <c r="K125" s="760">
        <v>100</v>
      </c>
      <c r="L125" s="723">
        <v>0.01</v>
      </c>
      <c r="M125" s="598">
        <v>10</v>
      </c>
      <c r="N125" s="724">
        <f>SUM((K125-H125)/L125*M125)*G125</f>
        <v>439.99999999999773</v>
      </c>
      <c r="O125" s="721" t="s">
        <v>883</v>
      </c>
      <c r="P125" s="719">
        <v>1</v>
      </c>
      <c r="Q125" s="412">
        <f t="shared" ref="Q125:Q131" si="16">SUM(N125*P125)</f>
        <v>439.99999999999773</v>
      </c>
      <c r="R125" s="734"/>
      <c r="S125" s="314"/>
    </row>
    <row r="126" spans="1:19" s="314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1">
        <v>41760</v>
      </c>
      <c r="E126" s="721" t="s">
        <v>52</v>
      </c>
      <c r="F126" s="421">
        <v>41730</v>
      </c>
      <c r="G126" s="14">
        <v>3</v>
      </c>
      <c r="H126" s="419">
        <v>341.9</v>
      </c>
      <c r="I126" s="479"/>
      <c r="J126" s="519">
        <v>41732</v>
      </c>
      <c r="K126" s="760">
        <v>333.1</v>
      </c>
      <c r="L126" s="723">
        <v>0.1</v>
      </c>
      <c r="M126" s="598">
        <v>11</v>
      </c>
      <c r="N126" s="724">
        <f>SUM((K126-H126)/L126*M126)*G126</f>
        <v>-2903.999999999985</v>
      </c>
      <c r="O126" s="721" t="s">
        <v>883</v>
      </c>
      <c r="P126" s="719">
        <v>1</v>
      </c>
      <c r="Q126" s="412">
        <f t="shared" si="16"/>
        <v>-2903.999999999985</v>
      </c>
      <c r="R126" s="734"/>
    </row>
    <row r="127" spans="1:19" s="314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1">
        <v>41760</v>
      </c>
      <c r="E127" s="721" t="s">
        <v>52</v>
      </c>
      <c r="F127" s="421">
        <v>41726</v>
      </c>
      <c r="G127" s="14">
        <v>2</v>
      </c>
      <c r="H127" s="419">
        <v>303</v>
      </c>
      <c r="I127" s="479"/>
      <c r="J127" s="519">
        <v>41732</v>
      </c>
      <c r="K127" s="760">
        <v>303.10000000000002</v>
      </c>
      <c r="L127" s="723">
        <v>0.05</v>
      </c>
      <c r="M127" s="598">
        <v>12.5</v>
      </c>
      <c r="N127" s="724">
        <f>SUM((K127-H127)/L127*M127)*G127</f>
        <v>50.000000000011369</v>
      </c>
      <c r="O127" s="721" t="s">
        <v>883</v>
      </c>
      <c r="P127" s="719">
        <v>1</v>
      </c>
      <c r="Q127" s="412">
        <f t="shared" si="16"/>
        <v>50.000000000011369</v>
      </c>
      <c r="R127" s="734"/>
    </row>
    <row r="128" spans="1:19" s="520" customFormat="1" ht="15" customHeight="1" x14ac:dyDescent="0.25">
      <c r="A128" s="583" t="s">
        <v>1056</v>
      </c>
      <c r="B128" s="583" t="s">
        <v>69</v>
      </c>
      <c r="C128" s="583" t="s">
        <v>1618</v>
      </c>
      <c r="D128" s="736">
        <v>41760</v>
      </c>
      <c r="E128" s="736" t="s">
        <v>77</v>
      </c>
      <c r="F128" s="737">
        <v>41737</v>
      </c>
      <c r="G128" s="583">
        <v>5</v>
      </c>
      <c r="H128" s="738">
        <v>298.14999999999998</v>
      </c>
      <c r="I128" s="739"/>
      <c r="J128" s="519">
        <v>41859</v>
      </c>
      <c r="K128" s="740">
        <v>303.45</v>
      </c>
      <c r="L128" s="741">
        <v>0.05</v>
      </c>
      <c r="M128" s="766">
        <v>12.5</v>
      </c>
      <c r="N128" s="743">
        <f>SUM((H128-K128)/L128*M128)*G128</f>
        <v>-6625.0000000000136</v>
      </c>
      <c r="O128" s="736" t="s">
        <v>883</v>
      </c>
      <c r="P128" s="744">
        <v>1</v>
      </c>
      <c r="Q128" s="767">
        <f t="shared" si="16"/>
        <v>-6625.0000000000136</v>
      </c>
      <c r="R128" s="745"/>
    </row>
    <row r="129" spans="1:20" s="520" customFormat="1" ht="15" customHeight="1" x14ac:dyDescent="0.25">
      <c r="A129" s="583" t="s">
        <v>1628</v>
      </c>
      <c r="B129" s="583" t="s">
        <v>82</v>
      </c>
      <c r="C129" s="583" t="s">
        <v>1630</v>
      </c>
      <c r="D129" s="736">
        <v>41760</v>
      </c>
      <c r="E129" s="736" t="s">
        <v>77</v>
      </c>
      <c r="F129" s="737">
        <v>41731</v>
      </c>
      <c r="G129" s="583">
        <v>2</v>
      </c>
      <c r="H129" s="738">
        <v>285.60000000000002</v>
      </c>
      <c r="I129" s="739"/>
      <c r="J129" s="519">
        <v>41737</v>
      </c>
      <c r="K129" s="740">
        <v>283.10000000000002</v>
      </c>
      <c r="L129" s="741">
        <v>0.01</v>
      </c>
      <c r="M129" s="766">
        <v>4.2</v>
      </c>
      <c r="N129" s="743">
        <f>SUM((H129-K129)/L129*M129)*G129</f>
        <v>2100</v>
      </c>
      <c r="O129" s="736" t="s">
        <v>883</v>
      </c>
      <c r="P129" s="744">
        <v>1</v>
      </c>
      <c r="Q129" s="767">
        <f t="shared" si="16"/>
        <v>2100</v>
      </c>
      <c r="R129" s="745"/>
    </row>
    <row r="130" spans="1:20" s="314" customFormat="1" ht="14.25" customHeight="1" x14ac:dyDescent="0.25">
      <c r="A130" s="583" t="s">
        <v>675</v>
      </c>
      <c r="B130" s="583" t="s">
        <v>1633</v>
      </c>
      <c r="C130" s="583" t="s">
        <v>1634</v>
      </c>
      <c r="D130" s="736">
        <v>41791</v>
      </c>
      <c r="E130" s="736" t="s">
        <v>77</v>
      </c>
      <c r="F130" s="737">
        <v>41736</v>
      </c>
      <c r="G130" s="583">
        <v>4</v>
      </c>
      <c r="H130" s="738">
        <v>6547</v>
      </c>
      <c r="I130" s="739"/>
      <c r="J130" s="519">
        <v>41738</v>
      </c>
      <c r="K130" s="740">
        <v>6605</v>
      </c>
      <c r="L130" s="741">
        <v>0.5</v>
      </c>
      <c r="M130" s="766">
        <v>5</v>
      </c>
      <c r="N130" s="743">
        <f>SUM((H130-K130)/L130*M130)*G130</f>
        <v>-2320</v>
      </c>
      <c r="O130" s="736" t="s">
        <v>379</v>
      </c>
      <c r="P130" s="744">
        <v>1.6608000000000001</v>
      </c>
      <c r="Q130" s="767">
        <f t="shared" si="16"/>
        <v>-3853.056</v>
      </c>
      <c r="R130" s="745"/>
      <c r="S130" s="520"/>
      <c r="T130" s="520"/>
    </row>
    <row r="131" spans="1:20" s="314" customFormat="1" ht="14.25" customHeight="1" x14ac:dyDescent="0.25">
      <c r="A131" s="583" t="s">
        <v>62</v>
      </c>
      <c r="B131" s="583" t="s">
        <v>61</v>
      </c>
      <c r="C131" s="583" t="s">
        <v>1582</v>
      </c>
      <c r="D131" s="736">
        <v>41730</v>
      </c>
      <c r="E131" s="736" t="s">
        <v>77</v>
      </c>
      <c r="F131" s="737">
        <v>41729</v>
      </c>
      <c r="G131" s="583">
        <v>4</v>
      </c>
      <c r="H131" s="738">
        <v>126.57</v>
      </c>
      <c r="I131" s="739"/>
      <c r="J131" s="519">
        <v>41739</v>
      </c>
      <c r="K131" s="740">
        <v>121.8</v>
      </c>
      <c r="L131" s="741">
        <v>2.5000000000000001E-2</v>
      </c>
      <c r="M131" s="766">
        <v>10</v>
      </c>
      <c r="N131" s="743">
        <f>SUM((H131-K131)/L131*M131)*G131</f>
        <v>7631.9999999999936</v>
      </c>
      <c r="O131" s="736" t="s">
        <v>883</v>
      </c>
      <c r="P131" s="744">
        <v>1</v>
      </c>
      <c r="Q131" s="767">
        <f t="shared" si="16"/>
        <v>7631.9999999999936</v>
      </c>
      <c r="R131" s="745"/>
      <c r="S131" s="520"/>
    </row>
    <row r="132" spans="1:20" s="520" customFormat="1" ht="15" customHeight="1" x14ac:dyDescent="0.25">
      <c r="A132" s="14" t="s">
        <v>893</v>
      </c>
      <c r="B132" s="14" t="s">
        <v>360</v>
      </c>
      <c r="C132" s="14" t="s">
        <v>1611</v>
      </c>
      <c r="D132" s="721">
        <v>41760</v>
      </c>
      <c r="E132" s="721" t="s">
        <v>52</v>
      </c>
      <c r="F132" s="421">
        <v>41733</v>
      </c>
      <c r="G132" s="14">
        <v>1</v>
      </c>
      <c r="H132" s="419">
        <v>183.4</v>
      </c>
      <c r="I132" s="479"/>
      <c r="J132" s="519">
        <v>41743</v>
      </c>
      <c r="K132" s="760">
        <v>195</v>
      </c>
      <c r="L132" s="723">
        <v>0.05</v>
      </c>
      <c r="M132" s="598">
        <v>18.75</v>
      </c>
      <c r="N132" s="724">
        <f>SUM((K132-H132)/L132*M132)*G132</f>
        <v>4349.9999999999982</v>
      </c>
      <c r="O132" s="721" t="s">
        <v>883</v>
      </c>
      <c r="P132" s="719">
        <v>1</v>
      </c>
      <c r="Q132" s="412">
        <f t="shared" ref="Q132:Q141" si="17">SUM(N132*P132)</f>
        <v>4349.9999999999982</v>
      </c>
      <c r="R132" s="734"/>
      <c r="S132" s="314"/>
      <c r="T132" s="314"/>
    </row>
    <row r="133" spans="1:20" s="314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1">
        <v>41760</v>
      </c>
      <c r="E133" s="721" t="s">
        <v>52</v>
      </c>
      <c r="F133" s="421">
        <v>41738</v>
      </c>
      <c r="G133" s="14">
        <v>6</v>
      </c>
      <c r="H133" s="419">
        <v>335.2</v>
      </c>
      <c r="I133" s="479"/>
      <c r="J133" s="519">
        <v>41743</v>
      </c>
      <c r="K133" s="760">
        <v>324.5</v>
      </c>
      <c r="L133" s="723">
        <v>0.1</v>
      </c>
      <c r="M133" s="598">
        <v>11</v>
      </c>
      <c r="N133" s="724">
        <f>SUM((K133-H133)/L133*M133)*G133</f>
        <v>-7061.9999999999918</v>
      </c>
      <c r="O133" s="721" t="s">
        <v>883</v>
      </c>
      <c r="P133" s="719">
        <v>1</v>
      </c>
      <c r="Q133" s="412">
        <f t="shared" si="17"/>
        <v>-7061.9999999999918</v>
      </c>
      <c r="R133" s="734"/>
      <c r="T133" s="520"/>
    </row>
    <row r="134" spans="1:20" s="438" customFormat="1" ht="15" customHeight="1" x14ac:dyDescent="0.25">
      <c r="A134" s="583" t="s">
        <v>45</v>
      </c>
      <c r="B134" s="583" t="s">
        <v>976</v>
      </c>
      <c r="C134" s="583" t="s">
        <v>1629</v>
      </c>
      <c r="D134" s="736">
        <v>41760</v>
      </c>
      <c r="E134" s="736" t="s">
        <v>77</v>
      </c>
      <c r="F134" s="737">
        <v>41731</v>
      </c>
      <c r="G134" s="583">
        <v>3</v>
      </c>
      <c r="H134" s="738">
        <v>676.25</v>
      </c>
      <c r="I134" s="739"/>
      <c r="J134" s="519">
        <v>41743</v>
      </c>
      <c r="K134" s="740">
        <v>678.9</v>
      </c>
      <c r="L134" s="741">
        <v>0.25</v>
      </c>
      <c r="M134" s="766">
        <v>12.5</v>
      </c>
      <c r="N134" s="743">
        <f>SUM((H134-K134)/L134*M134)*G134</f>
        <v>-397.49999999999659</v>
      </c>
      <c r="O134" s="736" t="s">
        <v>883</v>
      </c>
      <c r="P134" s="744">
        <v>1</v>
      </c>
      <c r="Q134" s="767">
        <f t="shared" si="17"/>
        <v>-397.49999999999659</v>
      </c>
      <c r="R134" s="745"/>
      <c r="S134" s="520"/>
      <c r="T134" s="314"/>
    </row>
    <row r="135" spans="1:20" s="520" customFormat="1" ht="15" customHeight="1" x14ac:dyDescent="0.25">
      <c r="A135" s="14" t="s">
        <v>1</v>
      </c>
      <c r="B135" s="14" t="s">
        <v>2</v>
      </c>
      <c r="C135" s="14" t="s">
        <v>1638</v>
      </c>
      <c r="D135" s="721">
        <v>41791</v>
      </c>
      <c r="E135" s="721" t="s">
        <v>52</v>
      </c>
      <c r="F135" s="421">
        <v>41737</v>
      </c>
      <c r="G135" s="14">
        <v>2</v>
      </c>
      <c r="H135" s="419">
        <v>106.94</v>
      </c>
      <c r="I135" s="479"/>
      <c r="J135" s="519">
        <v>41751</v>
      </c>
      <c r="K135" s="760">
        <v>108.6</v>
      </c>
      <c r="L135" s="723">
        <v>0.01</v>
      </c>
      <c r="M135" s="598">
        <v>10</v>
      </c>
      <c r="N135" s="724">
        <f>SUM((K135-H135)/L135*M135)*G135</f>
        <v>3319.9999999999932</v>
      </c>
      <c r="O135" s="721" t="s">
        <v>883</v>
      </c>
      <c r="P135" s="719">
        <v>1</v>
      </c>
      <c r="Q135" s="412">
        <f t="shared" si="17"/>
        <v>3319.9999999999932</v>
      </c>
      <c r="R135" s="734"/>
      <c r="S135" s="314"/>
    </row>
    <row r="136" spans="1:20" s="520" customFormat="1" ht="15" customHeight="1" x14ac:dyDescent="0.25">
      <c r="A136" s="14" t="s">
        <v>1278</v>
      </c>
      <c r="B136" s="14" t="s">
        <v>918</v>
      </c>
      <c r="C136" s="14" t="s">
        <v>1639</v>
      </c>
      <c r="D136" s="721">
        <v>41760</v>
      </c>
      <c r="E136" s="721" t="s">
        <v>52</v>
      </c>
      <c r="F136" s="421">
        <v>41738</v>
      </c>
      <c r="G136" s="14">
        <v>6</v>
      </c>
      <c r="H136" s="419">
        <v>42.78</v>
      </c>
      <c r="I136" s="479"/>
      <c r="J136" s="519">
        <v>41752</v>
      </c>
      <c r="K136" s="760">
        <v>42.23</v>
      </c>
      <c r="L136" s="723">
        <v>0.01</v>
      </c>
      <c r="M136" s="598">
        <v>6</v>
      </c>
      <c r="N136" s="724">
        <f>SUM((K136-H136)/L136*M136)*G136</f>
        <v>-1980.0000000000155</v>
      </c>
      <c r="O136" s="721" t="s">
        <v>883</v>
      </c>
      <c r="P136" s="719">
        <v>1</v>
      </c>
      <c r="Q136" s="412">
        <f t="shared" si="17"/>
        <v>-1980.0000000000155</v>
      </c>
      <c r="R136" s="734"/>
      <c r="S136" s="314"/>
    </row>
    <row r="137" spans="1:20" s="314" customFormat="1" ht="14.25" customHeight="1" x14ac:dyDescent="0.25">
      <c r="A137" s="438" t="s">
        <v>1302</v>
      </c>
      <c r="B137" s="438" t="s">
        <v>971</v>
      </c>
      <c r="C137" s="438" t="s">
        <v>1649</v>
      </c>
      <c r="D137" s="746">
        <v>41821</v>
      </c>
      <c r="E137" s="809" t="s">
        <v>77</v>
      </c>
      <c r="F137" s="482">
        <v>41739</v>
      </c>
      <c r="G137" s="461">
        <v>5</v>
      </c>
      <c r="H137" s="761">
        <v>500.25</v>
      </c>
      <c r="I137" s="749"/>
      <c r="J137" s="519">
        <v>41752</v>
      </c>
      <c r="K137" s="761">
        <v>508.8</v>
      </c>
      <c r="L137" s="750">
        <v>0.25</v>
      </c>
      <c r="M137" s="613">
        <v>12.5</v>
      </c>
      <c r="N137" s="751">
        <f>SUM((H137-K137)/L137*M137)*G137</f>
        <v>-2137.5000000000027</v>
      </c>
      <c r="O137" s="720" t="s">
        <v>883</v>
      </c>
      <c r="P137" s="639">
        <v>1</v>
      </c>
      <c r="Q137" s="452">
        <f t="shared" si="17"/>
        <v>-2137.5000000000027</v>
      </c>
      <c r="R137" s="518"/>
      <c r="S137" s="11"/>
      <c r="T137" s="438"/>
    </row>
    <row r="138" spans="1:20" s="314" customFormat="1" ht="14.25" customHeight="1" x14ac:dyDescent="0.25">
      <c r="A138" s="438" t="s">
        <v>1593</v>
      </c>
      <c r="B138" s="438" t="s">
        <v>1059</v>
      </c>
      <c r="C138" s="438" t="s">
        <v>1650</v>
      </c>
      <c r="D138" s="746">
        <v>40919</v>
      </c>
      <c r="E138" s="746" t="s">
        <v>77</v>
      </c>
      <c r="F138" s="482">
        <v>41739</v>
      </c>
      <c r="G138" s="461">
        <v>2</v>
      </c>
      <c r="H138" s="761">
        <v>89.67</v>
      </c>
      <c r="I138" s="749"/>
      <c r="J138" s="519">
        <v>41752</v>
      </c>
      <c r="K138" s="761">
        <v>92.64</v>
      </c>
      <c r="L138" s="750">
        <v>0.01</v>
      </c>
      <c r="M138" s="613">
        <v>5</v>
      </c>
      <c r="N138" s="751">
        <f>SUM((H138-K138)/L138*M138)*G138</f>
        <v>-2969.9999999999991</v>
      </c>
      <c r="O138" s="720" t="s">
        <v>883</v>
      </c>
      <c r="P138" s="639">
        <v>1</v>
      </c>
      <c r="Q138" s="452">
        <f t="shared" si="17"/>
        <v>-2969.9999999999991</v>
      </c>
      <c r="R138" s="518"/>
      <c r="S138" s="11"/>
      <c r="T138" s="438"/>
    </row>
    <row r="139" spans="1:20" s="520" customFormat="1" ht="15" customHeight="1" x14ac:dyDescent="0.25">
      <c r="A139" s="583" t="s">
        <v>1577</v>
      </c>
      <c r="B139" s="583" t="s">
        <v>74</v>
      </c>
      <c r="C139" s="583" t="s">
        <v>1632</v>
      </c>
      <c r="D139" s="736">
        <v>41791</v>
      </c>
      <c r="E139" s="736" t="s">
        <v>77</v>
      </c>
      <c r="F139" s="737">
        <v>41736</v>
      </c>
      <c r="G139" s="583">
        <v>5</v>
      </c>
      <c r="H139" s="738">
        <v>9560</v>
      </c>
      <c r="I139" s="739"/>
      <c r="J139" s="519">
        <v>41746</v>
      </c>
      <c r="K139" s="740">
        <v>9425</v>
      </c>
      <c r="L139" s="741">
        <v>1</v>
      </c>
      <c r="M139" s="766">
        <v>5</v>
      </c>
      <c r="N139" s="743">
        <f>SUM((H139-K139)/L139*M139)*G139</f>
        <v>3375</v>
      </c>
      <c r="O139" s="736" t="s">
        <v>378</v>
      </c>
      <c r="P139" s="744">
        <v>1.3743000000000001</v>
      </c>
      <c r="Q139" s="767">
        <f t="shared" si="17"/>
        <v>4638.2624999999998</v>
      </c>
      <c r="R139" s="745"/>
      <c r="T139" s="314"/>
    </row>
    <row r="140" spans="1:20" s="314" customFormat="1" ht="14.25" customHeight="1" x14ac:dyDescent="0.25">
      <c r="A140" s="14" t="s">
        <v>83</v>
      </c>
      <c r="B140" s="14" t="s">
        <v>82</v>
      </c>
      <c r="C140" s="14" t="s">
        <v>1630</v>
      </c>
      <c r="D140" s="721">
        <v>41760</v>
      </c>
      <c r="E140" s="721" t="s">
        <v>52</v>
      </c>
      <c r="F140" s="421">
        <v>41743</v>
      </c>
      <c r="G140" s="14">
        <v>4</v>
      </c>
      <c r="H140" s="419">
        <v>297.94</v>
      </c>
      <c r="I140" s="479"/>
      <c r="J140" s="519">
        <v>41750</v>
      </c>
      <c r="K140" s="760">
        <v>298.5</v>
      </c>
      <c r="L140" s="723">
        <v>0.01</v>
      </c>
      <c r="M140" s="598">
        <v>4.2</v>
      </c>
      <c r="N140" s="724">
        <f>SUM((K140-H140)/L140*M140)*G140</f>
        <v>940.80000000000382</v>
      </c>
      <c r="O140" s="721" t="s">
        <v>883</v>
      </c>
      <c r="P140" s="719">
        <v>1</v>
      </c>
      <c r="Q140" s="412">
        <f t="shared" si="17"/>
        <v>940.80000000000382</v>
      </c>
      <c r="R140" s="734"/>
    </row>
    <row r="141" spans="1:20" s="314" customFormat="1" ht="14.25" customHeight="1" x14ac:dyDescent="0.25">
      <c r="A141" s="14" t="s">
        <v>62</v>
      </c>
      <c r="B141" s="14" t="s">
        <v>61</v>
      </c>
      <c r="C141" s="14" t="s">
        <v>1653</v>
      </c>
      <c r="D141" s="721">
        <v>41760</v>
      </c>
      <c r="E141" s="721" t="s">
        <v>52</v>
      </c>
      <c r="F141" s="421">
        <v>41744</v>
      </c>
      <c r="G141" s="14">
        <v>2</v>
      </c>
      <c r="H141" s="419">
        <v>122.52500000000001</v>
      </c>
      <c r="I141" s="479"/>
      <c r="J141" s="519">
        <v>41750</v>
      </c>
      <c r="K141" s="760">
        <v>121.3</v>
      </c>
      <c r="L141" s="723">
        <v>2.5000000000000001E-2</v>
      </c>
      <c r="M141" s="598">
        <v>10</v>
      </c>
      <c r="N141" s="724">
        <f>SUM((K141-H141)/L141*M141)*G141</f>
        <v>-980.00000000000682</v>
      </c>
      <c r="O141" s="721" t="s">
        <v>883</v>
      </c>
      <c r="P141" s="719">
        <v>1</v>
      </c>
      <c r="Q141" s="412">
        <f t="shared" si="17"/>
        <v>-980.00000000000682</v>
      </c>
      <c r="R141" s="734"/>
    </row>
    <row r="142" spans="1:20" s="438" customFormat="1" ht="15" customHeight="1" x14ac:dyDescent="0.25">
      <c r="A142" s="14" t="s">
        <v>896</v>
      </c>
      <c r="B142" s="14" t="s">
        <v>806</v>
      </c>
      <c r="C142" s="14" t="s">
        <v>1631</v>
      </c>
      <c r="D142" s="721">
        <v>41760</v>
      </c>
      <c r="E142" s="721" t="s">
        <v>52</v>
      </c>
      <c r="F142" s="421">
        <v>41732</v>
      </c>
      <c r="G142" s="14">
        <v>2</v>
      </c>
      <c r="H142" s="419">
        <v>289.89999999999998</v>
      </c>
      <c r="I142" s="479"/>
      <c r="J142" s="519">
        <v>41754</v>
      </c>
      <c r="K142" s="760">
        <v>307.45999999999998</v>
      </c>
      <c r="L142" s="723">
        <v>0.01</v>
      </c>
      <c r="M142" s="598">
        <v>4.2</v>
      </c>
      <c r="N142" s="724">
        <f>SUM((K142-H142)/L142*M142)*G142</f>
        <v>14750.400000000003</v>
      </c>
      <c r="O142" s="721" t="s">
        <v>883</v>
      </c>
      <c r="P142" s="719">
        <v>1</v>
      </c>
      <c r="Q142" s="412">
        <f t="shared" ref="Q142:Q147" si="18">SUM(N142*P142)</f>
        <v>14750.400000000003</v>
      </c>
      <c r="R142" s="734"/>
      <c r="S142" s="314"/>
      <c r="T142" s="314"/>
    </row>
    <row r="143" spans="1:20" s="520" customFormat="1" ht="15" customHeight="1" x14ac:dyDescent="0.25">
      <c r="A143" s="583" t="s">
        <v>1278</v>
      </c>
      <c r="B143" s="583" t="s">
        <v>918</v>
      </c>
      <c r="C143" s="583" t="s">
        <v>1681</v>
      </c>
      <c r="D143" s="736">
        <v>41821</v>
      </c>
      <c r="E143" s="736" t="s">
        <v>77</v>
      </c>
      <c r="F143" s="737">
        <v>41759</v>
      </c>
      <c r="G143" s="583">
        <v>7</v>
      </c>
      <c r="H143" s="738">
        <v>42.03</v>
      </c>
      <c r="I143" s="739"/>
      <c r="J143" s="519">
        <v>41768</v>
      </c>
      <c r="K143" s="740">
        <v>41.32</v>
      </c>
      <c r="L143" s="741">
        <v>0.01</v>
      </c>
      <c r="M143" s="766">
        <v>6</v>
      </c>
      <c r="N143" s="743">
        <f>SUM((H143-K143)/L143*M143)*G143</f>
        <v>2982.0000000000036</v>
      </c>
      <c r="O143" s="736" t="s">
        <v>883</v>
      </c>
      <c r="P143" s="744">
        <v>1</v>
      </c>
      <c r="Q143" s="767">
        <f t="shared" si="18"/>
        <v>2982.0000000000036</v>
      </c>
      <c r="R143" s="745"/>
    </row>
    <row r="144" spans="1:20" s="520" customFormat="1" ht="15" customHeight="1" x14ac:dyDescent="0.25">
      <c r="A144" s="14" t="s">
        <v>49</v>
      </c>
      <c r="B144" s="14" t="s">
        <v>48</v>
      </c>
      <c r="C144" s="14" t="s">
        <v>1692</v>
      </c>
      <c r="D144" s="721">
        <v>41791</v>
      </c>
      <c r="E144" s="721" t="s">
        <v>52</v>
      </c>
      <c r="F144" s="421">
        <v>41773</v>
      </c>
      <c r="G144" s="14">
        <v>3</v>
      </c>
      <c r="H144" s="419">
        <v>914.5</v>
      </c>
      <c r="I144" s="479"/>
      <c r="J144" s="519">
        <v>41779</v>
      </c>
      <c r="K144" s="760">
        <v>906.1</v>
      </c>
      <c r="L144" s="723">
        <v>0.25</v>
      </c>
      <c r="M144" s="598">
        <v>25</v>
      </c>
      <c r="N144" s="724">
        <f>SUM((K144-H144)/L144*M144)*G144</f>
        <v>-2519.9999999999932</v>
      </c>
      <c r="O144" s="721" t="s">
        <v>883</v>
      </c>
      <c r="P144" s="719">
        <v>1</v>
      </c>
      <c r="Q144" s="412">
        <f t="shared" si="18"/>
        <v>-2519.9999999999932</v>
      </c>
      <c r="R144" s="734"/>
      <c r="S144" s="314"/>
      <c r="T144" s="314"/>
    </row>
    <row r="145" spans="1:20" s="520" customFormat="1" ht="15" customHeight="1" x14ac:dyDescent="0.25">
      <c r="A145" s="583" t="s">
        <v>1700</v>
      </c>
      <c r="B145" s="583" t="s">
        <v>1059</v>
      </c>
      <c r="C145" s="583" t="s">
        <v>1701</v>
      </c>
      <c r="D145" s="736">
        <v>41821</v>
      </c>
      <c r="E145" s="736" t="s">
        <v>77</v>
      </c>
      <c r="F145" s="737">
        <v>41778</v>
      </c>
      <c r="G145" s="583">
        <v>5</v>
      </c>
      <c r="H145" s="738">
        <v>89.71</v>
      </c>
      <c r="I145" s="739"/>
      <c r="J145" s="519">
        <v>41780</v>
      </c>
      <c r="K145" s="740">
        <v>90.5</v>
      </c>
      <c r="L145" s="741">
        <v>0.01</v>
      </c>
      <c r="M145" s="766">
        <v>5</v>
      </c>
      <c r="N145" s="743">
        <f>SUM((H145-K145)/L145*M145)*G145</f>
        <v>-1975.0000000000157</v>
      </c>
      <c r="O145" s="736" t="s">
        <v>883</v>
      </c>
      <c r="P145" s="744">
        <v>1</v>
      </c>
      <c r="Q145" s="767">
        <f t="shared" si="18"/>
        <v>-1975.0000000000157</v>
      </c>
      <c r="R145" s="745"/>
    </row>
    <row r="146" spans="1:20" s="314" customFormat="1" ht="14.25" customHeight="1" x14ac:dyDescent="0.25">
      <c r="A146" s="583" t="s">
        <v>1278</v>
      </c>
      <c r="B146" s="583" t="s">
        <v>918</v>
      </c>
      <c r="C146" s="583" t="s">
        <v>1681</v>
      </c>
      <c r="D146" s="736">
        <v>41821</v>
      </c>
      <c r="E146" s="736" t="s">
        <v>77</v>
      </c>
      <c r="F146" s="737">
        <v>41778</v>
      </c>
      <c r="G146" s="583">
        <v>6</v>
      </c>
      <c r="H146" s="738">
        <v>40.340000000000003</v>
      </c>
      <c r="I146" s="739"/>
      <c r="J146" s="519">
        <v>41781</v>
      </c>
      <c r="K146" s="740">
        <v>40.85</v>
      </c>
      <c r="L146" s="741">
        <v>0.01</v>
      </c>
      <c r="M146" s="766">
        <v>6</v>
      </c>
      <c r="N146" s="743">
        <f>SUM((H146-K146)/L146*M146)*G146</f>
        <v>-1835.9999999999927</v>
      </c>
      <c r="O146" s="736" t="s">
        <v>883</v>
      </c>
      <c r="P146" s="744">
        <v>1</v>
      </c>
      <c r="Q146" s="767">
        <f t="shared" si="18"/>
        <v>-1835.9999999999927</v>
      </c>
      <c r="R146" s="745"/>
      <c r="S146" s="520"/>
      <c r="T146" s="520"/>
    </row>
    <row r="147" spans="1:20" s="520" customFormat="1" ht="15" customHeight="1" x14ac:dyDescent="0.25">
      <c r="A147" s="14" t="s">
        <v>47</v>
      </c>
      <c r="B147" s="14" t="s">
        <v>46</v>
      </c>
      <c r="C147" s="14" t="s">
        <v>1703</v>
      </c>
      <c r="D147" s="721">
        <v>41852</v>
      </c>
      <c r="E147" s="721" t="s">
        <v>52</v>
      </c>
      <c r="F147" s="421">
        <v>41778</v>
      </c>
      <c r="G147" s="14">
        <v>2</v>
      </c>
      <c r="H147" s="419">
        <v>194.375</v>
      </c>
      <c r="I147" s="479"/>
      <c r="J147" s="519">
        <v>41781</v>
      </c>
      <c r="K147" s="760">
        <v>195.4</v>
      </c>
      <c r="L147" s="723">
        <v>2.5000000000000001E-2</v>
      </c>
      <c r="M147" s="598">
        <v>12.5</v>
      </c>
      <c r="N147" s="724">
        <f>SUM((K147-H147)/L147*M147)*G147</f>
        <v>1025.0000000000057</v>
      </c>
      <c r="O147" s="721" t="s">
        <v>883</v>
      </c>
      <c r="P147" s="719">
        <v>1</v>
      </c>
      <c r="Q147" s="412">
        <f t="shared" si="18"/>
        <v>1025.0000000000057</v>
      </c>
      <c r="R147" s="734"/>
      <c r="S147" s="314"/>
      <c r="T147" s="314"/>
    </row>
    <row r="148" spans="1:20" s="314" customFormat="1" ht="14.25" customHeight="1" x14ac:dyDescent="0.25">
      <c r="A148" s="583" t="s">
        <v>1702</v>
      </c>
      <c r="B148" s="583" t="s">
        <v>1702</v>
      </c>
      <c r="C148" s="583" t="s">
        <v>1632</v>
      </c>
      <c r="D148" s="736">
        <v>41791</v>
      </c>
      <c r="E148" s="736" t="s">
        <v>77</v>
      </c>
      <c r="F148" s="737">
        <v>41778</v>
      </c>
      <c r="G148" s="583">
        <v>3</v>
      </c>
      <c r="H148" s="738">
        <v>9570</v>
      </c>
      <c r="I148" s="739"/>
      <c r="J148" s="519">
        <v>41781</v>
      </c>
      <c r="K148" s="740">
        <v>9370</v>
      </c>
      <c r="L148" s="741">
        <v>1</v>
      </c>
      <c r="M148" s="766">
        <v>5</v>
      </c>
      <c r="N148" s="743">
        <f>SUM((H148-K148)/L148*M148)*G148</f>
        <v>3000</v>
      </c>
      <c r="O148" s="736" t="s">
        <v>378</v>
      </c>
      <c r="P148" s="744">
        <v>1.3708</v>
      </c>
      <c r="Q148" s="767">
        <f t="shared" ref="Q148:Q161" si="19">SUM(N148*P148)</f>
        <v>4112.3999999999996</v>
      </c>
      <c r="R148" s="745"/>
      <c r="S148" s="520"/>
      <c r="T148" s="520"/>
    </row>
    <row r="149" spans="1:20" s="314" customFormat="1" ht="14.25" customHeight="1" x14ac:dyDescent="0.25">
      <c r="A149" s="583" t="s">
        <v>1719</v>
      </c>
      <c r="B149" s="583" t="s">
        <v>2</v>
      </c>
      <c r="C149" s="583" t="s">
        <v>1718</v>
      </c>
      <c r="D149" s="736">
        <v>41821</v>
      </c>
      <c r="E149" s="736" t="s">
        <v>77</v>
      </c>
      <c r="F149" s="737">
        <v>41787</v>
      </c>
      <c r="G149" s="583">
        <v>4</v>
      </c>
      <c r="H149" s="738">
        <v>109.61</v>
      </c>
      <c r="I149" s="739"/>
      <c r="J149" s="519">
        <v>41794</v>
      </c>
      <c r="K149" s="740">
        <v>109.23</v>
      </c>
      <c r="L149" s="741">
        <v>0.01</v>
      </c>
      <c r="M149" s="766">
        <v>10</v>
      </c>
      <c r="N149" s="743">
        <f>SUM((H149-K149)/L149*M149)*G149</f>
        <v>1519.9999999999818</v>
      </c>
      <c r="O149" s="736" t="s">
        <v>883</v>
      </c>
      <c r="P149" s="744">
        <v>1</v>
      </c>
      <c r="Q149" s="767">
        <f t="shared" si="19"/>
        <v>1519.9999999999818</v>
      </c>
      <c r="R149" s="745"/>
      <c r="S149" s="520"/>
      <c r="T149" s="520"/>
    </row>
    <row r="150" spans="1:20" s="520" customFormat="1" ht="15" customHeight="1" x14ac:dyDescent="0.25">
      <c r="A150" s="583" t="s">
        <v>1278</v>
      </c>
      <c r="B150" s="583" t="s">
        <v>918</v>
      </c>
      <c r="C150" s="583" t="s">
        <v>1681</v>
      </c>
      <c r="D150" s="736">
        <v>41821</v>
      </c>
      <c r="E150" s="736" t="s">
        <v>77</v>
      </c>
      <c r="F150" s="737">
        <v>41787</v>
      </c>
      <c r="G150" s="583">
        <v>8</v>
      </c>
      <c r="H150" s="738">
        <v>39.53</v>
      </c>
      <c r="I150" s="739"/>
      <c r="J150" s="519">
        <v>41794</v>
      </c>
      <c r="K150" s="740">
        <v>38.96</v>
      </c>
      <c r="L150" s="741">
        <v>0.01</v>
      </c>
      <c r="M150" s="766">
        <v>6</v>
      </c>
      <c r="N150" s="743">
        <f>SUM((H150-K150)/L150*M150)*G150</f>
        <v>2736.0000000000014</v>
      </c>
      <c r="O150" s="736" t="s">
        <v>883</v>
      </c>
      <c r="P150" s="744">
        <v>1</v>
      </c>
      <c r="Q150" s="767">
        <f t="shared" si="19"/>
        <v>2736.0000000000014</v>
      </c>
      <c r="R150" s="745"/>
    </row>
    <row r="151" spans="1:20" s="520" customFormat="1" ht="15" customHeight="1" x14ac:dyDescent="0.25">
      <c r="A151" s="583" t="s">
        <v>893</v>
      </c>
      <c r="B151" s="583" t="s">
        <v>360</v>
      </c>
      <c r="C151" s="583" t="s">
        <v>1717</v>
      </c>
      <c r="D151" s="736">
        <v>41821</v>
      </c>
      <c r="E151" s="736" t="s">
        <v>77</v>
      </c>
      <c r="F151" s="737">
        <v>41787</v>
      </c>
      <c r="G151" s="583">
        <v>1</v>
      </c>
      <c r="H151" s="738">
        <v>175.8</v>
      </c>
      <c r="I151" s="739"/>
      <c r="J151" s="519">
        <v>41796</v>
      </c>
      <c r="K151" s="740">
        <v>172.5</v>
      </c>
      <c r="L151" s="741">
        <v>0.05</v>
      </c>
      <c r="M151" s="766">
        <v>18.75</v>
      </c>
      <c r="N151" s="743">
        <f>SUM((H151-K151)/L151*M151)*G151</f>
        <v>1237.5000000000043</v>
      </c>
      <c r="O151" s="736" t="s">
        <v>883</v>
      </c>
      <c r="P151" s="744">
        <v>1</v>
      </c>
      <c r="Q151" s="767">
        <f t="shared" si="19"/>
        <v>1237.5000000000043</v>
      </c>
      <c r="R151" s="745"/>
    </row>
    <row r="152" spans="1:20" s="314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1">
        <v>41821</v>
      </c>
      <c r="E152" s="721" t="s">
        <v>52</v>
      </c>
      <c r="F152" s="421">
        <v>41774</v>
      </c>
      <c r="G152" s="14">
        <v>9</v>
      </c>
      <c r="H152" s="419">
        <v>2918</v>
      </c>
      <c r="I152" s="479"/>
      <c r="J152" s="519">
        <v>41803</v>
      </c>
      <c r="K152" s="760">
        <v>3092</v>
      </c>
      <c r="L152" s="723">
        <v>1</v>
      </c>
      <c r="M152" s="598">
        <v>10</v>
      </c>
      <c r="N152" s="724">
        <f>SUM((K152-H152)/L152*M152)*G152</f>
        <v>15660</v>
      </c>
      <c r="O152" s="721" t="s">
        <v>883</v>
      </c>
      <c r="P152" s="719">
        <v>1</v>
      </c>
      <c r="Q152" s="412">
        <f t="shared" si="19"/>
        <v>15660</v>
      </c>
      <c r="R152" s="734" t="s">
        <v>1735</v>
      </c>
    </row>
    <row r="153" spans="1:20" s="314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1">
        <v>41883</v>
      </c>
      <c r="E153" s="721" t="s">
        <v>52</v>
      </c>
      <c r="F153" s="421">
        <v>41803</v>
      </c>
      <c r="G153" s="14">
        <v>9</v>
      </c>
      <c r="H153" s="419">
        <v>3087</v>
      </c>
      <c r="I153" s="479"/>
      <c r="J153" s="519">
        <v>41806</v>
      </c>
      <c r="K153" s="760">
        <v>3085</v>
      </c>
      <c r="L153" s="723">
        <v>1</v>
      </c>
      <c r="M153" s="598">
        <v>10</v>
      </c>
      <c r="N153" s="724">
        <f>SUM((K153-H153)/L153*M153)*G153</f>
        <v>-180</v>
      </c>
      <c r="O153" s="721" t="s">
        <v>883</v>
      </c>
      <c r="P153" s="719">
        <v>1</v>
      </c>
      <c r="Q153" s="412">
        <f t="shared" si="19"/>
        <v>-180</v>
      </c>
      <c r="R153" s="734"/>
    </row>
    <row r="154" spans="1:20" s="314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1">
        <v>41852</v>
      </c>
      <c r="E154" s="721" t="s">
        <v>52</v>
      </c>
      <c r="F154" s="421">
        <v>41799</v>
      </c>
      <c r="G154" s="14">
        <v>4</v>
      </c>
      <c r="H154" s="419">
        <v>102.54</v>
      </c>
      <c r="I154" s="479"/>
      <c r="J154" s="519">
        <v>41807</v>
      </c>
      <c r="K154" s="760">
        <v>105.5</v>
      </c>
      <c r="L154" s="723">
        <v>0.01</v>
      </c>
      <c r="M154" s="598">
        <v>10</v>
      </c>
      <c r="N154" s="724">
        <f>SUM((K154-H154)/L154*M154)*G154</f>
        <v>11839.999999999975</v>
      </c>
      <c r="O154" s="721" t="s">
        <v>883</v>
      </c>
      <c r="P154" s="719">
        <v>1</v>
      </c>
      <c r="Q154" s="412">
        <f t="shared" si="19"/>
        <v>11839.999999999975</v>
      </c>
      <c r="R154" s="734"/>
    </row>
    <row r="155" spans="1:20" s="520" customFormat="1" ht="15" customHeight="1" x14ac:dyDescent="0.25">
      <c r="A155" s="583" t="s">
        <v>106</v>
      </c>
      <c r="B155" s="583" t="s">
        <v>77</v>
      </c>
      <c r="C155" s="583" t="s">
        <v>1743</v>
      </c>
      <c r="D155" s="736">
        <v>41821</v>
      </c>
      <c r="E155" s="736" t="s">
        <v>77</v>
      </c>
      <c r="F155" s="737">
        <v>41802</v>
      </c>
      <c r="G155" s="583">
        <v>2</v>
      </c>
      <c r="H155" s="738">
        <v>1425.75</v>
      </c>
      <c r="I155" s="739"/>
      <c r="J155" s="519">
        <v>41809</v>
      </c>
      <c r="K155" s="740">
        <v>1423</v>
      </c>
      <c r="L155" s="741">
        <v>0.01</v>
      </c>
      <c r="M155" s="766">
        <v>6</v>
      </c>
      <c r="N155" s="743">
        <f>SUM((H155-K155)/L155*M155)*G155</f>
        <v>3300</v>
      </c>
      <c r="O155" s="736" t="s">
        <v>883</v>
      </c>
      <c r="P155" s="744">
        <v>1</v>
      </c>
      <c r="Q155" s="767">
        <f t="shared" si="19"/>
        <v>3300</v>
      </c>
      <c r="R155" s="745"/>
    </row>
    <row r="156" spans="1:20" s="314" customFormat="1" ht="14.25" customHeight="1" x14ac:dyDescent="0.25">
      <c r="A156" s="583" t="s">
        <v>980</v>
      </c>
      <c r="B156" s="583" t="s">
        <v>737</v>
      </c>
      <c r="C156" s="583" t="s">
        <v>1751</v>
      </c>
      <c r="D156" s="736">
        <v>41821</v>
      </c>
      <c r="E156" s="736" t="s">
        <v>77</v>
      </c>
      <c r="F156" s="737">
        <v>41809</v>
      </c>
      <c r="G156" s="583">
        <v>3</v>
      </c>
      <c r="H156" s="738">
        <v>4.6189999999999998</v>
      </c>
      <c r="I156" s="739"/>
      <c r="J156" s="519">
        <v>41813</v>
      </c>
      <c r="K156" s="740">
        <v>4.4340000000000002</v>
      </c>
      <c r="L156" s="741">
        <v>1E-3</v>
      </c>
      <c r="M156" s="766">
        <v>10</v>
      </c>
      <c r="N156" s="743">
        <f>SUM((H156-K156)/L156*M156)*G156</f>
        <v>5549.9999999999873</v>
      </c>
      <c r="O156" s="736" t="s">
        <v>883</v>
      </c>
      <c r="P156" s="744">
        <v>1</v>
      </c>
      <c r="Q156" s="767">
        <f t="shared" si="19"/>
        <v>5549.9999999999873</v>
      </c>
      <c r="R156" s="745" t="s">
        <v>1756</v>
      </c>
      <c r="S156" s="520"/>
      <c r="T156" s="520"/>
    </row>
    <row r="157" spans="1:20" s="520" customFormat="1" ht="15" customHeight="1" x14ac:dyDescent="0.25">
      <c r="A157" s="14" t="s">
        <v>49</v>
      </c>
      <c r="B157" s="14" t="s">
        <v>48</v>
      </c>
      <c r="C157" s="14" t="s">
        <v>1742</v>
      </c>
      <c r="D157" s="721">
        <v>41821</v>
      </c>
      <c r="E157" s="721" t="s">
        <v>52</v>
      </c>
      <c r="F157" s="421">
        <v>41802</v>
      </c>
      <c r="G157" s="14">
        <v>5</v>
      </c>
      <c r="H157" s="419">
        <v>900.75</v>
      </c>
      <c r="I157" s="479"/>
      <c r="J157" s="519">
        <v>41813</v>
      </c>
      <c r="K157" s="760">
        <v>928.1</v>
      </c>
      <c r="L157" s="723">
        <v>0.25</v>
      </c>
      <c r="M157" s="598">
        <v>25</v>
      </c>
      <c r="N157" s="724">
        <f>SUM((K157-H157)/L157*M157)*G157</f>
        <v>13675.000000000011</v>
      </c>
      <c r="O157" s="721" t="s">
        <v>883</v>
      </c>
      <c r="P157" s="719">
        <v>1</v>
      </c>
      <c r="Q157" s="412">
        <f t="shared" si="19"/>
        <v>13675.000000000011</v>
      </c>
      <c r="R157" s="734"/>
      <c r="S157" s="314"/>
      <c r="T157" s="314"/>
    </row>
    <row r="158" spans="1:20" s="520" customFormat="1" ht="15" customHeight="1" x14ac:dyDescent="0.25">
      <c r="A158" s="14" t="s">
        <v>1302</v>
      </c>
      <c r="B158" s="14" t="s">
        <v>971</v>
      </c>
      <c r="C158" s="14" t="s">
        <v>1755</v>
      </c>
      <c r="D158" s="721">
        <v>41883</v>
      </c>
      <c r="E158" s="721" t="s">
        <v>52</v>
      </c>
      <c r="F158" s="421">
        <v>41813</v>
      </c>
      <c r="G158" s="14">
        <v>7</v>
      </c>
      <c r="H158" s="419">
        <v>449.75</v>
      </c>
      <c r="I158" s="479"/>
      <c r="J158" s="519">
        <v>41814</v>
      </c>
      <c r="K158" s="760">
        <v>433.9</v>
      </c>
      <c r="L158" s="723">
        <v>0.25</v>
      </c>
      <c r="M158" s="598">
        <v>12.5</v>
      </c>
      <c r="N158" s="724">
        <f>SUM((K158-H158)/L158*M158)*G158</f>
        <v>-5547.5000000000082</v>
      </c>
      <c r="O158" s="721" t="s">
        <v>883</v>
      </c>
      <c r="P158" s="719">
        <v>1</v>
      </c>
      <c r="Q158" s="412">
        <f t="shared" si="19"/>
        <v>-5547.5000000000082</v>
      </c>
      <c r="R158" s="734"/>
      <c r="S158" s="314"/>
      <c r="T158" s="314"/>
    </row>
    <row r="159" spans="1:20" s="314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1">
        <v>41821</v>
      </c>
      <c r="E159" s="721" t="s">
        <v>52</v>
      </c>
      <c r="F159" s="421">
        <v>41799</v>
      </c>
      <c r="G159" s="14">
        <v>3</v>
      </c>
      <c r="H159" s="419">
        <v>297.92</v>
      </c>
      <c r="I159" s="479"/>
      <c r="J159" s="519">
        <v>41815</v>
      </c>
      <c r="K159" s="760">
        <v>311.61</v>
      </c>
      <c r="L159" s="723">
        <v>0.01</v>
      </c>
      <c r="M159" s="598">
        <v>4.2</v>
      </c>
      <c r="N159" s="724">
        <f>SUM((K159-H159)/L159*M159)*G159</f>
        <v>17249.399999999998</v>
      </c>
      <c r="O159" s="721" t="s">
        <v>883</v>
      </c>
      <c r="P159" s="719">
        <v>1</v>
      </c>
      <c r="Q159" s="412">
        <f t="shared" si="19"/>
        <v>17249.399999999998</v>
      </c>
      <c r="R159" s="734" t="s">
        <v>1761</v>
      </c>
    </row>
    <row r="160" spans="1:20" s="520" customFormat="1" ht="15" customHeight="1" x14ac:dyDescent="0.25">
      <c r="A160" s="14" t="s">
        <v>896</v>
      </c>
      <c r="B160" s="14" t="s">
        <v>806</v>
      </c>
      <c r="C160" s="14" t="s">
        <v>1762</v>
      </c>
      <c r="D160" s="721">
        <v>41852</v>
      </c>
      <c r="E160" s="721" t="s">
        <v>52</v>
      </c>
      <c r="F160" s="421">
        <v>41815</v>
      </c>
      <c r="G160" s="14">
        <v>3</v>
      </c>
      <c r="H160" s="419">
        <v>308.68</v>
      </c>
      <c r="I160" s="479"/>
      <c r="J160" s="519">
        <v>41815</v>
      </c>
      <c r="K160" s="760">
        <v>306.39999999999998</v>
      </c>
      <c r="L160" s="723">
        <v>0.01</v>
      </c>
      <c r="M160" s="598">
        <v>4.2</v>
      </c>
      <c r="N160" s="724">
        <f>SUM((K160-H160)/L160*M160)*G160</f>
        <v>-2872.8000000000375</v>
      </c>
      <c r="O160" s="721" t="s">
        <v>883</v>
      </c>
      <c r="P160" s="719">
        <v>1</v>
      </c>
      <c r="Q160" s="412">
        <f t="shared" si="19"/>
        <v>-2872.8000000000375</v>
      </c>
      <c r="R160" s="734" t="s">
        <v>1761</v>
      </c>
      <c r="S160" s="314"/>
      <c r="T160" s="314"/>
    </row>
    <row r="161" spans="1:20" s="314" customFormat="1" ht="14.25" customHeight="1" x14ac:dyDescent="0.25">
      <c r="A161" s="583" t="s">
        <v>1757</v>
      </c>
      <c r="B161" s="583" t="s">
        <v>737</v>
      </c>
      <c r="C161" s="583" t="s">
        <v>1758</v>
      </c>
      <c r="D161" s="736" t="s">
        <v>1759</v>
      </c>
      <c r="E161" s="736" t="s">
        <v>77</v>
      </c>
      <c r="F161" s="737">
        <v>41752</v>
      </c>
      <c r="G161" s="583">
        <v>4</v>
      </c>
      <c r="H161" s="738">
        <v>4.4630000000000001</v>
      </c>
      <c r="I161" s="739"/>
      <c r="J161" s="519">
        <v>41815</v>
      </c>
      <c r="K161" s="740">
        <v>4.5860000000000003</v>
      </c>
      <c r="L161" s="741">
        <v>1E-3</v>
      </c>
      <c r="M161" s="766">
        <v>10</v>
      </c>
      <c r="N161" s="743">
        <f>SUM((H161-K161)/L161*M161)*G161</f>
        <v>-4920.0000000000082</v>
      </c>
      <c r="O161" s="736" t="s">
        <v>883</v>
      </c>
      <c r="P161" s="744">
        <v>1</v>
      </c>
      <c r="Q161" s="767">
        <f t="shared" si="19"/>
        <v>-4920.0000000000082</v>
      </c>
      <c r="R161" s="745"/>
      <c r="S161" s="520"/>
      <c r="T161" s="520"/>
    </row>
    <row r="162" spans="1:20" s="520" customFormat="1" ht="15" customHeight="1" x14ac:dyDescent="0.25">
      <c r="A162" s="14" t="s">
        <v>922</v>
      </c>
      <c r="B162" s="14" t="s">
        <v>2</v>
      </c>
      <c r="C162" s="14" t="s">
        <v>1737</v>
      </c>
      <c r="D162" s="721">
        <v>41852</v>
      </c>
      <c r="E162" s="721" t="s">
        <v>52</v>
      </c>
      <c r="F162" s="421">
        <v>41799</v>
      </c>
      <c r="G162" s="14">
        <v>4</v>
      </c>
      <c r="H162" s="419">
        <v>108.78</v>
      </c>
      <c r="I162" s="479"/>
      <c r="J162" s="519">
        <v>41815</v>
      </c>
      <c r="K162" s="760">
        <v>113.2</v>
      </c>
      <c r="L162" s="723">
        <v>0.01</v>
      </c>
      <c r="M162" s="598">
        <v>10</v>
      </c>
      <c r="N162" s="724">
        <f t="shared" ref="N162:N168" si="20">SUM((K162-H162)/L162*M162)*G162</f>
        <v>17680.000000000007</v>
      </c>
      <c r="O162" s="721" t="s">
        <v>883</v>
      </c>
      <c r="P162" s="719">
        <v>1</v>
      </c>
      <c r="Q162" s="412">
        <f t="shared" ref="Q162:Q170" si="21">SUM(N162*P162)</f>
        <v>17680.000000000007</v>
      </c>
      <c r="R162" s="734"/>
      <c r="S162" s="314"/>
      <c r="T162" s="314"/>
    </row>
    <row r="163" spans="1:20" s="314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1">
        <v>41821</v>
      </c>
      <c r="E163" s="721" t="s">
        <v>52</v>
      </c>
      <c r="F163" s="421">
        <v>41803</v>
      </c>
      <c r="G163" s="14">
        <v>9</v>
      </c>
      <c r="H163" s="419">
        <v>39.71</v>
      </c>
      <c r="I163" s="479"/>
      <c r="J163" s="519">
        <v>41817</v>
      </c>
      <c r="K163" s="760">
        <v>40.42</v>
      </c>
      <c r="L163" s="723">
        <v>0.01</v>
      </c>
      <c r="M163" s="598">
        <v>6</v>
      </c>
      <c r="N163" s="724">
        <f t="shared" si="20"/>
        <v>3834.0000000000045</v>
      </c>
      <c r="O163" s="721" t="s">
        <v>883</v>
      </c>
      <c r="P163" s="719">
        <v>1</v>
      </c>
      <c r="Q163" s="412">
        <f t="shared" si="21"/>
        <v>3834.0000000000045</v>
      </c>
      <c r="R163" s="734"/>
    </row>
    <row r="164" spans="1:20" s="314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1">
        <v>41821</v>
      </c>
      <c r="E164" s="721" t="s">
        <v>52</v>
      </c>
      <c r="F164" s="421">
        <v>41809</v>
      </c>
      <c r="G164" s="14">
        <v>2</v>
      </c>
      <c r="H164" s="419">
        <v>319.8</v>
      </c>
      <c r="I164" s="479"/>
      <c r="J164" s="519">
        <v>41817</v>
      </c>
      <c r="K164" s="760">
        <v>332</v>
      </c>
      <c r="L164" s="723">
        <v>0.1</v>
      </c>
      <c r="M164" s="598">
        <v>11</v>
      </c>
      <c r="N164" s="724">
        <f t="shared" si="20"/>
        <v>2683.9999999999973</v>
      </c>
      <c r="O164" s="721" t="s">
        <v>883</v>
      </c>
      <c r="P164" s="719">
        <v>1</v>
      </c>
      <c r="Q164" s="412">
        <f t="shared" si="21"/>
        <v>2683.9999999999973</v>
      </c>
      <c r="R164" s="734"/>
    </row>
    <row r="165" spans="1:20" s="314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1">
        <v>41852</v>
      </c>
      <c r="E165" s="721" t="s">
        <v>52</v>
      </c>
      <c r="F165" s="421">
        <v>41817</v>
      </c>
      <c r="G165" s="14">
        <v>6</v>
      </c>
      <c r="H165" s="419">
        <v>1388.25</v>
      </c>
      <c r="I165" s="479"/>
      <c r="J165" s="519">
        <v>41821</v>
      </c>
      <c r="K165" s="760">
        <v>1373</v>
      </c>
      <c r="L165" s="723">
        <v>1</v>
      </c>
      <c r="M165" s="598">
        <v>10</v>
      </c>
      <c r="N165" s="724">
        <f t="shared" si="20"/>
        <v>-915</v>
      </c>
      <c r="O165" s="721" t="s">
        <v>883</v>
      </c>
      <c r="P165" s="719">
        <v>1</v>
      </c>
      <c r="Q165" s="412">
        <f t="shared" si="21"/>
        <v>-915</v>
      </c>
      <c r="R165" s="734"/>
    </row>
    <row r="166" spans="1:20" s="314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1">
        <v>41821</v>
      </c>
      <c r="E166" s="721" t="s">
        <v>52</v>
      </c>
      <c r="F166" s="421">
        <v>41817</v>
      </c>
      <c r="G166" s="14">
        <v>10</v>
      </c>
      <c r="H166" s="419">
        <v>2020</v>
      </c>
      <c r="I166" s="479"/>
      <c r="J166" s="519">
        <v>41823</v>
      </c>
      <c r="K166" s="760">
        <v>2053</v>
      </c>
      <c r="L166" s="723">
        <v>1</v>
      </c>
      <c r="M166" s="598">
        <v>10</v>
      </c>
      <c r="N166" s="724">
        <f t="shared" si="20"/>
        <v>3300</v>
      </c>
      <c r="O166" s="721" t="s">
        <v>883</v>
      </c>
      <c r="P166" s="719">
        <v>1</v>
      </c>
      <c r="Q166" s="412">
        <f t="shared" si="21"/>
        <v>3300</v>
      </c>
      <c r="R166" s="734"/>
    </row>
    <row r="167" spans="1:20" s="520" customFormat="1" ht="15" customHeight="1" x14ac:dyDescent="0.25">
      <c r="A167" s="14" t="s">
        <v>914</v>
      </c>
      <c r="B167" s="14" t="s">
        <v>915</v>
      </c>
      <c r="C167" s="14" t="s">
        <v>1768</v>
      </c>
      <c r="D167" s="721">
        <v>41913</v>
      </c>
      <c r="E167" s="721" t="s">
        <v>52</v>
      </c>
      <c r="F167" s="421">
        <v>41823</v>
      </c>
      <c r="G167" s="14">
        <v>10</v>
      </c>
      <c r="H167" s="419">
        <v>2053</v>
      </c>
      <c r="I167" s="479"/>
      <c r="J167" s="519">
        <v>41830</v>
      </c>
      <c r="K167" s="760">
        <v>2030</v>
      </c>
      <c r="L167" s="723">
        <v>1</v>
      </c>
      <c r="M167" s="598">
        <v>10</v>
      </c>
      <c r="N167" s="724">
        <f t="shared" si="20"/>
        <v>-2300</v>
      </c>
      <c r="O167" s="721" t="s">
        <v>883</v>
      </c>
      <c r="P167" s="719">
        <v>1</v>
      </c>
      <c r="Q167" s="412">
        <f t="shared" si="21"/>
        <v>-2300</v>
      </c>
      <c r="R167" s="734"/>
      <c r="S167" s="314"/>
      <c r="T167" s="314"/>
    </row>
    <row r="168" spans="1:20" s="314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1">
        <v>41821</v>
      </c>
      <c r="E168" s="721" t="s">
        <v>52</v>
      </c>
      <c r="F168" s="421">
        <v>41834</v>
      </c>
      <c r="G168" s="14">
        <v>4</v>
      </c>
      <c r="H168" s="419">
        <v>343</v>
      </c>
      <c r="I168" s="479"/>
      <c r="J168" s="519">
        <v>41835</v>
      </c>
      <c r="K168" s="760">
        <v>342.7</v>
      </c>
      <c r="L168" s="723">
        <v>0.1</v>
      </c>
      <c r="M168" s="598">
        <v>11</v>
      </c>
      <c r="N168" s="724">
        <f t="shared" si="20"/>
        <v>-132.000000000005</v>
      </c>
      <c r="O168" s="721" t="s">
        <v>883</v>
      </c>
      <c r="P168" s="719">
        <v>1</v>
      </c>
      <c r="Q168" s="412">
        <f t="shared" si="21"/>
        <v>-132.000000000005</v>
      </c>
      <c r="R168" s="734" t="s">
        <v>1778</v>
      </c>
    </row>
    <row r="169" spans="1:20" s="314" customFormat="1" ht="14.25" customHeight="1" x14ac:dyDescent="0.25">
      <c r="A169" s="583" t="s">
        <v>1249</v>
      </c>
      <c r="B169" s="583" t="s">
        <v>78</v>
      </c>
      <c r="C169" s="583" t="s">
        <v>1738</v>
      </c>
      <c r="D169" s="736">
        <v>41852</v>
      </c>
      <c r="E169" s="736" t="s">
        <v>77</v>
      </c>
      <c r="F169" s="737">
        <v>41821</v>
      </c>
      <c r="G169" s="583">
        <v>3</v>
      </c>
      <c r="H169" s="738">
        <v>104.48</v>
      </c>
      <c r="I169" s="739"/>
      <c r="J169" s="519">
        <v>41836</v>
      </c>
      <c r="K169" s="740">
        <v>99.53</v>
      </c>
      <c r="L169" s="741">
        <v>0.01</v>
      </c>
      <c r="M169" s="766">
        <v>10</v>
      </c>
      <c r="N169" s="743">
        <f>SUM((H169-K169)/L169*M169)*G169</f>
        <v>14850.000000000007</v>
      </c>
      <c r="O169" s="736" t="s">
        <v>883</v>
      </c>
      <c r="P169" s="744">
        <v>1</v>
      </c>
      <c r="Q169" s="767">
        <f t="shared" si="21"/>
        <v>14850.000000000007</v>
      </c>
      <c r="R169" s="745" t="s">
        <v>1778</v>
      </c>
      <c r="S169" s="520"/>
      <c r="T169" s="520"/>
    </row>
    <row r="170" spans="1:20" s="314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1">
        <v>41883</v>
      </c>
      <c r="E170" s="721" t="s">
        <v>52</v>
      </c>
      <c r="F170" s="421">
        <v>41835</v>
      </c>
      <c r="G170" s="14">
        <v>4</v>
      </c>
      <c r="H170" s="419">
        <v>336.6</v>
      </c>
      <c r="I170" s="479"/>
      <c r="J170" s="519">
        <v>41836</v>
      </c>
      <c r="K170" s="760">
        <v>330</v>
      </c>
      <c r="L170" s="723">
        <v>0.1</v>
      </c>
      <c r="M170" s="598">
        <v>11</v>
      </c>
      <c r="N170" s="724">
        <f>SUM((K170-H170)/L170*M170)*G170</f>
        <v>-2904.00000000001</v>
      </c>
      <c r="O170" s="721" t="s">
        <v>883</v>
      </c>
      <c r="P170" s="719">
        <v>1</v>
      </c>
      <c r="Q170" s="412">
        <f t="shared" si="21"/>
        <v>-2904.00000000001</v>
      </c>
      <c r="R170" s="734"/>
    </row>
    <row r="171" spans="1:20" s="314" customFormat="1" ht="14.25" customHeight="1" x14ac:dyDescent="0.25">
      <c r="A171" s="583" t="s">
        <v>1249</v>
      </c>
      <c r="B171" s="583" t="s">
        <v>78</v>
      </c>
      <c r="C171" s="583" t="s">
        <v>1777</v>
      </c>
      <c r="D171" s="736">
        <v>41883</v>
      </c>
      <c r="E171" s="736" t="s">
        <v>77</v>
      </c>
      <c r="F171" s="737">
        <v>41836</v>
      </c>
      <c r="G171" s="583">
        <v>3</v>
      </c>
      <c r="H171" s="738">
        <v>99.53</v>
      </c>
      <c r="I171" s="739"/>
      <c r="J171" s="519">
        <v>41837</v>
      </c>
      <c r="K171" s="740">
        <v>101</v>
      </c>
      <c r="L171" s="741">
        <v>0.01</v>
      </c>
      <c r="M171" s="766">
        <v>10</v>
      </c>
      <c r="N171" s="743">
        <f>SUM((H171-K171)/L171*M171)*G171</f>
        <v>-4409.9999999999964</v>
      </c>
      <c r="O171" s="736" t="s">
        <v>883</v>
      </c>
      <c r="P171" s="744">
        <v>1</v>
      </c>
      <c r="Q171" s="767">
        <f t="shared" ref="Q171:Q179" si="22">SUM(N171*P171)</f>
        <v>-4409.9999999999964</v>
      </c>
      <c r="R171" s="745"/>
      <c r="S171" s="520"/>
      <c r="T171" s="520"/>
    </row>
    <row r="172" spans="1:20" s="520" customFormat="1" ht="15" customHeight="1" x14ac:dyDescent="0.25">
      <c r="A172" s="583" t="s">
        <v>85</v>
      </c>
      <c r="B172" s="583" t="s">
        <v>84</v>
      </c>
      <c r="C172" s="583" t="s">
        <v>1769</v>
      </c>
      <c r="D172" s="736">
        <v>41852</v>
      </c>
      <c r="E172" s="736" t="s">
        <v>77</v>
      </c>
      <c r="F172" s="737">
        <v>41829</v>
      </c>
      <c r="G172" s="583">
        <v>4</v>
      </c>
      <c r="H172" s="738">
        <v>151.9</v>
      </c>
      <c r="I172" s="739"/>
      <c r="J172" s="519">
        <v>41837</v>
      </c>
      <c r="K172" s="740">
        <v>150</v>
      </c>
      <c r="L172" s="741">
        <v>2.5000000000000001E-2</v>
      </c>
      <c r="M172" s="766">
        <v>10</v>
      </c>
      <c r="N172" s="743">
        <f>SUM((H172-K172)/L172*M172)*G172</f>
        <v>3040.0000000000091</v>
      </c>
      <c r="O172" s="736" t="s">
        <v>883</v>
      </c>
      <c r="P172" s="744">
        <v>1</v>
      </c>
      <c r="Q172" s="767">
        <f t="shared" si="22"/>
        <v>3040.0000000000091</v>
      </c>
      <c r="R172" s="745"/>
    </row>
    <row r="173" spans="1:20" s="520" customFormat="1" ht="15" customHeight="1" x14ac:dyDescent="0.25">
      <c r="A173" s="583" t="s">
        <v>47</v>
      </c>
      <c r="B173" s="583" t="s">
        <v>46</v>
      </c>
      <c r="C173" s="583" t="s">
        <v>1703</v>
      </c>
      <c r="D173" s="736">
        <v>41852</v>
      </c>
      <c r="E173" s="736" t="s">
        <v>77</v>
      </c>
      <c r="F173" s="737">
        <v>41829</v>
      </c>
      <c r="G173" s="583">
        <v>3</v>
      </c>
      <c r="H173" s="738">
        <v>214.02500000000001</v>
      </c>
      <c r="I173" s="739"/>
      <c r="J173" s="519">
        <v>41841</v>
      </c>
      <c r="K173" s="740">
        <v>213.17500000000001</v>
      </c>
      <c r="L173" s="741">
        <v>2.5000000000000001E-2</v>
      </c>
      <c r="M173" s="766">
        <v>12.5</v>
      </c>
      <c r="N173" s="743">
        <f>SUM((H173-K173)/L173*M173)*G173</f>
        <v>1274.9999999999914</v>
      </c>
      <c r="O173" s="736" t="s">
        <v>883</v>
      </c>
      <c r="P173" s="744">
        <v>1</v>
      </c>
      <c r="Q173" s="767">
        <f t="shared" si="22"/>
        <v>1274.9999999999914</v>
      </c>
      <c r="R173" s="745"/>
    </row>
    <row r="174" spans="1:20" s="520" customFormat="1" ht="15" customHeight="1" x14ac:dyDescent="0.25">
      <c r="A174" s="583" t="s">
        <v>70</v>
      </c>
      <c r="B174" s="583" t="s">
        <v>69</v>
      </c>
      <c r="C174" s="583" t="s">
        <v>1779</v>
      </c>
      <c r="D174" s="736">
        <v>41852</v>
      </c>
      <c r="E174" s="736" t="s">
        <v>77</v>
      </c>
      <c r="F174" s="737">
        <v>41836</v>
      </c>
      <c r="G174" s="583">
        <v>4</v>
      </c>
      <c r="H174" s="738">
        <v>321.14999999999998</v>
      </c>
      <c r="I174" s="739"/>
      <c r="J174" s="519">
        <v>41842</v>
      </c>
      <c r="K174" s="740">
        <v>321.60000000000002</v>
      </c>
      <c r="L174" s="741">
        <v>0.05</v>
      </c>
      <c r="M174" s="766">
        <v>12.5</v>
      </c>
      <c r="N174" s="743">
        <f>SUM((H174-K174)/L174*M174)*G174</f>
        <v>-450.00000000004547</v>
      </c>
      <c r="O174" s="736" t="s">
        <v>883</v>
      </c>
      <c r="P174" s="744">
        <v>1</v>
      </c>
      <c r="Q174" s="767">
        <f t="shared" si="22"/>
        <v>-450.00000000004547</v>
      </c>
      <c r="R174" s="745"/>
    </row>
    <row r="175" spans="1:20" s="314" customFormat="1" ht="14.25" customHeight="1" x14ac:dyDescent="0.25">
      <c r="A175" s="14" t="s">
        <v>85</v>
      </c>
      <c r="B175" s="14" t="s">
        <v>84</v>
      </c>
      <c r="C175" s="14" t="s">
        <v>1769</v>
      </c>
      <c r="D175" s="721">
        <v>41852</v>
      </c>
      <c r="E175" s="721" t="s">
        <v>52</v>
      </c>
      <c r="F175" s="421">
        <v>41838</v>
      </c>
      <c r="G175" s="14">
        <v>4</v>
      </c>
      <c r="H175" s="419">
        <v>150.82499999999999</v>
      </c>
      <c r="I175" s="479"/>
      <c r="J175" s="519">
        <v>41851</v>
      </c>
      <c r="K175" s="760">
        <v>158</v>
      </c>
      <c r="L175" s="723">
        <v>2.5000000000000001E-2</v>
      </c>
      <c r="M175" s="598">
        <v>10</v>
      </c>
      <c r="N175" s="724">
        <f>SUM((K175-H175)/L175*M175)*G175</f>
        <v>11480.000000000018</v>
      </c>
      <c r="O175" s="721" t="s">
        <v>883</v>
      </c>
      <c r="P175" s="719">
        <v>1</v>
      </c>
      <c r="Q175" s="412">
        <f t="shared" si="22"/>
        <v>11480.000000000018</v>
      </c>
      <c r="R175" s="734"/>
    </row>
    <row r="176" spans="1:20" s="520" customFormat="1" ht="15" customHeight="1" x14ac:dyDescent="0.25">
      <c r="A176" s="583" t="s">
        <v>893</v>
      </c>
      <c r="B176" s="583" t="s">
        <v>360</v>
      </c>
      <c r="C176" s="583" t="s">
        <v>1785</v>
      </c>
      <c r="D176" s="736">
        <v>41883</v>
      </c>
      <c r="E176" s="736" t="s">
        <v>77</v>
      </c>
      <c r="F176" s="737">
        <v>41855</v>
      </c>
      <c r="G176" s="583">
        <v>1</v>
      </c>
      <c r="H176" s="738">
        <v>188.15</v>
      </c>
      <c r="I176" s="739"/>
      <c r="J176" s="519">
        <v>41871</v>
      </c>
      <c r="K176" s="740">
        <v>182.85</v>
      </c>
      <c r="L176" s="741">
        <v>0.05</v>
      </c>
      <c r="M176" s="766">
        <v>18.75</v>
      </c>
      <c r="N176" s="743">
        <f>SUM((H176-K176)/L176*M176)*G176</f>
        <v>1987.5000000000043</v>
      </c>
      <c r="O176" s="736" t="s">
        <v>883</v>
      </c>
      <c r="P176" s="744">
        <v>1</v>
      </c>
      <c r="Q176" s="767">
        <f t="shared" si="22"/>
        <v>1987.5000000000043</v>
      </c>
      <c r="R176" s="745" t="s">
        <v>1792</v>
      </c>
    </row>
    <row r="177" spans="1:20" s="520" customFormat="1" ht="15" customHeight="1" x14ac:dyDescent="0.25">
      <c r="A177" s="583" t="s">
        <v>1056</v>
      </c>
      <c r="B177" s="583" t="s">
        <v>69</v>
      </c>
      <c r="C177" s="583" t="s">
        <v>1790</v>
      </c>
      <c r="D177" s="736">
        <v>41883</v>
      </c>
      <c r="E177" s="736" t="s">
        <v>77</v>
      </c>
      <c r="F177" s="737">
        <v>41864</v>
      </c>
      <c r="G177" s="583">
        <v>5</v>
      </c>
      <c r="H177" s="738">
        <v>313.64999999999998</v>
      </c>
      <c r="I177" s="739" t="s">
        <v>3</v>
      </c>
      <c r="J177" s="519">
        <v>41871</v>
      </c>
      <c r="K177" s="740">
        <v>315</v>
      </c>
      <c r="L177" s="741">
        <v>0.05</v>
      </c>
      <c r="M177" s="766">
        <v>12.5</v>
      </c>
      <c r="N177" s="743">
        <f>SUM((H177-K177)/L177*M177)*G177</f>
        <v>-1687.5000000000284</v>
      </c>
      <c r="O177" s="736" t="s">
        <v>883</v>
      </c>
      <c r="P177" s="744">
        <v>1</v>
      </c>
      <c r="Q177" s="767">
        <f t="shared" si="22"/>
        <v>-1687.5000000000284</v>
      </c>
      <c r="R177" s="745"/>
    </row>
    <row r="178" spans="1:20" s="520" customFormat="1" ht="15" customHeight="1" x14ac:dyDescent="0.25">
      <c r="A178" s="583" t="s">
        <v>893</v>
      </c>
      <c r="B178" s="583" t="s">
        <v>360</v>
      </c>
      <c r="C178" s="583" t="s">
        <v>1791</v>
      </c>
      <c r="D178" s="736">
        <v>41974</v>
      </c>
      <c r="E178" s="736" t="s">
        <v>77</v>
      </c>
      <c r="F178" s="737">
        <v>41871</v>
      </c>
      <c r="G178" s="583">
        <v>2</v>
      </c>
      <c r="H178" s="738">
        <v>186.55</v>
      </c>
      <c r="I178" s="739"/>
      <c r="J178" s="519">
        <v>41872</v>
      </c>
      <c r="K178" s="740">
        <v>191.8</v>
      </c>
      <c r="L178" s="741">
        <v>0.05</v>
      </c>
      <c r="M178" s="766">
        <v>18.75</v>
      </c>
      <c r="N178" s="743">
        <f>SUM((H178-K178)/L178*M178)*G178</f>
        <v>-3937.5</v>
      </c>
      <c r="O178" s="736" t="s">
        <v>883</v>
      </c>
      <c r="P178" s="744">
        <v>1</v>
      </c>
      <c r="Q178" s="767">
        <f t="shared" si="22"/>
        <v>-3937.5</v>
      </c>
      <c r="R178" s="745"/>
    </row>
    <row r="179" spans="1:20" s="520" customFormat="1" ht="15" customHeight="1" x14ac:dyDescent="0.25">
      <c r="A179" s="583" t="s">
        <v>85</v>
      </c>
      <c r="B179" s="583" t="s">
        <v>84</v>
      </c>
      <c r="C179" s="583" t="s">
        <v>1788</v>
      </c>
      <c r="D179" s="736">
        <v>41913</v>
      </c>
      <c r="E179" s="736" t="s">
        <v>77</v>
      </c>
      <c r="F179" s="737">
        <v>41858</v>
      </c>
      <c r="G179" s="583">
        <v>3</v>
      </c>
      <c r="H179" s="738">
        <v>153</v>
      </c>
      <c r="I179" s="739"/>
      <c r="J179" s="519">
        <v>41873</v>
      </c>
      <c r="K179" s="740">
        <v>147.80000000000001</v>
      </c>
      <c r="L179" s="741">
        <v>2.5000000000000001E-2</v>
      </c>
      <c r="M179" s="766">
        <v>10</v>
      </c>
      <c r="N179" s="743">
        <f>SUM((H179-K179)/L179*M179)*G179</f>
        <v>6239.9999999999864</v>
      </c>
      <c r="O179" s="736" t="s">
        <v>883</v>
      </c>
      <c r="P179" s="744">
        <v>1</v>
      </c>
      <c r="Q179" s="767">
        <f t="shared" si="22"/>
        <v>6239.9999999999864</v>
      </c>
      <c r="R179" s="745"/>
    </row>
    <row r="180" spans="1:20" s="314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1">
        <v>41913</v>
      </c>
      <c r="E180" s="721" t="s">
        <v>52</v>
      </c>
      <c r="F180" s="421">
        <v>41872</v>
      </c>
      <c r="G180" s="14">
        <v>11</v>
      </c>
      <c r="H180" s="419">
        <v>15.94</v>
      </c>
      <c r="I180" s="479"/>
      <c r="J180" s="519">
        <v>41876</v>
      </c>
      <c r="K180" s="735">
        <v>15.38</v>
      </c>
      <c r="L180" s="723">
        <v>0.01</v>
      </c>
      <c r="M180" s="598">
        <v>11</v>
      </c>
      <c r="N180" s="724">
        <f t="shared" ref="N180:N186" si="23">SUM((K180-H180)/L180*M180)*G180</f>
        <v>-6775.9999999999854</v>
      </c>
      <c r="O180" s="721" t="s">
        <v>883</v>
      </c>
      <c r="P180" s="719">
        <v>1</v>
      </c>
      <c r="Q180" s="412">
        <f>SUM(N180*P180)</f>
        <v>-6775.9999999999854</v>
      </c>
      <c r="R180" s="734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1">
        <v>41883</v>
      </c>
      <c r="E181" s="721" t="s">
        <v>52</v>
      </c>
      <c r="F181" s="421">
        <v>41870</v>
      </c>
      <c r="G181" s="14">
        <v>4</v>
      </c>
      <c r="H181" s="419">
        <v>353.8</v>
      </c>
      <c r="I181" s="479"/>
      <c r="J181" s="519">
        <v>41879</v>
      </c>
      <c r="K181" s="760">
        <v>346.7</v>
      </c>
      <c r="L181" s="723">
        <v>1</v>
      </c>
      <c r="M181" s="598">
        <v>11</v>
      </c>
      <c r="N181" s="724">
        <f t="shared" si="23"/>
        <v>-312.400000000001</v>
      </c>
      <c r="O181" s="721" t="s">
        <v>883</v>
      </c>
      <c r="P181" s="719">
        <v>1</v>
      </c>
      <c r="Q181" s="412">
        <f>SUM(N181*P181)</f>
        <v>-312.400000000001</v>
      </c>
      <c r="R181" s="734"/>
      <c r="S181" s="314"/>
      <c r="T181" s="314"/>
    </row>
    <row r="182" spans="1:20" s="314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1">
        <v>41883</v>
      </c>
      <c r="E182" s="721" t="s">
        <v>52</v>
      </c>
      <c r="F182" s="421">
        <v>41872</v>
      </c>
      <c r="G182" s="14">
        <v>14</v>
      </c>
      <c r="H182" s="419">
        <v>1973</v>
      </c>
      <c r="I182" s="479"/>
      <c r="J182" s="519">
        <v>41880</v>
      </c>
      <c r="K182" s="760">
        <v>2036</v>
      </c>
      <c r="L182" s="723">
        <v>1</v>
      </c>
      <c r="M182" s="598">
        <v>10</v>
      </c>
      <c r="N182" s="724">
        <f t="shared" si="23"/>
        <v>8820</v>
      </c>
      <c r="O182" s="721" t="s">
        <v>883</v>
      </c>
      <c r="P182" s="719">
        <v>1</v>
      </c>
      <c r="Q182" s="412">
        <f>SUM(N182*P182)</f>
        <v>8820</v>
      </c>
      <c r="R182" s="734" t="s">
        <v>1796</v>
      </c>
    </row>
    <row r="183" spans="1:20" s="314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1">
        <v>41974</v>
      </c>
      <c r="E183" s="721" t="s">
        <v>52</v>
      </c>
      <c r="F183" s="421">
        <v>41871</v>
      </c>
      <c r="G183" s="14">
        <v>3</v>
      </c>
      <c r="H183" s="419">
        <v>65.72</v>
      </c>
      <c r="I183" s="479" t="s">
        <v>3</v>
      </c>
      <c r="J183" s="519">
        <v>41880</v>
      </c>
      <c r="K183" s="760">
        <v>66</v>
      </c>
      <c r="L183" s="723">
        <v>0.01</v>
      </c>
      <c r="M183" s="598">
        <v>5</v>
      </c>
      <c r="N183" s="724">
        <f t="shared" si="23"/>
        <v>420.00000000000171</v>
      </c>
      <c r="O183" s="721" t="s">
        <v>883</v>
      </c>
      <c r="P183" s="719">
        <v>1</v>
      </c>
      <c r="Q183" s="412">
        <f t="shared" ref="Q183:Q190" si="24">SUM(N183*P183)</f>
        <v>420.00000000000171</v>
      </c>
      <c r="R183" s="734"/>
    </row>
    <row r="184" spans="1:20" s="314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1">
        <v>41974</v>
      </c>
      <c r="E184" s="721" t="s">
        <v>52</v>
      </c>
      <c r="F184" s="421">
        <v>41884</v>
      </c>
      <c r="G184" s="14">
        <v>3</v>
      </c>
      <c r="H184" s="419">
        <v>205</v>
      </c>
      <c r="I184" s="479"/>
      <c r="J184" s="519">
        <v>41886</v>
      </c>
      <c r="K184" s="760">
        <v>199.6</v>
      </c>
      <c r="L184" s="723">
        <v>0.05</v>
      </c>
      <c r="M184" s="598">
        <v>18.75</v>
      </c>
      <c r="N184" s="724">
        <f t="shared" si="23"/>
        <v>-6075.0000000000064</v>
      </c>
      <c r="O184" s="721" t="s">
        <v>883</v>
      </c>
      <c r="P184" s="719">
        <v>1</v>
      </c>
      <c r="Q184" s="412">
        <f t="shared" si="24"/>
        <v>-6075.0000000000064</v>
      </c>
      <c r="R184" s="734"/>
    </row>
    <row r="185" spans="1:20" s="314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1">
        <v>41883</v>
      </c>
      <c r="E185" s="721" t="s">
        <v>52</v>
      </c>
      <c r="F185" s="498">
        <v>41862</v>
      </c>
      <c r="G185" s="407">
        <v>3</v>
      </c>
      <c r="H185" s="760">
        <v>6608</v>
      </c>
      <c r="I185" s="479"/>
      <c r="J185" s="519">
        <v>41890</v>
      </c>
      <c r="K185" s="597">
        <v>6815</v>
      </c>
      <c r="L185" s="411">
        <v>0.5</v>
      </c>
      <c r="M185" s="598">
        <v>5</v>
      </c>
      <c r="N185" s="724">
        <f t="shared" si="23"/>
        <v>6210</v>
      </c>
      <c r="O185" s="720" t="s">
        <v>379</v>
      </c>
      <c r="P185" s="719">
        <v>1.6783999999999999</v>
      </c>
      <c r="Q185" s="790">
        <f t="shared" si="24"/>
        <v>10422.864</v>
      </c>
      <c r="R185" s="517"/>
      <c r="S185" s="11"/>
      <c r="T185" s="14"/>
    </row>
    <row r="186" spans="1:20" s="314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1">
        <v>41944</v>
      </c>
      <c r="E186" s="721" t="s">
        <v>52</v>
      </c>
      <c r="F186" s="421">
        <v>41872</v>
      </c>
      <c r="G186" s="14">
        <v>14</v>
      </c>
      <c r="H186" s="419">
        <v>2036</v>
      </c>
      <c r="I186" s="479"/>
      <c r="J186" s="519">
        <v>41892</v>
      </c>
      <c r="K186" s="760">
        <v>2041</v>
      </c>
      <c r="L186" s="723">
        <v>1</v>
      </c>
      <c r="M186" s="598">
        <v>10</v>
      </c>
      <c r="N186" s="724">
        <f t="shared" si="23"/>
        <v>700</v>
      </c>
      <c r="O186" s="721" t="s">
        <v>883</v>
      </c>
      <c r="P186" s="719">
        <v>1</v>
      </c>
      <c r="Q186" s="412">
        <f t="shared" si="24"/>
        <v>700</v>
      </c>
      <c r="R186" s="734"/>
    </row>
    <row r="187" spans="1:20" s="314" customFormat="1" ht="14.25" customHeight="1" x14ac:dyDescent="0.25">
      <c r="A187" s="583" t="s">
        <v>1015</v>
      </c>
      <c r="B187" s="583" t="s">
        <v>1016</v>
      </c>
      <c r="C187" s="583" t="s">
        <v>1802</v>
      </c>
      <c r="D187" s="736">
        <v>41974</v>
      </c>
      <c r="E187" s="736" t="s">
        <v>77</v>
      </c>
      <c r="F187" s="737">
        <v>41884</v>
      </c>
      <c r="G187" s="583">
        <v>10</v>
      </c>
      <c r="H187" s="738">
        <v>3182</v>
      </c>
      <c r="I187" s="739"/>
      <c r="J187" s="519">
        <v>41898</v>
      </c>
      <c r="K187" s="740">
        <v>3073</v>
      </c>
      <c r="L187" s="741">
        <v>1</v>
      </c>
      <c r="M187" s="766">
        <v>10</v>
      </c>
      <c r="N187" s="743">
        <f>SUM((H187-K187)/L187*M187)*G187</f>
        <v>10900</v>
      </c>
      <c r="O187" s="736" t="s">
        <v>883</v>
      </c>
      <c r="P187" s="744">
        <v>1</v>
      </c>
      <c r="Q187" s="767">
        <f t="shared" si="24"/>
        <v>10900</v>
      </c>
      <c r="R187" s="745"/>
      <c r="S187" s="520"/>
      <c r="T187" s="520"/>
    </row>
    <row r="188" spans="1:20" s="520" customFormat="1" ht="15" customHeight="1" x14ac:dyDescent="0.25">
      <c r="A188" s="14" t="s">
        <v>62</v>
      </c>
      <c r="B188" s="14" t="s">
        <v>61</v>
      </c>
      <c r="C188" s="14" t="s">
        <v>1795</v>
      </c>
      <c r="D188" s="721">
        <v>41913</v>
      </c>
      <c r="E188" s="721" t="s">
        <v>52</v>
      </c>
      <c r="F188" s="421">
        <v>41878</v>
      </c>
      <c r="G188" s="14">
        <v>3</v>
      </c>
      <c r="H188" s="419">
        <v>96.4</v>
      </c>
      <c r="I188" s="479"/>
      <c r="J188" s="519">
        <v>41900</v>
      </c>
      <c r="K188" s="760">
        <v>103.7</v>
      </c>
      <c r="L188" s="723">
        <v>2.5000000000000001E-2</v>
      </c>
      <c r="M188" s="598">
        <v>10</v>
      </c>
      <c r="N188" s="724">
        <f>SUM((K188-H188)/L188*M188)*G188</f>
        <v>8759.9999999999964</v>
      </c>
      <c r="O188" s="721" t="s">
        <v>883</v>
      </c>
      <c r="P188" s="719">
        <v>1</v>
      </c>
      <c r="Q188" s="412">
        <f t="shared" si="24"/>
        <v>8759.9999999999964</v>
      </c>
      <c r="R188" s="734"/>
      <c r="S188" s="314"/>
      <c r="T188" s="314"/>
    </row>
    <row r="189" spans="1:20" s="314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1">
        <v>41974</v>
      </c>
      <c r="E189" s="721" t="s">
        <v>52</v>
      </c>
      <c r="F189" s="421">
        <v>41897</v>
      </c>
      <c r="G189" s="14">
        <v>2</v>
      </c>
      <c r="H189" s="419">
        <v>847.25</v>
      </c>
      <c r="I189" s="479"/>
      <c r="J189" s="519">
        <v>41900</v>
      </c>
      <c r="K189" s="760">
        <v>822</v>
      </c>
      <c r="L189" s="723">
        <v>0.05</v>
      </c>
      <c r="M189" s="598">
        <v>5</v>
      </c>
      <c r="N189" s="724">
        <f>SUM((K189-H189)/L189*M189)*G189</f>
        <v>-5050</v>
      </c>
      <c r="O189" s="721" t="s">
        <v>883</v>
      </c>
      <c r="P189" s="719">
        <v>1</v>
      </c>
      <c r="Q189" s="412">
        <f t="shared" si="24"/>
        <v>-5050</v>
      </c>
      <c r="R189" s="734"/>
    </row>
    <row r="190" spans="1:20" s="314" customFormat="1" ht="12.75" customHeight="1" x14ac:dyDescent="0.25">
      <c r="A190" s="14" t="s">
        <v>70</v>
      </c>
      <c r="B190" s="14" t="s">
        <v>69</v>
      </c>
      <c r="C190" s="14" t="s">
        <v>1821</v>
      </c>
      <c r="D190" s="721">
        <v>41974</v>
      </c>
      <c r="E190" s="721" t="s">
        <v>52</v>
      </c>
      <c r="F190" s="421">
        <v>41898</v>
      </c>
      <c r="G190" s="14">
        <v>3</v>
      </c>
      <c r="H190" s="419">
        <v>313.89999999999998</v>
      </c>
      <c r="I190" s="479"/>
      <c r="J190" s="519">
        <v>41900</v>
      </c>
      <c r="K190" s="760">
        <v>310</v>
      </c>
      <c r="L190" s="723">
        <v>0.05</v>
      </c>
      <c r="M190" s="598">
        <v>12.5</v>
      </c>
      <c r="N190" s="724">
        <f>SUM((K190-H190)/L190*M190)*G190</f>
        <v>-2924.9999999999827</v>
      </c>
      <c r="O190" s="721" t="s">
        <v>883</v>
      </c>
      <c r="P190" s="719">
        <v>1</v>
      </c>
      <c r="Q190" s="412">
        <f t="shared" si="24"/>
        <v>-2924.9999999999827</v>
      </c>
      <c r="R190" s="734"/>
    </row>
    <row r="191" spans="1:20" s="314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1">
        <v>41913</v>
      </c>
      <c r="E191" s="721" t="s">
        <v>52</v>
      </c>
      <c r="F191" s="421">
        <v>41897</v>
      </c>
      <c r="G191" s="14">
        <v>9</v>
      </c>
      <c r="H191" s="419">
        <v>32.93</v>
      </c>
      <c r="I191" s="479"/>
      <c r="J191" s="519">
        <v>41903</v>
      </c>
      <c r="K191" s="760">
        <v>32.33</v>
      </c>
      <c r="L191" s="723">
        <v>0.01</v>
      </c>
      <c r="M191" s="598">
        <v>6</v>
      </c>
      <c r="N191" s="724">
        <f>SUM((K191-H191)/L191*M191)*G191</f>
        <v>-3240.0000000000077</v>
      </c>
      <c r="O191" s="721" t="s">
        <v>883</v>
      </c>
      <c r="P191" s="719">
        <v>1</v>
      </c>
      <c r="Q191" s="412">
        <f t="shared" ref="Q191:Q196" si="25">SUM(N191*P191)</f>
        <v>-3240.0000000000077</v>
      </c>
      <c r="R191" s="734"/>
    </row>
    <row r="192" spans="1:20" s="520" customFormat="1" ht="15" customHeight="1" x14ac:dyDescent="0.25">
      <c r="A192" s="583" t="s">
        <v>893</v>
      </c>
      <c r="B192" s="583" t="s">
        <v>360</v>
      </c>
      <c r="C192" s="583" t="s">
        <v>1791</v>
      </c>
      <c r="D192" s="736">
        <v>41974</v>
      </c>
      <c r="E192" s="736" t="s">
        <v>77</v>
      </c>
      <c r="F192" s="737">
        <v>41901</v>
      </c>
      <c r="G192" s="583">
        <v>2</v>
      </c>
      <c r="H192" s="738">
        <v>177.1</v>
      </c>
      <c r="I192" s="739"/>
      <c r="J192" s="519">
        <v>41905</v>
      </c>
      <c r="K192" s="740">
        <v>183</v>
      </c>
      <c r="L192" s="741">
        <v>0.5</v>
      </c>
      <c r="M192" s="766">
        <v>18.75</v>
      </c>
      <c r="N192" s="743">
        <f>SUM((H192-K192)/L192*M192)*G192</f>
        <v>-442.50000000000045</v>
      </c>
      <c r="O192" s="736" t="s">
        <v>883</v>
      </c>
      <c r="P192" s="744">
        <v>1</v>
      </c>
      <c r="Q192" s="767">
        <f t="shared" si="25"/>
        <v>-442.50000000000045</v>
      </c>
      <c r="R192" s="745"/>
    </row>
    <row r="193" spans="1:20" s="314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1">
        <v>41913</v>
      </c>
      <c r="E193" s="721" t="s">
        <v>52</v>
      </c>
      <c r="F193" s="421">
        <v>41898</v>
      </c>
      <c r="G193" s="14">
        <v>2</v>
      </c>
      <c r="H193" s="419">
        <v>256.61</v>
      </c>
      <c r="I193" s="479"/>
      <c r="J193" s="519">
        <v>41906</v>
      </c>
      <c r="K193" s="760">
        <v>262.89999999999998</v>
      </c>
      <c r="L193" s="723">
        <v>0.01</v>
      </c>
      <c r="M193" s="598">
        <v>4.2</v>
      </c>
      <c r="N193" s="724">
        <f t="shared" ref="N193:N199" si="26">SUM((K193-H193)/L193*M193)*G193</f>
        <v>5283.5999999999694</v>
      </c>
      <c r="O193" s="721" t="s">
        <v>883</v>
      </c>
      <c r="P193" s="719">
        <v>1</v>
      </c>
      <c r="Q193" s="412">
        <f t="shared" si="25"/>
        <v>5283.5999999999694</v>
      </c>
      <c r="R193" s="734"/>
    </row>
    <row r="194" spans="1:20" s="314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1">
        <v>41974</v>
      </c>
      <c r="E194" s="721" t="s">
        <v>52</v>
      </c>
      <c r="F194" s="421">
        <v>41898</v>
      </c>
      <c r="G194" s="14">
        <v>12</v>
      </c>
      <c r="H194" s="419">
        <v>3088</v>
      </c>
      <c r="I194" s="479"/>
      <c r="J194" s="519">
        <v>41908</v>
      </c>
      <c r="K194" s="760">
        <v>3318</v>
      </c>
      <c r="L194" s="723">
        <v>1</v>
      </c>
      <c r="M194" s="598">
        <v>10</v>
      </c>
      <c r="N194" s="724">
        <f t="shared" si="26"/>
        <v>27600</v>
      </c>
      <c r="O194" s="721" t="s">
        <v>883</v>
      </c>
      <c r="P194" s="719">
        <v>1</v>
      </c>
      <c r="Q194" s="412">
        <f t="shared" si="25"/>
        <v>27600</v>
      </c>
      <c r="R194" s="734"/>
    </row>
    <row r="195" spans="1:20" s="314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1">
        <v>41944</v>
      </c>
      <c r="E195" s="721" t="s">
        <v>52</v>
      </c>
      <c r="F195" s="421">
        <v>41907</v>
      </c>
      <c r="G195" s="14">
        <v>1</v>
      </c>
      <c r="H195" s="419">
        <v>255</v>
      </c>
      <c r="I195" s="479"/>
      <c r="J195" s="519">
        <v>41912</v>
      </c>
      <c r="K195" s="760">
        <v>246.3</v>
      </c>
      <c r="L195" s="723">
        <v>0.01</v>
      </c>
      <c r="M195" s="598">
        <v>4.2</v>
      </c>
      <c r="N195" s="724">
        <f t="shared" si="26"/>
        <v>-3653.9999999999955</v>
      </c>
      <c r="O195" s="721" t="s">
        <v>883</v>
      </c>
      <c r="P195" s="719">
        <v>1</v>
      </c>
      <c r="Q195" s="412">
        <f t="shared" si="25"/>
        <v>-3653.9999999999955</v>
      </c>
      <c r="R195" s="734"/>
    </row>
    <row r="196" spans="1:20" s="520" customFormat="1" ht="15" customHeight="1" x14ac:dyDescent="0.25">
      <c r="A196" s="14" t="s">
        <v>1826</v>
      </c>
      <c r="B196" s="14" t="s">
        <v>112</v>
      </c>
      <c r="C196" s="14" t="s">
        <v>1827</v>
      </c>
      <c r="D196" s="721">
        <v>41974</v>
      </c>
      <c r="E196" s="721" t="s">
        <v>52</v>
      </c>
      <c r="F196" s="421">
        <v>41907</v>
      </c>
      <c r="G196" s="14">
        <v>9</v>
      </c>
      <c r="H196" s="419">
        <v>422.3</v>
      </c>
      <c r="I196" s="479"/>
      <c r="J196" s="519">
        <v>41913</v>
      </c>
      <c r="K196" s="760">
        <v>419.9</v>
      </c>
      <c r="L196" s="723">
        <v>0.1</v>
      </c>
      <c r="M196" s="598">
        <v>5</v>
      </c>
      <c r="N196" s="724">
        <f t="shared" si="26"/>
        <v>-1080.0000000000155</v>
      </c>
      <c r="O196" s="721" t="s">
        <v>883</v>
      </c>
      <c r="P196" s="719">
        <v>1</v>
      </c>
      <c r="Q196" s="412">
        <f t="shared" si="25"/>
        <v>-1080.0000000000155</v>
      </c>
      <c r="R196" s="734"/>
      <c r="S196" s="314"/>
      <c r="T196" s="314"/>
    </row>
    <row r="197" spans="1:20" s="314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1">
        <v>41974</v>
      </c>
      <c r="E197" s="721" t="s">
        <v>52</v>
      </c>
      <c r="F197" s="421">
        <v>41915</v>
      </c>
      <c r="G197" s="14">
        <v>2</v>
      </c>
      <c r="H197" s="419">
        <v>1362</v>
      </c>
      <c r="I197" s="479"/>
      <c r="J197" s="519">
        <v>41919</v>
      </c>
      <c r="K197" s="760">
        <v>1341</v>
      </c>
      <c r="L197" s="723">
        <v>0.1</v>
      </c>
      <c r="M197" s="598">
        <v>10</v>
      </c>
      <c r="N197" s="724">
        <f t="shared" si="26"/>
        <v>-4200</v>
      </c>
      <c r="O197" s="721" t="s">
        <v>883</v>
      </c>
      <c r="P197" s="719">
        <v>1</v>
      </c>
      <c r="Q197" s="412">
        <f t="shared" ref="Q197:Q204" si="27">SUM(N197*P197)</f>
        <v>-4200</v>
      </c>
      <c r="R197" s="734"/>
    </row>
    <row r="198" spans="1:20" s="314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1">
        <v>41974</v>
      </c>
      <c r="E198" s="721" t="s">
        <v>52</v>
      </c>
      <c r="F198" s="421">
        <v>41915</v>
      </c>
      <c r="G198" s="14">
        <v>4</v>
      </c>
      <c r="H198" s="419">
        <v>1952.75</v>
      </c>
      <c r="I198" s="479"/>
      <c r="J198" s="519">
        <v>41919</v>
      </c>
      <c r="K198" s="760">
        <v>1935</v>
      </c>
      <c r="L198" s="723">
        <v>0.25</v>
      </c>
      <c r="M198" s="598">
        <v>12.5</v>
      </c>
      <c r="N198" s="724">
        <f t="shared" si="26"/>
        <v>-3550</v>
      </c>
      <c r="O198" s="721" t="s">
        <v>883</v>
      </c>
      <c r="P198" s="719">
        <v>1</v>
      </c>
      <c r="Q198" s="412">
        <f t="shared" si="27"/>
        <v>-3550</v>
      </c>
      <c r="R198" s="734"/>
    </row>
    <row r="199" spans="1:20" s="314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1">
        <v>41974</v>
      </c>
      <c r="E199" s="721" t="s">
        <v>52</v>
      </c>
      <c r="F199" s="421">
        <v>41915</v>
      </c>
      <c r="G199" s="14">
        <v>3</v>
      </c>
      <c r="H199" s="419">
        <v>4020</v>
      </c>
      <c r="I199" s="479"/>
      <c r="J199" s="519">
        <v>41919</v>
      </c>
      <c r="K199" s="760">
        <v>3968</v>
      </c>
      <c r="L199" s="723">
        <v>0.25</v>
      </c>
      <c r="M199" s="598">
        <v>10</v>
      </c>
      <c r="N199" s="724">
        <f t="shared" si="26"/>
        <v>-6240</v>
      </c>
      <c r="O199" s="721" t="s">
        <v>883</v>
      </c>
      <c r="P199" s="719">
        <v>1</v>
      </c>
      <c r="Q199" s="412">
        <f t="shared" si="27"/>
        <v>-6240</v>
      </c>
      <c r="R199" s="734"/>
    </row>
    <row r="200" spans="1:20" s="520" customFormat="1" ht="15" customHeight="1" x14ac:dyDescent="0.25">
      <c r="A200" s="583" t="s">
        <v>1800</v>
      </c>
      <c r="B200" s="583" t="s">
        <v>1801</v>
      </c>
      <c r="C200" s="583" t="s">
        <v>39</v>
      </c>
      <c r="D200" s="736">
        <v>40919</v>
      </c>
      <c r="E200" s="736" t="s">
        <v>77</v>
      </c>
      <c r="F200" s="737">
        <v>41884</v>
      </c>
      <c r="G200" s="583">
        <v>3</v>
      </c>
      <c r="H200" s="738">
        <v>1920.5</v>
      </c>
      <c r="I200" s="739"/>
      <c r="J200" s="519">
        <v>41919</v>
      </c>
      <c r="K200" s="740">
        <v>1740</v>
      </c>
      <c r="L200" s="741">
        <v>0.5</v>
      </c>
      <c r="M200" s="766">
        <v>25</v>
      </c>
      <c r="N200" s="743">
        <f>SUM((H200-K200)/L200*M200)*G200</f>
        <v>27075</v>
      </c>
      <c r="O200" s="736" t="s">
        <v>883</v>
      </c>
      <c r="P200" s="744">
        <v>1</v>
      </c>
      <c r="Q200" s="767">
        <f t="shared" si="27"/>
        <v>27075</v>
      </c>
      <c r="R200" s="745"/>
    </row>
    <row r="201" spans="1:20" s="520" customFormat="1" ht="15" customHeight="1" x14ac:dyDescent="0.25">
      <c r="A201" s="583" t="s">
        <v>1015</v>
      </c>
      <c r="B201" s="583" t="s">
        <v>1016</v>
      </c>
      <c r="C201" s="583" t="s">
        <v>1802</v>
      </c>
      <c r="D201" s="736">
        <v>41974</v>
      </c>
      <c r="E201" s="736" t="s">
        <v>77</v>
      </c>
      <c r="F201" s="737">
        <v>41911</v>
      </c>
      <c r="G201" s="583">
        <v>6</v>
      </c>
      <c r="H201" s="738">
        <v>3294</v>
      </c>
      <c r="I201" s="739"/>
      <c r="J201" s="519">
        <v>41922</v>
      </c>
      <c r="K201" s="740">
        <v>3080</v>
      </c>
      <c r="L201" s="741">
        <v>1</v>
      </c>
      <c r="M201" s="766">
        <v>10</v>
      </c>
      <c r="N201" s="743">
        <f>SUM((H201-K201)/L201*M201)*G201</f>
        <v>12840</v>
      </c>
      <c r="O201" s="736" t="s">
        <v>883</v>
      </c>
      <c r="P201" s="744">
        <v>1</v>
      </c>
      <c r="Q201" s="767">
        <f t="shared" si="27"/>
        <v>12840</v>
      </c>
      <c r="R201" s="745"/>
    </row>
    <row r="202" spans="1:20" s="520" customFormat="1" ht="15" customHeight="1" x14ac:dyDescent="0.25">
      <c r="A202" s="583" t="s">
        <v>85</v>
      </c>
      <c r="B202" s="583" t="s">
        <v>84</v>
      </c>
      <c r="C202" s="583" t="s">
        <v>1846</v>
      </c>
      <c r="D202" s="736">
        <v>41974</v>
      </c>
      <c r="E202" s="736" t="s">
        <v>77</v>
      </c>
      <c r="F202" s="737">
        <v>41922</v>
      </c>
      <c r="G202" s="583">
        <v>6</v>
      </c>
      <c r="H202" s="738">
        <v>164.52500000000001</v>
      </c>
      <c r="I202" s="739"/>
      <c r="J202" s="519">
        <v>41925</v>
      </c>
      <c r="K202" s="740">
        <v>167.67500000000001</v>
      </c>
      <c r="L202" s="741">
        <v>2.5000000000000001E-2</v>
      </c>
      <c r="M202" s="766">
        <v>10</v>
      </c>
      <c r="N202" s="743">
        <f>SUM((H202-K202)/L202*M202)*G202</f>
        <v>-7560.0000000000136</v>
      </c>
      <c r="O202" s="736" t="s">
        <v>883</v>
      </c>
      <c r="P202" s="744">
        <v>1</v>
      </c>
      <c r="Q202" s="767">
        <f t="shared" si="27"/>
        <v>-7560.0000000000136</v>
      </c>
      <c r="R202" s="745"/>
    </row>
    <row r="203" spans="1:20" s="314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1">
        <v>41974</v>
      </c>
      <c r="E203" s="721" t="s">
        <v>52</v>
      </c>
      <c r="F203" s="421">
        <v>41922</v>
      </c>
      <c r="G203" s="14">
        <v>4</v>
      </c>
      <c r="H203" s="419">
        <v>316.60000000000002</v>
      </c>
      <c r="I203" s="479"/>
      <c r="J203" s="519">
        <v>41925</v>
      </c>
      <c r="K203" s="760">
        <v>309.8</v>
      </c>
      <c r="L203" s="723">
        <v>0.1</v>
      </c>
      <c r="M203" s="598">
        <v>10</v>
      </c>
      <c r="N203" s="724">
        <f>SUM((K203-H203)/L203*M203)*G203</f>
        <v>-2720.0000000000045</v>
      </c>
      <c r="O203" s="721" t="s">
        <v>883</v>
      </c>
      <c r="P203" s="719">
        <v>1</v>
      </c>
      <c r="Q203" s="412">
        <f t="shared" si="27"/>
        <v>-2720.0000000000045</v>
      </c>
      <c r="R203" s="734"/>
    </row>
    <row r="204" spans="1:20" s="314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1">
        <v>42064</v>
      </c>
      <c r="E204" s="721" t="s">
        <v>52</v>
      </c>
      <c r="F204" s="421">
        <v>41921</v>
      </c>
      <c r="G204" s="14">
        <v>5</v>
      </c>
      <c r="H204" s="419">
        <v>17.14</v>
      </c>
      <c r="I204" s="479"/>
      <c r="J204" s="519">
        <v>41928</v>
      </c>
      <c r="K204" s="760">
        <v>16.350000000000001</v>
      </c>
      <c r="L204" s="723">
        <v>0.01</v>
      </c>
      <c r="M204" s="598">
        <v>11</v>
      </c>
      <c r="N204" s="724">
        <f>SUM((K204-H204)/L204*M204)*G204</f>
        <v>-4344.9999999999955</v>
      </c>
      <c r="O204" s="721" t="s">
        <v>883</v>
      </c>
      <c r="P204" s="719">
        <v>1</v>
      </c>
      <c r="Q204" s="412">
        <f t="shared" si="27"/>
        <v>-4344.9999999999955</v>
      </c>
      <c r="R204" s="734"/>
    </row>
    <row r="205" spans="1:20" s="314" customFormat="1" ht="12.75" customHeight="1" x14ac:dyDescent="0.25">
      <c r="A205" s="583" t="s">
        <v>1824</v>
      </c>
      <c r="B205" s="583" t="s">
        <v>676</v>
      </c>
      <c r="C205" s="583" t="s">
        <v>1825</v>
      </c>
      <c r="D205" s="736">
        <v>41974</v>
      </c>
      <c r="E205" s="736" t="s">
        <v>77</v>
      </c>
      <c r="F205" s="737">
        <v>41904</v>
      </c>
      <c r="G205" s="583">
        <v>4</v>
      </c>
      <c r="H205" s="738">
        <v>6780</v>
      </c>
      <c r="I205" s="739"/>
      <c r="J205" s="519">
        <v>41933</v>
      </c>
      <c r="K205" s="740">
        <v>6317</v>
      </c>
      <c r="L205" s="741">
        <v>0.5</v>
      </c>
      <c r="M205" s="766">
        <v>5</v>
      </c>
      <c r="N205" s="743">
        <f>SUM((H205-K205)/L205*M205)*G205</f>
        <v>18520</v>
      </c>
      <c r="O205" s="736" t="s">
        <v>379</v>
      </c>
      <c r="P205" s="744">
        <v>1.6111</v>
      </c>
      <c r="Q205" s="767">
        <f t="shared" ref="Q205:Q211" si="28">SUM(N205*P205)</f>
        <v>29837.572</v>
      </c>
      <c r="R205" s="745"/>
      <c r="S205" s="520"/>
      <c r="T205" s="520"/>
    </row>
    <row r="206" spans="1:20" s="314" customFormat="1" ht="12.75" customHeight="1" x14ac:dyDescent="0.25">
      <c r="A206" s="14" t="s">
        <v>58</v>
      </c>
      <c r="C206" s="14" t="s">
        <v>1839</v>
      </c>
      <c r="D206" s="721">
        <v>41974</v>
      </c>
      <c r="E206" s="721" t="s">
        <v>52</v>
      </c>
      <c r="F206" s="421">
        <v>41921</v>
      </c>
      <c r="G206" s="14">
        <v>2</v>
      </c>
      <c r="H206" s="419">
        <v>1218</v>
      </c>
      <c r="I206" s="479"/>
      <c r="J206" s="519">
        <v>41934</v>
      </c>
      <c r="K206" s="760">
        <v>1228</v>
      </c>
      <c r="L206" s="723">
        <v>0.1</v>
      </c>
      <c r="M206" s="598">
        <v>10</v>
      </c>
      <c r="N206" s="724">
        <f>SUM((K206-H206)/L206*M206)*G206</f>
        <v>2000</v>
      </c>
      <c r="O206" s="721" t="s">
        <v>883</v>
      </c>
      <c r="P206" s="719">
        <v>1</v>
      </c>
      <c r="Q206" s="412">
        <f t="shared" si="28"/>
        <v>2000</v>
      </c>
      <c r="R206" s="734"/>
    </row>
    <row r="207" spans="1:20" s="314" customFormat="1" ht="12.75" customHeight="1" x14ac:dyDescent="0.25">
      <c r="A207" s="583" t="s">
        <v>1848</v>
      </c>
      <c r="B207" s="520" t="s">
        <v>46</v>
      </c>
      <c r="C207" s="583" t="s">
        <v>1849</v>
      </c>
      <c r="D207" s="736">
        <v>41913</v>
      </c>
      <c r="E207" s="736" t="s">
        <v>77</v>
      </c>
      <c r="F207" s="737">
        <v>41927</v>
      </c>
      <c r="G207" s="583">
        <v>1</v>
      </c>
      <c r="H207" s="738">
        <v>237.02500000000001</v>
      </c>
      <c r="I207" s="739"/>
      <c r="J207" s="519">
        <v>41942</v>
      </c>
      <c r="K207" s="740">
        <v>228</v>
      </c>
      <c r="L207" s="741">
        <v>2.5000000000000001E-2</v>
      </c>
      <c r="M207" s="766">
        <v>12.5</v>
      </c>
      <c r="N207" s="743">
        <f>SUM((H207-K207)/L207*M207)*G207</f>
        <v>4512.5000000000027</v>
      </c>
      <c r="O207" s="736" t="s">
        <v>883</v>
      </c>
      <c r="P207" s="744">
        <v>1</v>
      </c>
      <c r="Q207" s="767">
        <f t="shared" si="28"/>
        <v>4512.5000000000027</v>
      </c>
      <c r="R207" s="745"/>
      <c r="S207" s="520"/>
      <c r="T207" s="520"/>
    </row>
    <row r="208" spans="1:20" s="314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1">
        <v>41974</v>
      </c>
      <c r="E208" s="721" t="s">
        <v>52</v>
      </c>
      <c r="F208" s="421">
        <v>41928</v>
      </c>
      <c r="G208" s="14">
        <v>5</v>
      </c>
      <c r="H208" s="419">
        <v>518.5</v>
      </c>
      <c r="I208" s="479"/>
      <c r="J208" s="519">
        <v>41941</v>
      </c>
      <c r="K208" s="760">
        <v>506.3</v>
      </c>
      <c r="L208" s="723">
        <v>0.25</v>
      </c>
      <c r="M208" s="598">
        <v>12.5</v>
      </c>
      <c r="N208" s="724">
        <f t="shared" ref="N208:N214" si="29">SUM((K208-H208)/L208*M208)*G208</f>
        <v>-3049.9999999999973</v>
      </c>
      <c r="O208" s="721" t="s">
        <v>883</v>
      </c>
      <c r="P208" s="719">
        <v>1</v>
      </c>
      <c r="Q208" s="412">
        <f t="shared" si="28"/>
        <v>-3049.9999999999973</v>
      </c>
      <c r="R208" s="734"/>
    </row>
    <row r="209" spans="1:20" s="520" customFormat="1" ht="15" customHeight="1" x14ac:dyDescent="0.25">
      <c r="A209" s="14" t="s">
        <v>1156</v>
      </c>
      <c r="B209" s="14" t="s">
        <v>78</v>
      </c>
      <c r="C209" s="14" t="s">
        <v>1850</v>
      </c>
      <c r="D209" s="721">
        <v>41974</v>
      </c>
      <c r="E209" s="721" t="s">
        <v>52</v>
      </c>
      <c r="F209" s="421">
        <v>41928</v>
      </c>
      <c r="G209" s="14">
        <v>2</v>
      </c>
      <c r="H209" s="419">
        <v>82.89</v>
      </c>
      <c r="I209" s="479"/>
      <c r="J209" s="519">
        <v>41943</v>
      </c>
      <c r="K209" s="760">
        <v>80.540000000000006</v>
      </c>
      <c r="L209" s="723">
        <v>0.01</v>
      </c>
      <c r="M209" s="598">
        <v>10</v>
      </c>
      <c r="N209" s="724">
        <f t="shared" si="29"/>
        <v>-4699.9999999999891</v>
      </c>
      <c r="O209" s="721" t="s">
        <v>883</v>
      </c>
      <c r="P209" s="719">
        <v>1</v>
      </c>
      <c r="Q209" s="412">
        <f t="shared" si="28"/>
        <v>-4699.9999999999891</v>
      </c>
      <c r="R209" s="734"/>
      <c r="S209" s="314"/>
      <c r="T209" s="314"/>
    </row>
    <row r="210" spans="1:20" s="314" customFormat="1" ht="12.75" customHeight="1" x14ac:dyDescent="0.25">
      <c r="A210" s="14" t="s">
        <v>51</v>
      </c>
      <c r="B210" s="14" t="s">
        <v>50</v>
      </c>
      <c r="C210" s="14" t="s">
        <v>1838</v>
      </c>
      <c r="D210" s="721">
        <v>42005</v>
      </c>
      <c r="E210" s="721" t="s">
        <v>52</v>
      </c>
      <c r="F210" s="421">
        <v>41919</v>
      </c>
      <c r="G210" s="14">
        <v>2</v>
      </c>
      <c r="H210" s="419">
        <v>1262</v>
      </c>
      <c r="I210" s="479"/>
      <c r="J210" s="519">
        <v>41943</v>
      </c>
      <c r="K210" s="760">
        <v>1236</v>
      </c>
      <c r="L210" s="723">
        <v>0.1</v>
      </c>
      <c r="M210" s="598">
        <v>5</v>
      </c>
      <c r="N210" s="724">
        <f t="shared" si="29"/>
        <v>-2600</v>
      </c>
      <c r="O210" s="721" t="s">
        <v>883</v>
      </c>
      <c r="P210" s="719">
        <v>1</v>
      </c>
      <c r="Q210" s="412">
        <f t="shared" si="28"/>
        <v>-2600</v>
      </c>
      <c r="R210" s="734"/>
    </row>
    <row r="211" spans="1:20" s="314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1">
        <v>41944</v>
      </c>
      <c r="E211" s="721" t="s">
        <v>52</v>
      </c>
      <c r="F211" s="421">
        <v>41942</v>
      </c>
      <c r="G211" s="14">
        <v>1</v>
      </c>
      <c r="H211" s="419">
        <v>757.5</v>
      </c>
      <c r="I211" s="479"/>
      <c r="J211" s="519">
        <v>41943</v>
      </c>
      <c r="K211" s="760">
        <v>734.8</v>
      </c>
      <c r="L211" s="723">
        <v>0.25</v>
      </c>
      <c r="M211" s="598">
        <v>25</v>
      </c>
      <c r="N211" s="724">
        <f t="shared" si="29"/>
        <v>-2270.0000000000045</v>
      </c>
      <c r="O211" s="721" t="s">
        <v>883</v>
      </c>
      <c r="P211" s="719">
        <v>1</v>
      </c>
      <c r="Q211" s="412">
        <f t="shared" si="28"/>
        <v>-2270.0000000000045</v>
      </c>
      <c r="R211" s="734"/>
    </row>
    <row r="212" spans="1:20" s="314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1">
        <v>41974</v>
      </c>
      <c r="E212" s="721" t="s">
        <v>52</v>
      </c>
      <c r="F212" s="421">
        <v>41936</v>
      </c>
      <c r="G212" s="14">
        <v>7</v>
      </c>
      <c r="H212" s="419">
        <v>362.75</v>
      </c>
      <c r="I212" s="479"/>
      <c r="J212" s="519">
        <v>41947</v>
      </c>
      <c r="K212" s="760">
        <v>365.9</v>
      </c>
      <c r="L212" s="723">
        <v>0.25</v>
      </c>
      <c r="M212" s="598">
        <v>12.5</v>
      </c>
      <c r="N212" s="724">
        <f t="shared" si="29"/>
        <v>1102.499999999992</v>
      </c>
      <c r="O212" s="721" t="s">
        <v>883</v>
      </c>
      <c r="P212" s="719">
        <v>1</v>
      </c>
      <c r="Q212" s="412">
        <f t="shared" ref="Q212:Q220" si="30">SUM(N212*P212)</f>
        <v>1102.499999999992</v>
      </c>
      <c r="R212" s="734"/>
    </row>
    <row r="213" spans="1:20" s="314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1">
        <v>41974</v>
      </c>
      <c r="E213" s="721" t="s">
        <v>52</v>
      </c>
      <c r="F213" s="421">
        <v>41942</v>
      </c>
      <c r="G213" s="14">
        <v>4</v>
      </c>
      <c r="H213" s="419">
        <v>34.22</v>
      </c>
      <c r="I213" s="479"/>
      <c r="J213" s="519">
        <v>41947</v>
      </c>
      <c r="K213" s="760">
        <v>33.909999999999997</v>
      </c>
      <c r="L213" s="723">
        <v>0.01</v>
      </c>
      <c r="M213" s="598">
        <v>6</v>
      </c>
      <c r="N213" s="724">
        <f t="shared" si="29"/>
        <v>-744.00000000000546</v>
      </c>
      <c r="O213" s="721" t="s">
        <v>883</v>
      </c>
      <c r="P213" s="719">
        <v>1</v>
      </c>
      <c r="Q213" s="412">
        <f t="shared" si="30"/>
        <v>-744.00000000000546</v>
      </c>
      <c r="R213" s="734"/>
    </row>
    <row r="214" spans="1:20" s="314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1">
        <v>41974</v>
      </c>
      <c r="E214" s="721" t="s">
        <v>52</v>
      </c>
      <c r="F214" s="421">
        <v>41934</v>
      </c>
      <c r="G214" s="14">
        <v>2</v>
      </c>
      <c r="H214" s="419">
        <v>989</v>
      </c>
      <c r="I214" s="479"/>
      <c r="J214" s="519">
        <v>41948</v>
      </c>
      <c r="K214" s="760">
        <v>1004</v>
      </c>
      <c r="L214" s="723">
        <v>0.25</v>
      </c>
      <c r="M214" s="598">
        <v>12.5</v>
      </c>
      <c r="N214" s="724">
        <f t="shared" si="29"/>
        <v>1500</v>
      </c>
      <c r="O214" s="721" t="s">
        <v>883</v>
      </c>
      <c r="P214" s="719">
        <v>1</v>
      </c>
      <c r="Q214" s="412">
        <f t="shared" si="30"/>
        <v>1500</v>
      </c>
      <c r="R214" s="734"/>
    </row>
    <row r="215" spans="1:20" s="520" customFormat="1" ht="15" customHeight="1" x14ac:dyDescent="0.25">
      <c r="A215" s="583" t="s">
        <v>1171</v>
      </c>
      <c r="B215" s="583" t="s">
        <v>1170</v>
      </c>
      <c r="C215" s="583" t="s">
        <v>1847</v>
      </c>
      <c r="D215" s="736">
        <v>41974</v>
      </c>
      <c r="E215" s="736" t="s">
        <v>77</v>
      </c>
      <c r="F215" s="737">
        <v>41946</v>
      </c>
      <c r="G215" s="583">
        <v>1</v>
      </c>
      <c r="H215" s="738">
        <v>371.4</v>
      </c>
      <c r="I215" s="739"/>
      <c r="J215" s="519">
        <v>41950</v>
      </c>
      <c r="K215" s="740">
        <v>397.9</v>
      </c>
      <c r="L215" s="741">
        <v>0.1</v>
      </c>
      <c r="M215" s="766">
        <v>10</v>
      </c>
      <c r="N215" s="743">
        <f>SUM((H215-K215)/L215*M215)*G215</f>
        <v>-2650</v>
      </c>
      <c r="O215" s="736" t="s">
        <v>883</v>
      </c>
      <c r="P215" s="744">
        <v>1</v>
      </c>
      <c r="Q215" s="767">
        <f t="shared" si="30"/>
        <v>-2650</v>
      </c>
      <c r="R215" s="745"/>
    </row>
    <row r="216" spans="1:20" s="314" customFormat="1" ht="12.75" customHeight="1" x14ac:dyDescent="0.25">
      <c r="A216" s="583" t="s">
        <v>1848</v>
      </c>
      <c r="B216" s="583" t="s">
        <v>46</v>
      </c>
      <c r="C216" s="583" t="s">
        <v>1859</v>
      </c>
      <c r="D216" s="736">
        <v>42005</v>
      </c>
      <c r="E216" s="736" t="s">
        <v>77</v>
      </c>
      <c r="F216" s="737">
        <v>41942</v>
      </c>
      <c r="G216" s="583">
        <v>1</v>
      </c>
      <c r="H216" s="738">
        <v>228</v>
      </c>
      <c r="I216" s="739" t="s">
        <v>3</v>
      </c>
      <c r="J216" s="519">
        <v>41953</v>
      </c>
      <c r="K216" s="740">
        <v>233.5</v>
      </c>
      <c r="L216" s="741">
        <v>2.5000000000000001E-2</v>
      </c>
      <c r="M216" s="766">
        <v>12.5</v>
      </c>
      <c r="N216" s="743">
        <f>SUM((H216-K216)/L216*M216)*G216</f>
        <v>-2750</v>
      </c>
      <c r="O216" s="736" t="s">
        <v>883</v>
      </c>
      <c r="P216" s="744">
        <v>1</v>
      </c>
      <c r="Q216" s="767">
        <f t="shared" si="30"/>
        <v>-2750</v>
      </c>
      <c r="R216" s="745"/>
      <c r="S216" s="520"/>
      <c r="T216" s="520"/>
    </row>
    <row r="217" spans="1:20" s="314" customFormat="1" ht="12.75" customHeight="1" x14ac:dyDescent="0.25">
      <c r="A217" s="14" t="s">
        <v>62</v>
      </c>
      <c r="B217" s="14" t="s">
        <v>61</v>
      </c>
      <c r="C217" s="14" t="s">
        <v>1862</v>
      </c>
      <c r="D217" s="721">
        <v>41974</v>
      </c>
      <c r="E217" s="721" t="s">
        <v>52</v>
      </c>
      <c r="F217" s="421">
        <v>41956</v>
      </c>
      <c r="G217" s="14">
        <v>3</v>
      </c>
      <c r="H217" s="419">
        <v>91.63</v>
      </c>
      <c r="I217" s="479"/>
      <c r="J217" s="519">
        <v>41963</v>
      </c>
      <c r="K217" s="760">
        <v>90.52</v>
      </c>
      <c r="L217" s="723">
        <v>2.5000000000000001E-2</v>
      </c>
      <c r="M217" s="598">
        <v>10</v>
      </c>
      <c r="N217" s="724">
        <f>SUM((K217-H217)/L217*M217)*G217</f>
        <v>-1331.9999999999993</v>
      </c>
      <c r="O217" s="721" t="s">
        <v>883</v>
      </c>
      <c r="P217" s="719">
        <v>1</v>
      </c>
      <c r="Q217" s="412">
        <f t="shared" si="30"/>
        <v>-1331.9999999999993</v>
      </c>
      <c r="R217" s="734"/>
    </row>
    <row r="218" spans="1:20" s="314" customFormat="1" ht="12.75" customHeight="1" x14ac:dyDescent="0.25">
      <c r="A218" s="14" t="s">
        <v>45</v>
      </c>
      <c r="B218" s="14" t="s">
        <v>44</v>
      </c>
      <c r="C218" s="14" t="s">
        <v>1851</v>
      </c>
      <c r="D218" s="721">
        <v>41974</v>
      </c>
      <c r="E218" s="721" t="s">
        <v>52</v>
      </c>
      <c r="F218" s="421">
        <v>41956</v>
      </c>
      <c r="G218" s="14">
        <v>3</v>
      </c>
      <c r="H218" s="419">
        <v>552.29999999999995</v>
      </c>
      <c r="I218" s="479"/>
      <c r="J218" s="519">
        <v>41963</v>
      </c>
      <c r="K218" s="760">
        <v>539.9</v>
      </c>
      <c r="L218" s="723">
        <v>0.25</v>
      </c>
      <c r="M218" s="598">
        <v>12.5</v>
      </c>
      <c r="N218" s="724">
        <f>SUM((K218-H218)/L218*M218)*G218</f>
        <v>-1859.9999999999966</v>
      </c>
      <c r="O218" s="721" t="s">
        <v>883</v>
      </c>
      <c r="P218" s="719">
        <v>1</v>
      </c>
      <c r="Q218" s="412">
        <f t="shared" si="30"/>
        <v>-1859.9999999999966</v>
      </c>
      <c r="R218" s="734"/>
    </row>
    <row r="219" spans="1:20" s="314" customFormat="1" ht="12.75" customHeight="1" x14ac:dyDescent="0.25">
      <c r="A219" s="14" t="s">
        <v>922</v>
      </c>
      <c r="B219" s="14" t="s">
        <v>2</v>
      </c>
      <c r="C219" s="14" t="s">
        <v>1863</v>
      </c>
      <c r="D219" s="721">
        <v>42005</v>
      </c>
      <c r="E219" s="721" t="s">
        <v>52</v>
      </c>
      <c r="F219" s="421">
        <v>41964</v>
      </c>
      <c r="G219" s="14">
        <v>1</v>
      </c>
      <c r="H219" s="419">
        <v>80.91</v>
      </c>
      <c r="I219" s="479"/>
      <c r="J219" s="519">
        <v>41969</v>
      </c>
      <c r="K219" s="760">
        <v>76.760000000000005</v>
      </c>
      <c r="L219" s="723">
        <v>0.01</v>
      </c>
      <c r="M219" s="598">
        <v>10</v>
      </c>
      <c r="N219" s="724">
        <f>SUM((K219-H219)/L219*M219)*G219</f>
        <v>-4149.9999999999918</v>
      </c>
      <c r="O219" s="721" t="s">
        <v>883</v>
      </c>
      <c r="P219" s="719">
        <v>1</v>
      </c>
      <c r="Q219" s="412">
        <f t="shared" si="30"/>
        <v>-4149.9999999999918</v>
      </c>
      <c r="R219" s="734"/>
    </row>
    <row r="220" spans="1:20" s="314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1">
        <v>42005</v>
      </c>
      <c r="E220" s="721" t="s">
        <v>52</v>
      </c>
      <c r="F220" s="421">
        <v>41660</v>
      </c>
      <c r="G220" s="14">
        <v>1</v>
      </c>
      <c r="H220" s="419">
        <v>77.44</v>
      </c>
      <c r="I220" s="479"/>
      <c r="J220" s="519">
        <v>41969</v>
      </c>
      <c r="K220" s="760">
        <v>73.25</v>
      </c>
      <c r="L220" s="723">
        <v>0.01</v>
      </c>
      <c r="M220" s="598">
        <v>10</v>
      </c>
      <c r="N220" s="724">
        <f>SUM((K220-H220)/L220*M220)*G220</f>
        <v>-4189.9999999999982</v>
      </c>
      <c r="O220" s="721" t="s">
        <v>883</v>
      </c>
      <c r="P220" s="719">
        <v>1</v>
      </c>
      <c r="Q220" s="412">
        <f t="shared" si="30"/>
        <v>-4189.9999999999982</v>
      </c>
      <c r="R220" s="734"/>
    </row>
    <row r="221" spans="1:20" s="314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1">
        <v>42064</v>
      </c>
      <c r="E221" s="721" t="s">
        <v>52</v>
      </c>
      <c r="F221" s="421">
        <v>42010</v>
      </c>
      <c r="G221" s="14">
        <v>9</v>
      </c>
      <c r="H221" s="419">
        <v>1938</v>
      </c>
      <c r="I221" s="479"/>
      <c r="J221" s="519">
        <v>42020</v>
      </c>
      <c r="K221" s="760">
        <v>1975</v>
      </c>
      <c r="L221" s="723">
        <v>1</v>
      </c>
      <c r="M221" s="598">
        <v>10</v>
      </c>
      <c r="N221" s="724">
        <f>SUM((K221-H221)/L221*M221)*G221</f>
        <v>3330</v>
      </c>
      <c r="O221" s="721" t="s">
        <v>883</v>
      </c>
      <c r="P221" s="719">
        <v>1</v>
      </c>
      <c r="Q221" s="412">
        <f t="shared" ref="Q221:Q227" si="31">SUM(N221*P221)</f>
        <v>3330</v>
      </c>
      <c r="R221" s="734"/>
    </row>
    <row r="222" spans="1:20" s="314" customFormat="1" ht="12.75" customHeight="1" x14ac:dyDescent="0.25">
      <c r="A222" s="583" t="s">
        <v>83</v>
      </c>
      <c r="B222" s="583" t="s">
        <v>82</v>
      </c>
      <c r="C222" s="583" t="s">
        <v>1937</v>
      </c>
      <c r="D222" s="736">
        <v>42036</v>
      </c>
      <c r="E222" s="736" t="s">
        <v>77</v>
      </c>
      <c r="F222" s="737">
        <v>42017</v>
      </c>
      <c r="G222" s="583">
        <v>2</v>
      </c>
      <c r="H222" s="738">
        <v>164.51</v>
      </c>
      <c r="I222" s="739"/>
      <c r="J222" s="519">
        <v>42020</v>
      </c>
      <c r="K222" s="740">
        <v>173.47</v>
      </c>
      <c r="L222" s="741">
        <v>0.01</v>
      </c>
      <c r="M222" s="766">
        <v>4.2</v>
      </c>
      <c r="N222" s="743">
        <f>SUM((H222-K222)/L222*M222)*G222</f>
        <v>-7526.4000000000069</v>
      </c>
      <c r="O222" s="736" t="s">
        <v>883</v>
      </c>
      <c r="P222" s="744">
        <v>1</v>
      </c>
      <c r="Q222" s="767">
        <f t="shared" si="31"/>
        <v>-7526.4000000000069</v>
      </c>
      <c r="R222" s="745"/>
      <c r="S222" s="520"/>
      <c r="T222" s="520"/>
    </row>
    <row r="223" spans="1:20" s="314" customFormat="1" ht="12.75" customHeight="1" x14ac:dyDescent="0.25">
      <c r="A223" s="14" t="s">
        <v>922</v>
      </c>
      <c r="B223" s="14" t="s">
        <v>2</v>
      </c>
      <c r="C223" s="14" t="s">
        <v>1982</v>
      </c>
      <c r="D223" s="721">
        <v>42095</v>
      </c>
      <c r="E223" s="721" t="s">
        <v>52</v>
      </c>
      <c r="F223" s="421">
        <v>42048</v>
      </c>
      <c r="G223" s="14">
        <v>1</v>
      </c>
      <c r="H223" s="419">
        <v>61.48</v>
      </c>
      <c r="I223" s="479"/>
      <c r="J223" s="519">
        <v>42053</v>
      </c>
      <c r="K223" s="760">
        <v>58.42</v>
      </c>
      <c r="L223" s="723">
        <v>0.01</v>
      </c>
      <c r="M223" s="598">
        <v>10</v>
      </c>
      <c r="N223" s="724">
        <f t="shared" ref="N223:N228" si="32">SUM((K223-H223)/L223*M223)*G223</f>
        <v>-3059.999999999995</v>
      </c>
      <c r="O223" s="721" t="s">
        <v>883</v>
      </c>
      <c r="P223" s="719">
        <v>1</v>
      </c>
      <c r="Q223" s="412">
        <f t="shared" si="31"/>
        <v>-3059.999999999995</v>
      </c>
      <c r="R223" s="734"/>
    </row>
    <row r="224" spans="1:20" s="520" customFormat="1" ht="15" customHeight="1" x14ac:dyDescent="0.25">
      <c r="A224" s="14" t="s">
        <v>49</v>
      </c>
      <c r="B224" s="14" t="s">
        <v>48</v>
      </c>
      <c r="C224" s="14" t="s">
        <v>1978</v>
      </c>
      <c r="D224" s="721">
        <v>42064</v>
      </c>
      <c r="E224" s="721" t="s">
        <v>52</v>
      </c>
      <c r="F224" s="421">
        <v>42044</v>
      </c>
      <c r="G224" s="14">
        <v>1</v>
      </c>
      <c r="H224" s="419">
        <v>566.5</v>
      </c>
      <c r="I224" s="479"/>
      <c r="J224" s="519">
        <v>42053</v>
      </c>
      <c r="K224" s="760">
        <v>564.5</v>
      </c>
      <c r="L224" s="723">
        <v>0.25</v>
      </c>
      <c r="M224" s="598">
        <v>25</v>
      </c>
      <c r="N224" s="724">
        <f t="shared" si="32"/>
        <v>-200</v>
      </c>
      <c r="O224" s="721" t="s">
        <v>883</v>
      </c>
      <c r="P224" s="719">
        <v>1</v>
      </c>
      <c r="Q224" s="412">
        <f t="shared" si="31"/>
        <v>-200</v>
      </c>
      <c r="R224" s="734"/>
      <c r="S224" s="314"/>
      <c r="T224" s="314"/>
    </row>
    <row r="225" spans="1:20" s="314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1">
        <v>42064</v>
      </c>
      <c r="E225" s="721" t="s">
        <v>52</v>
      </c>
      <c r="F225" s="421">
        <v>42040</v>
      </c>
      <c r="G225" s="14">
        <v>5</v>
      </c>
      <c r="H225" s="419">
        <v>523.5</v>
      </c>
      <c r="I225" s="479"/>
      <c r="J225" s="519">
        <v>42055</v>
      </c>
      <c r="K225" s="760">
        <v>512.6</v>
      </c>
      <c r="L225" s="723">
        <v>0.25</v>
      </c>
      <c r="M225" s="598">
        <v>12.5</v>
      </c>
      <c r="N225" s="724">
        <f t="shared" si="32"/>
        <v>-2724.9999999999945</v>
      </c>
      <c r="O225" s="721" t="s">
        <v>883</v>
      </c>
      <c r="P225" s="719">
        <v>1</v>
      </c>
      <c r="Q225" s="412">
        <f t="shared" si="31"/>
        <v>-2724.9999999999945</v>
      </c>
      <c r="R225" s="734"/>
    </row>
    <row r="226" spans="1:20" s="314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1">
        <v>42125</v>
      </c>
      <c r="E226" s="721" t="s">
        <v>52</v>
      </c>
      <c r="F226" s="421">
        <v>42068</v>
      </c>
      <c r="G226" s="14">
        <v>15</v>
      </c>
      <c r="H226" s="419">
        <v>1888</v>
      </c>
      <c r="I226" s="479"/>
      <c r="J226" s="519">
        <v>42074</v>
      </c>
      <c r="K226" s="760">
        <v>1833</v>
      </c>
      <c r="L226" s="723">
        <v>1</v>
      </c>
      <c r="M226" s="598">
        <v>10</v>
      </c>
      <c r="N226" s="724">
        <f t="shared" si="32"/>
        <v>-8250</v>
      </c>
      <c r="O226" s="721" t="s">
        <v>883</v>
      </c>
      <c r="P226" s="719">
        <v>1</v>
      </c>
      <c r="Q226" s="412">
        <f t="shared" si="31"/>
        <v>-8250</v>
      </c>
      <c r="R226" s="734"/>
    </row>
    <row r="227" spans="1:20" s="314" customFormat="1" ht="12.75" customHeight="1" x14ac:dyDescent="0.25">
      <c r="A227" s="14" t="s">
        <v>893</v>
      </c>
      <c r="B227" s="14" t="s">
        <v>360</v>
      </c>
      <c r="C227" s="843" t="s">
        <v>2030</v>
      </c>
      <c r="D227" s="721">
        <v>42125</v>
      </c>
      <c r="E227" s="721" t="s">
        <v>52</v>
      </c>
      <c r="F227" s="421">
        <v>42072</v>
      </c>
      <c r="G227" s="14">
        <v>1</v>
      </c>
      <c r="H227" s="419">
        <v>142.19999999999999</v>
      </c>
      <c r="I227" s="479"/>
      <c r="J227" s="519">
        <v>42076</v>
      </c>
      <c r="K227" s="760">
        <v>128.80000000000001</v>
      </c>
      <c r="L227" s="723">
        <v>0.05</v>
      </c>
      <c r="M227" s="598">
        <v>18.75</v>
      </c>
      <c r="N227" s="724">
        <f t="shared" si="32"/>
        <v>-5024.9999999999918</v>
      </c>
      <c r="O227" s="721" t="s">
        <v>883</v>
      </c>
      <c r="P227" s="719">
        <v>1</v>
      </c>
      <c r="Q227" s="412">
        <f t="shared" si="31"/>
        <v>-5024.9999999999918</v>
      </c>
      <c r="R227" s="734"/>
    </row>
    <row r="228" spans="1:20" s="314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1">
        <v>42095</v>
      </c>
      <c r="E228" s="721" t="s">
        <v>52</v>
      </c>
      <c r="F228" s="421">
        <v>42062</v>
      </c>
      <c r="G228" s="14">
        <v>1</v>
      </c>
      <c r="H228" s="419">
        <v>267.5</v>
      </c>
      <c r="I228" s="479"/>
      <c r="J228" s="519">
        <v>42081</v>
      </c>
      <c r="K228" s="760">
        <v>262.89999999999998</v>
      </c>
      <c r="L228" s="723">
        <v>0.05</v>
      </c>
      <c r="M228" s="598">
        <v>12.5</v>
      </c>
      <c r="N228" s="724">
        <f t="shared" si="32"/>
        <v>-1150.0000000000057</v>
      </c>
      <c r="O228" s="721" t="s">
        <v>883</v>
      </c>
      <c r="P228" s="719">
        <v>1</v>
      </c>
      <c r="Q228" s="412">
        <f t="shared" ref="Q228:Q233" si="33">SUM(N228*P228)</f>
        <v>-1150.0000000000057</v>
      </c>
      <c r="R228" s="734"/>
    </row>
    <row r="229" spans="1:20" s="314" customFormat="1" ht="12.75" customHeight="1" x14ac:dyDescent="0.25">
      <c r="A229" s="407" t="s">
        <v>1</v>
      </c>
      <c r="B229" s="407" t="s">
        <v>2</v>
      </c>
      <c r="C229" s="407" t="s">
        <v>2072</v>
      </c>
      <c r="D229" s="720">
        <v>42156</v>
      </c>
      <c r="E229" s="720" t="s">
        <v>52</v>
      </c>
      <c r="F229" s="498">
        <v>42123</v>
      </c>
      <c r="G229" s="407">
        <v>3</v>
      </c>
      <c r="H229" s="411">
        <v>65.825000000000003</v>
      </c>
      <c r="I229" s="479"/>
      <c r="J229" s="519">
        <v>42132</v>
      </c>
      <c r="K229" s="760">
        <v>66.400000000000006</v>
      </c>
      <c r="L229" s="723">
        <v>0.01</v>
      </c>
      <c r="M229" s="598">
        <v>10</v>
      </c>
      <c r="N229" s="724">
        <f>SUM((K229-H229)/L229*M229)*G229</f>
        <v>1725.0000000000086</v>
      </c>
      <c r="O229" s="721" t="s">
        <v>883</v>
      </c>
      <c r="P229" s="719">
        <v>1</v>
      </c>
      <c r="Q229" s="412">
        <f t="shared" si="33"/>
        <v>1725.0000000000086</v>
      </c>
      <c r="R229" s="734"/>
    </row>
    <row r="230" spans="1:20" s="314" customFormat="1" ht="12.75" customHeight="1" x14ac:dyDescent="0.25">
      <c r="A230" s="407" t="s">
        <v>1156</v>
      </c>
      <c r="B230" s="407" t="s">
        <v>78</v>
      </c>
      <c r="C230" s="407" t="s">
        <v>2066</v>
      </c>
      <c r="D230" s="720">
        <v>42156</v>
      </c>
      <c r="E230" s="720" t="s">
        <v>52</v>
      </c>
      <c r="F230" s="498">
        <v>42129</v>
      </c>
      <c r="G230" s="407">
        <v>3</v>
      </c>
      <c r="H230" s="411">
        <v>60.07</v>
      </c>
      <c r="I230" s="479"/>
      <c r="J230" s="519">
        <v>42132</v>
      </c>
      <c r="K230" s="760">
        <v>59.01</v>
      </c>
      <c r="L230" s="723">
        <v>0.01</v>
      </c>
      <c r="M230" s="598">
        <v>10</v>
      </c>
      <c r="N230" s="724">
        <f>SUM((K230-H230)/L230*M230)*G230</f>
        <v>-3180.0000000000068</v>
      </c>
      <c r="O230" s="721" t="s">
        <v>883</v>
      </c>
      <c r="P230" s="719">
        <v>1</v>
      </c>
      <c r="Q230" s="412">
        <f t="shared" si="33"/>
        <v>-3180.0000000000068</v>
      </c>
      <c r="R230" s="734"/>
    </row>
    <row r="231" spans="1:20" s="314" customFormat="1" ht="12.75" customHeight="1" x14ac:dyDescent="0.25">
      <c r="A231" s="407" t="s">
        <v>1302</v>
      </c>
      <c r="B231" s="407" t="s">
        <v>971</v>
      </c>
      <c r="C231" s="407" t="s">
        <v>2074</v>
      </c>
      <c r="D231" s="720">
        <v>42186</v>
      </c>
      <c r="E231" s="720" t="s">
        <v>52</v>
      </c>
      <c r="F231" s="498">
        <v>42130</v>
      </c>
      <c r="G231" s="407">
        <v>14</v>
      </c>
      <c r="H231" s="411">
        <v>366.25</v>
      </c>
      <c r="I231" s="479"/>
      <c r="J231" s="519">
        <v>42153</v>
      </c>
      <c r="K231" s="760">
        <v>355.8</v>
      </c>
      <c r="L231" s="723">
        <v>0.25</v>
      </c>
      <c r="M231" s="598">
        <v>10</v>
      </c>
      <c r="N231" s="724">
        <f>SUM((K231-H231)/L231*M231)*G231</f>
        <v>-5851.9999999999936</v>
      </c>
      <c r="O231" s="721" t="s">
        <v>883</v>
      </c>
      <c r="P231" s="719">
        <v>1</v>
      </c>
      <c r="Q231" s="412">
        <f t="shared" si="33"/>
        <v>-5851.9999999999936</v>
      </c>
      <c r="R231" s="734"/>
    </row>
    <row r="232" spans="1:20" s="520" customFormat="1" ht="15" customHeight="1" x14ac:dyDescent="0.25">
      <c r="A232" s="848" t="s">
        <v>385</v>
      </c>
      <c r="B232" s="848" t="s">
        <v>1059</v>
      </c>
      <c r="C232" s="848" t="s">
        <v>2125</v>
      </c>
      <c r="D232" s="849">
        <v>42186</v>
      </c>
      <c r="E232" s="849" t="s">
        <v>77</v>
      </c>
      <c r="F232" s="764">
        <v>42160</v>
      </c>
      <c r="G232" s="848">
        <v>5</v>
      </c>
      <c r="H232" s="850">
        <v>63.65</v>
      </c>
      <c r="I232" s="739"/>
      <c r="J232" s="519">
        <v>42180</v>
      </c>
      <c r="K232" s="740">
        <v>65.42</v>
      </c>
      <c r="L232" s="741">
        <v>0.01</v>
      </c>
      <c r="M232" s="766">
        <v>5</v>
      </c>
      <c r="N232" s="743">
        <f>SUM((H232-K232)/L232*M232)*G232</f>
        <v>-4425.0000000000082</v>
      </c>
      <c r="O232" s="736" t="s">
        <v>883</v>
      </c>
      <c r="P232" s="744">
        <v>1</v>
      </c>
      <c r="Q232" s="767">
        <f t="shared" si="33"/>
        <v>-4425.0000000000082</v>
      </c>
      <c r="R232" s="745"/>
    </row>
    <row r="233" spans="1:20" s="520" customFormat="1" ht="15" customHeight="1" x14ac:dyDescent="0.25">
      <c r="A233" s="848" t="s">
        <v>85</v>
      </c>
      <c r="B233" s="848" t="s">
        <v>84</v>
      </c>
      <c r="C233" s="848" t="s">
        <v>2129</v>
      </c>
      <c r="D233" s="849">
        <v>42217</v>
      </c>
      <c r="E233" s="849" t="s">
        <v>77</v>
      </c>
      <c r="F233" s="764">
        <v>42173</v>
      </c>
      <c r="G233" s="848">
        <v>1</v>
      </c>
      <c r="H233" s="850">
        <v>149.35</v>
      </c>
      <c r="I233" s="739"/>
      <c r="J233" s="519">
        <v>42177</v>
      </c>
      <c r="K233" s="740">
        <v>151.30000000000001</v>
      </c>
      <c r="L233" s="741">
        <v>2.5000000000000001E-2</v>
      </c>
      <c r="M233" s="766">
        <v>10</v>
      </c>
      <c r="N233" s="743">
        <f>SUM((H233-K233)/L233*M233)*G233</f>
        <v>-780.00000000000682</v>
      </c>
      <c r="O233" s="736" t="s">
        <v>883</v>
      </c>
      <c r="P233" s="744">
        <v>1</v>
      </c>
      <c r="Q233" s="767">
        <f t="shared" si="33"/>
        <v>-780.00000000000682</v>
      </c>
      <c r="R233" s="745"/>
    </row>
    <row r="234" spans="1:20" s="520" customFormat="1" ht="15" customHeight="1" x14ac:dyDescent="0.25">
      <c r="A234" s="14"/>
      <c r="B234" s="14"/>
      <c r="C234" s="14"/>
      <c r="D234" s="721"/>
      <c r="E234" s="721"/>
      <c r="F234" s="421"/>
      <c r="G234" s="14"/>
      <c r="H234" s="419"/>
      <c r="I234" s="479"/>
      <c r="J234" s="519"/>
      <c r="K234" s="760"/>
      <c r="L234" s="723"/>
      <c r="M234" s="598"/>
      <c r="N234" s="724"/>
      <c r="O234" s="721"/>
      <c r="P234" s="719"/>
      <c r="Q234" s="412"/>
      <c r="R234" s="734"/>
      <c r="S234" s="314"/>
      <c r="T234" s="314"/>
    </row>
    <row r="235" spans="1:20" s="520" customFormat="1" ht="15" customHeight="1" x14ac:dyDescent="0.25">
      <c r="A235" s="14"/>
      <c r="B235" s="14"/>
      <c r="C235" s="14"/>
      <c r="D235" s="721"/>
      <c r="E235" s="721"/>
      <c r="F235" s="421"/>
      <c r="G235" s="14"/>
      <c r="H235" s="419"/>
      <c r="I235" s="479"/>
      <c r="J235" s="735"/>
      <c r="K235" s="760"/>
      <c r="L235" s="723"/>
      <c r="M235" s="598"/>
      <c r="N235" s="724"/>
      <c r="O235" s="721"/>
      <c r="P235" s="719"/>
      <c r="Q235" s="412"/>
      <c r="R235" s="734"/>
      <c r="S235" s="314"/>
      <c r="T235" s="314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3"/>
      <c r="I237" s="40"/>
      <c r="J237" s="41"/>
      <c r="K237" s="263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11"/>
  <sheetViews>
    <sheetView topLeftCell="A4" zoomScaleNormal="100" workbookViewId="0">
      <selection activeCell="H13" sqref="H13:H24"/>
    </sheetView>
  </sheetViews>
  <sheetFormatPr defaultColWidth="8.85546875" defaultRowHeight="15.75" x14ac:dyDescent="0.25"/>
  <cols>
    <col min="1" max="1" width="18.85546875" style="1" customWidth="1"/>
    <col min="2" max="2" width="8" style="407" customWidth="1"/>
    <col min="3" max="3" width="4.85546875" style="63" customWidth="1"/>
    <col min="4" max="4" width="12.42578125" style="1" customWidth="1"/>
    <col min="5" max="5" width="12" style="1" customWidth="1"/>
    <col min="6" max="6" width="13.140625" style="235" bestFit="1" customWidth="1"/>
    <col min="7" max="7" width="4.28515625" style="1" customWidth="1"/>
    <col min="8" max="8" width="13.42578125" style="308" customWidth="1"/>
    <col min="9" max="9" width="13.28515625" style="235" customWidth="1"/>
    <col min="10" max="10" width="12.7109375" style="86" customWidth="1"/>
    <col min="11" max="11" width="10.7109375" style="30" customWidth="1"/>
    <col min="12" max="12" width="15.140625" style="97" customWidth="1"/>
    <col min="13" max="13" width="7" style="64" customWidth="1"/>
    <col min="14" max="14" width="10.42578125" style="156" customWidth="1"/>
    <col min="15" max="15" width="18" style="129" customWidth="1"/>
    <col min="16" max="16" width="16.85546875" style="517" customWidth="1"/>
    <col min="17" max="16384" width="8.85546875" style="309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SUM(L6+L29)</f>
        <v>9981012.2768177912</v>
      </c>
      <c r="B4" s="11"/>
      <c r="C4" s="118"/>
      <c r="D4" s="6"/>
      <c r="E4" s="7"/>
      <c r="F4" s="962"/>
      <c r="G4" s="7"/>
      <c r="H4" s="365"/>
      <c r="I4" s="244"/>
      <c r="J4" s="87"/>
      <c r="K4" s="29"/>
      <c r="L4" s="98"/>
      <c r="M4" s="65"/>
      <c r="N4" s="166"/>
      <c r="O4" s="130"/>
      <c r="P4" s="731"/>
    </row>
    <row r="5" spans="1:16" ht="19.5" thickTop="1" x14ac:dyDescent="0.3">
      <c r="A5" s="128"/>
      <c r="B5" s="11"/>
      <c r="C5" s="65"/>
      <c r="D5" s="6"/>
      <c r="E5" s="7"/>
      <c r="F5" s="236"/>
      <c r="G5" s="7"/>
      <c r="H5" s="365"/>
      <c r="I5" s="244"/>
      <c r="J5" s="87"/>
      <c r="K5" s="29"/>
      <c r="L5" s="98"/>
      <c r="M5" s="65"/>
      <c r="N5" s="166"/>
      <c r="O5" s="130"/>
      <c r="P5" s="731"/>
    </row>
    <row r="6" spans="1:16" ht="18.75" x14ac:dyDescent="0.3">
      <c r="A6" s="196"/>
      <c r="B6" s="197"/>
      <c r="C6" s="216"/>
      <c r="D6" s="197"/>
      <c r="E6" s="198" t="s">
        <v>903</v>
      </c>
      <c r="F6" s="237"/>
      <c r="G6" s="197"/>
      <c r="H6" s="366"/>
      <c r="I6" s="245"/>
      <c r="J6" s="217"/>
      <c r="K6" s="218"/>
      <c r="L6" s="219">
        <f>SUM(O12:O28)</f>
        <v>709708.59259892185</v>
      </c>
      <c r="M6" s="216"/>
      <c r="N6" s="226"/>
      <c r="O6" s="220"/>
      <c r="P6" s="221"/>
    </row>
    <row r="7" spans="1:16" ht="15" customHeight="1" x14ac:dyDescent="0.25">
      <c r="A7" s="314"/>
      <c r="B7" s="14" t="s">
        <v>2069</v>
      </c>
      <c r="C7" s="322"/>
      <c r="D7" s="314" t="s">
        <v>17</v>
      </c>
      <c r="E7" s="314" t="s">
        <v>40</v>
      </c>
      <c r="F7" s="343" t="s">
        <v>19</v>
      </c>
      <c r="G7" s="314"/>
      <c r="H7" s="344" t="s">
        <v>885</v>
      </c>
      <c r="I7" s="343" t="s">
        <v>680</v>
      </c>
      <c r="J7" s="88" t="s">
        <v>26</v>
      </c>
      <c r="K7" s="57" t="s">
        <v>1177</v>
      </c>
      <c r="L7" s="99" t="s">
        <v>681</v>
      </c>
      <c r="M7" s="322" t="s">
        <v>677</v>
      </c>
      <c r="N7" s="158" t="s">
        <v>10</v>
      </c>
      <c r="O7" s="131" t="s">
        <v>15</v>
      </c>
      <c r="P7" s="734" t="s">
        <v>4</v>
      </c>
    </row>
    <row r="8" spans="1:16" ht="15" customHeight="1" x14ac:dyDescent="0.25">
      <c r="A8" s="314"/>
      <c r="B8" s="14" t="s">
        <v>3</v>
      </c>
      <c r="C8" s="322" t="s">
        <v>180</v>
      </c>
      <c r="D8" s="314" t="s">
        <v>25</v>
      </c>
      <c r="E8" s="314"/>
      <c r="F8" s="343"/>
      <c r="G8" s="314"/>
      <c r="H8" s="344" t="s">
        <v>886</v>
      </c>
      <c r="I8" s="343" t="s">
        <v>18</v>
      </c>
      <c r="J8" s="88" t="s">
        <v>1033</v>
      </c>
      <c r="K8" s="57" t="s">
        <v>1290</v>
      </c>
      <c r="L8" s="99" t="s">
        <v>906</v>
      </c>
      <c r="M8" s="322" t="s">
        <v>679</v>
      </c>
      <c r="N8" s="158" t="s">
        <v>838</v>
      </c>
      <c r="O8" s="105" t="s">
        <v>883</v>
      </c>
      <c r="P8" s="734"/>
    </row>
    <row r="9" spans="1:16" ht="16.5" customHeight="1" x14ac:dyDescent="0.25">
      <c r="A9" s="314"/>
      <c r="B9" s="14"/>
      <c r="C9" s="322"/>
      <c r="D9" s="314"/>
      <c r="E9" s="314"/>
      <c r="F9" s="343"/>
      <c r="G9" s="314"/>
      <c r="H9" s="334"/>
      <c r="I9" s="343"/>
      <c r="J9" s="88"/>
      <c r="K9" s="57"/>
      <c r="L9" s="99"/>
      <c r="M9" s="322"/>
      <c r="N9" s="158" t="s">
        <v>2342</v>
      </c>
      <c r="O9" s="131"/>
      <c r="P9" s="734"/>
    </row>
    <row r="10" spans="1:16" s="846" customFormat="1" ht="15" customHeight="1" x14ac:dyDescent="0.25">
      <c r="A10" s="604" t="s">
        <v>2154</v>
      </c>
      <c r="B10" s="604" t="s">
        <v>3</v>
      </c>
      <c r="C10" s="929" t="s">
        <v>52</v>
      </c>
      <c r="D10" s="707">
        <v>42430</v>
      </c>
      <c r="E10" s="604">
        <v>1</v>
      </c>
      <c r="F10" s="930">
        <v>1</v>
      </c>
      <c r="G10" s="931"/>
      <c r="H10" s="944"/>
      <c r="I10" s="930">
        <v>1</v>
      </c>
      <c r="J10" s="924">
        <f>SUM(I10-F10)*10000</f>
        <v>0</v>
      </c>
      <c r="K10" s="932">
        <f>SUM(100000/N10)/10000</f>
        <v>10</v>
      </c>
      <c r="L10" s="933" t="e">
        <f>SUM((I10-F10)/J10*K10)*E10</f>
        <v>#DIV/0!</v>
      </c>
      <c r="M10" s="929" t="s">
        <v>883</v>
      </c>
      <c r="N10" s="934">
        <v>1</v>
      </c>
      <c r="O10" s="928">
        <f>SUM(J10*K10*E10)/N10</f>
        <v>0</v>
      </c>
      <c r="P10" s="517"/>
    </row>
    <row r="11" spans="1:16" s="846" customFormat="1" ht="15" customHeight="1" x14ac:dyDescent="0.25">
      <c r="A11" s="627" t="s">
        <v>1565</v>
      </c>
      <c r="B11" s="627" t="s">
        <v>3</v>
      </c>
      <c r="C11" s="919" t="s">
        <v>77</v>
      </c>
      <c r="D11" s="920">
        <v>42572</v>
      </c>
      <c r="E11" s="627">
        <v>1</v>
      </c>
      <c r="F11" s="921">
        <v>1</v>
      </c>
      <c r="G11" s="922" t="s">
        <v>3</v>
      </c>
      <c r="H11" s="944" t="s">
        <v>3</v>
      </c>
      <c r="I11" s="921">
        <v>1</v>
      </c>
      <c r="J11" s="924">
        <f>SUM(F11-I11)*10000</f>
        <v>0</v>
      </c>
      <c r="K11" s="925">
        <f>SUM(100000/N11)/10000</f>
        <v>10</v>
      </c>
      <c r="L11" s="926" t="e">
        <f>SUM((F11-I11)/J11*K11)*E11</f>
        <v>#DIV/0!</v>
      </c>
      <c r="M11" s="919" t="s">
        <v>883</v>
      </c>
      <c r="N11" s="927">
        <v>1</v>
      </c>
      <c r="O11" s="928">
        <f>SUM(J11*K11*E11)/N11</f>
        <v>0</v>
      </c>
      <c r="P11" s="518"/>
    </row>
    <row r="12" spans="1:16" s="846" customFormat="1" ht="15" customHeight="1" x14ac:dyDescent="0.25">
      <c r="A12" s="627"/>
      <c r="B12" s="627"/>
      <c r="C12" s="919"/>
      <c r="D12" s="920"/>
      <c r="E12" s="627"/>
      <c r="F12" s="921"/>
      <c r="G12" s="922"/>
      <c r="H12" s="944"/>
      <c r="I12" s="921"/>
      <c r="J12" s="924"/>
      <c r="K12" s="925"/>
      <c r="L12" s="926"/>
      <c r="M12" s="919"/>
      <c r="N12" s="927"/>
      <c r="O12" s="928"/>
      <c r="P12" s="518"/>
    </row>
    <row r="13" spans="1:16" s="846" customFormat="1" ht="15" customHeight="1" x14ac:dyDescent="0.25">
      <c r="A13" s="627" t="s">
        <v>1117</v>
      </c>
      <c r="B13" s="627"/>
      <c r="C13" s="919" t="s">
        <v>77</v>
      </c>
      <c r="D13" s="920">
        <v>42629</v>
      </c>
      <c r="E13" s="627">
        <v>100.93</v>
      </c>
      <c r="F13" s="921">
        <v>1.4948999999999999</v>
      </c>
      <c r="G13" s="922" t="s">
        <v>2627</v>
      </c>
      <c r="H13" s="944">
        <v>1.5022</v>
      </c>
      <c r="I13" s="921">
        <v>1.4893000000000001</v>
      </c>
      <c r="J13" s="924">
        <f>SUM(F13-I13)*10000</f>
        <v>55.999999999998273</v>
      </c>
      <c r="K13" s="925">
        <f>SUM(100000/N13)/10000</f>
        <v>7.4895146794487726</v>
      </c>
      <c r="L13" s="926">
        <f>SUM((F13-I13)/J13*K13)*E13</f>
        <v>7.5591671659676465E-2</v>
      </c>
      <c r="M13" s="919" t="s">
        <v>883</v>
      </c>
      <c r="N13" s="927">
        <v>1.3351999999999999</v>
      </c>
      <c r="O13" s="928">
        <f>SUM(J13*K13*E13)/N13</f>
        <v>31704.116334195267</v>
      </c>
      <c r="P13" s="518"/>
    </row>
    <row r="14" spans="1:16" s="846" customFormat="1" ht="15" customHeight="1" x14ac:dyDescent="0.25">
      <c r="A14" s="627" t="s">
        <v>1117</v>
      </c>
      <c r="B14" s="627"/>
      <c r="C14" s="919" t="s">
        <v>77</v>
      </c>
      <c r="D14" s="920">
        <v>42629</v>
      </c>
      <c r="E14" s="627">
        <v>112.07</v>
      </c>
      <c r="F14" s="921">
        <v>1.4927999999999999</v>
      </c>
      <c r="G14" s="922" t="s">
        <v>976</v>
      </c>
      <c r="H14" s="944">
        <v>1.5022</v>
      </c>
      <c r="I14" s="921">
        <v>1.4893000000000001</v>
      </c>
      <c r="J14" s="924">
        <f>SUM(F14-I14)*10000</f>
        <v>34.999999999998366</v>
      </c>
      <c r="K14" s="925">
        <f>SUM(100000/N14)/10000</f>
        <v>7.4895146794487726</v>
      </c>
      <c r="L14" s="926">
        <f>SUM((F14-I14)/J14*K14)*E14</f>
        <v>8.3934991012582394E-2</v>
      </c>
      <c r="M14" s="919" t="s">
        <v>883</v>
      </c>
      <c r="N14" s="927">
        <v>1.3351999999999999</v>
      </c>
      <c r="O14" s="928">
        <f>SUM(J14*K14*E14)/N14</f>
        <v>22002.132155783751</v>
      </c>
      <c r="P14" s="518"/>
    </row>
    <row r="15" spans="1:16" s="846" customFormat="1" ht="15" customHeight="1" x14ac:dyDescent="0.25">
      <c r="A15" s="627" t="s">
        <v>1139</v>
      </c>
      <c r="B15" s="627"/>
      <c r="C15" s="919" t="s">
        <v>77</v>
      </c>
      <c r="D15" s="920">
        <v>42629</v>
      </c>
      <c r="E15" s="627">
        <v>152.15700000000001</v>
      </c>
      <c r="F15" s="921">
        <v>1.4745999999999999</v>
      </c>
      <c r="G15" s="922" t="s">
        <v>976</v>
      </c>
      <c r="H15" s="944">
        <v>1.4844999999999999</v>
      </c>
      <c r="I15" s="921">
        <v>1.4739</v>
      </c>
      <c r="J15" s="924">
        <f>SUM(F15-I15)*10000</f>
        <v>6.9999999999992291</v>
      </c>
      <c r="K15" s="925">
        <f>SUM(100000/N15)/10000</f>
        <v>7.5665859564164641</v>
      </c>
      <c r="L15" s="926">
        <f>SUM((F15-I15)/J15*K15)*E15</f>
        <v>0.115130901937046</v>
      </c>
      <c r="M15" s="919" t="s">
        <v>883</v>
      </c>
      <c r="N15" s="927">
        <v>1.3216000000000001</v>
      </c>
      <c r="O15" s="928">
        <f>SUM(J15*K15*E15)/N15</f>
        <v>6098.0350602242224</v>
      </c>
      <c r="P15" s="518"/>
    </row>
    <row r="16" spans="1:16" s="846" customFormat="1" ht="15" customHeight="1" x14ac:dyDescent="0.25">
      <c r="A16" s="604" t="s">
        <v>1030</v>
      </c>
      <c r="B16" s="604" t="s">
        <v>3</v>
      </c>
      <c r="C16" s="929" t="s">
        <v>52</v>
      </c>
      <c r="D16" s="707">
        <v>42620</v>
      </c>
      <c r="E16" s="604">
        <v>84.13</v>
      </c>
      <c r="F16" s="930">
        <v>0.84060000000000001</v>
      </c>
      <c r="G16" s="931" t="s">
        <v>976</v>
      </c>
      <c r="H16" s="944">
        <v>0.84770000000000001</v>
      </c>
      <c r="I16" s="930">
        <v>0.85750000000000004</v>
      </c>
      <c r="J16" s="924">
        <f>SUM(I16-F16)*10000</f>
        <v>169.00000000000026</v>
      </c>
      <c r="K16" s="932">
        <f>SUM(100000/N16)/10000</f>
        <v>13.000520020800831</v>
      </c>
      <c r="L16" s="933">
        <f>SUM((I16-F16)/J16*K16)*E16</f>
        <v>0.10937337493499739</v>
      </c>
      <c r="M16" s="929" t="s">
        <v>883</v>
      </c>
      <c r="N16" s="934">
        <v>0.76919999999999999</v>
      </c>
      <c r="O16" s="928">
        <f>SUM(J16*K16*E16)/N16</f>
        <v>240302.91684886359</v>
      </c>
      <c r="P16" s="517"/>
    </row>
    <row r="17" spans="1:16" s="846" customFormat="1" ht="15" customHeight="1" x14ac:dyDescent="0.25">
      <c r="A17" s="604" t="s">
        <v>1594</v>
      </c>
      <c r="B17" s="604"/>
      <c r="C17" s="929" t="s">
        <v>52</v>
      </c>
      <c r="D17" s="707">
        <v>42627</v>
      </c>
      <c r="E17" s="604">
        <v>117.89</v>
      </c>
      <c r="F17" s="930">
        <v>1.5471999999999999</v>
      </c>
      <c r="G17" s="931" t="s">
        <v>2627</v>
      </c>
      <c r="H17" s="944">
        <v>1.5343</v>
      </c>
      <c r="I17" s="930">
        <v>1.5346</v>
      </c>
      <c r="J17" s="924">
        <f>SUM(I17-F17)*10000</f>
        <v>-125.99999999999945</v>
      </c>
      <c r="K17" s="932">
        <f>SUM(100000/N17)/10000</f>
        <v>7.2663856997529424</v>
      </c>
      <c r="L17" s="933">
        <f>SUM((I17-F17)/J17*K17)*E17</f>
        <v>8.5663421014387439E-2</v>
      </c>
      <c r="M17" s="929" t="s">
        <v>883</v>
      </c>
      <c r="N17" s="934">
        <v>1.3762000000000001</v>
      </c>
      <c r="O17" s="928">
        <f>SUM(J17*K17*E17)/N17</f>
        <v>-78430.395638808084</v>
      </c>
      <c r="P17" s="517"/>
    </row>
    <row r="18" spans="1:16" s="846" customFormat="1" ht="15" customHeight="1" x14ac:dyDescent="0.25">
      <c r="A18" s="627" t="s">
        <v>1144</v>
      </c>
      <c r="B18" s="627"/>
      <c r="C18" s="919" t="s">
        <v>77</v>
      </c>
      <c r="D18" s="920">
        <v>42629</v>
      </c>
      <c r="E18" s="627">
        <v>85.62</v>
      </c>
      <c r="F18" s="921">
        <v>1.7545999999999999</v>
      </c>
      <c r="G18" s="922" t="s">
        <v>976</v>
      </c>
      <c r="H18" s="944">
        <v>1.7567999999999999</v>
      </c>
      <c r="I18" s="921">
        <v>1.7371000000000001</v>
      </c>
      <c r="J18" s="924">
        <f>SUM(F18-I18)*10000</f>
        <v>174.99999999999849</v>
      </c>
      <c r="K18" s="925">
        <f>SUM(100000/N18)/10000</f>
        <v>7.4895146794487726</v>
      </c>
      <c r="L18" s="926">
        <f>SUM((F18-I18)/J18*K18)*E18</f>
        <v>6.412522468544038E-2</v>
      </c>
      <c r="M18" s="919" t="s">
        <v>883</v>
      </c>
      <c r="N18" s="927">
        <v>1.3351999999999999</v>
      </c>
      <c r="O18" s="928">
        <f>SUM(J18*K18*E18)/N18</f>
        <v>84046.692030796679</v>
      </c>
      <c r="P18" s="518"/>
    </row>
    <row r="19" spans="1:16" s="846" customFormat="1" ht="15" customHeight="1" x14ac:dyDescent="0.25">
      <c r="A19" s="627" t="s">
        <v>1032</v>
      </c>
      <c r="B19" s="627"/>
      <c r="C19" s="919" t="s">
        <v>77</v>
      </c>
      <c r="D19" s="920">
        <v>42620</v>
      </c>
      <c r="E19" s="627">
        <v>111.38</v>
      </c>
      <c r="F19" s="921">
        <v>1.2991999999999999</v>
      </c>
      <c r="G19" s="922" t="s">
        <v>976</v>
      </c>
      <c r="H19" s="944">
        <v>1.2873000000000001</v>
      </c>
      <c r="I19" s="921">
        <v>1.2759</v>
      </c>
      <c r="J19" s="924">
        <f>SUM(F19-I19)*10000</f>
        <v>232.99999999999875</v>
      </c>
      <c r="K19" s="925">
        <f>SUM(100000/N19)/10000</f>
        <v>10.195758564437194</v>
      </c>
      <c r="L19" s="926">
        <f>SUM((F19-I19)/J19*K19)*E19</f>
        <v>0.11356035889070146</v>
      </c>
      <c r="M19" s="919" t="s">
        <v>883</v>
      </c>
      <c r="N19" s="927">
        <v>0.98080000000000001</v>
      </c>
      <c r="O19" s="928">
        <f>SUM(J19*K19*E19)/N19</f>
        <v>269775.32240551891</v>
      </c>
      <c r="P19" s="518"/>
    </row>
    <row r="20" spans="1:16" s="846" customFormat="1" ht="16.5" customHeight="1" x14ac:dyDescent="0.25">
      <c r="A20" s="627" t="s">
        <v>1150</v>
      </c>
      <c r="B20" s="627"/>
      <c r="C20" s="919" t="s">
        <v>77</v>
      </c>
      <c r="D20" s="920">
        <v>42629</v>
      </c>
      <c r="E20" s="627">
        <v>80</v>
      </c>
      <c r="F20" s="921">
        <v>134.66499999999999</v>
      </c>
      <c r="G20" s="922" t="s">
        <v>2627</v>
      </c>
      <c r="H20" s="944">
        <v>134.71</v>
      </c>
      <c r="I20" s="921">
        <v>133.08000000000001</v>
      </c>
      <c r="J20" s="924">
        <f>SUM(F20-I20)*100</f>
        <v>158.49999999999795</v>
      </c>
      <c r="K20" s="925">
        <f>SUM(100000/N20)/10000</f>
        <v>10</v>
      </c>
      <c r="L20" s="926">
        <f>SUM((F20-I20)/J20*K20)*E20</f>
        <v>8</v>
      </c>
      <c r="M20" s="919" t="s">
        <v>883</v>
      </c>
      <c r="N20" s="927">
        <v>1</v>
      </c>
      <c r="O20" s="928">
        <f>SUM(J20*K20*E20)/N20</f>
        <v>126799.99999999837</v>
      </c>
      <c r="P20" s="518"/>
    </row>
    <row r="21" spans="1:16" s="846" customFormat="1" ht="15" customHeight="1" x14ac:dyDescent="0.25">
      <c r="A21" s="627" t="s">
        <v>1172</v>
      </c>
      <c r="B21" s="627"/>
      <c r="C21" s="919" t="s">
        <v>77</v>
      </c>
      <c r="D21" s="920">
        <v>42622</v>
      </c>
      <c r="E21" s="627">
        <v>20.57</v>
      </c>
      <c r="F21" s="921">
        <v>0.73809999999999998</v>
      </c>
      <c r="G21" s="922" t="s">
        <v>976</v>
      </c>
      <c r="H21" s="944">
        <v>0.73409999999999997</v>
      </c>
      <c r="I21" s="921">
        <v>0.72660000000000002</v>
      </c>
      <c r="J21" s="924">
        <f>SUM(F21-I21)*10000</f>
        <v>114.99999999999955</v>
      </c>
      <c r="K21" s="925">
        <f>SUM(100000/N21)/10000</f>
        <v>10</v>
      </c>
      <c r="L21" s="926">
        <f>SUM((F21-I21)/J21*K21)*E21</f>
        <v>2.0570000000000001E-2</v>
      </c>
      <c r="M21" s="919" t="s">
        <v>883</v>
      </c>
      <c r="N21" s="927">
        <v>1</v>
      </c>
      <c r="O21" s="928">
        <f>SUM(J21*K21*E21)/N21</f>
        <v>23655.499999999905</v>
      </c>
      <c r="P21" s="518"/>
    </row>
    <row r="22" spans="1:16" s="846" customFormat="1" ht="15" customHeight="1" x14ac:dyDescent="0.25">
      <c r="A22" s="627" t="s">
        <v>1172</v>
      </c>
      <c r="B22" s="627"/>
      <c r="C22" s="919" t="s">
        <v>77</v>
      </c>
      <c r="D22" s="920">
        <v>42622</v>
      </c>
      <c r="E22" s="627">
        <v>20.190000000000001</v>
      </c>
      <c r="F22" s="921">
        <v>0.73829999999999996</v>
      </c>
      <c r="G22" s="922" t="s">
        <v>2627</v>
      </c>
      <c r="H22" s="944">
        <v>0.73409999999999997</v>
      </c>
      <c r="I22" s="921">
        <v>0.72660000000000002</v>
      </c>
      <c r="J22" s="924">
        <f>SUM(F22-I22)*10000</f>
        <v>116.99999999999933</v>
      </c>
      <c r="K22" s="925">
        <f>SUM(100000/N22)/10000</f>
        <v>10</v>
      </c>
      <c r="L22" s="926">
        <f>SUM((F22-I22)/J22*K22)*E22</f>
        <v>2.0190000000000003E-2</v>
      </c>
      <c r="M22" s="919" t="s">
        <v>883</v>
      </c>
      <c r="N22" s="927">
        <v>1</v>
      </c>
      <c r="O22" s="928">
        <f>SUM(J22*K22*E22)/N22</f>
        <v>23622.299999999868</v>
      </c>
      <c r="P22" s="518"/>
    </row>
    <row r="23" spans="1:16" s="846" customFormat="1" ht="15" customHeight="1" x14ac:dyDescent="0.25">
      <c r="A23" s="604" t="s">
        <v>1031</v>
      </c>
      <c r="B23" s="604"/>
      <c r="C23" s="929" t="s">
        <v>52</v>
      </c>
      <c r="D23" s="707">
        <v>42628</v>
      </c>
      <c r="E23" s="604">
        <v>109.65</v>
      </c>
      <c r="F23" s="930">
        <v>1.3194999999999999</v>
      </c>
      <c r="G23" s="931" t="s">
        <v>2627</v>
      </c>
      <c r="H23" s="944">
        <v>1.3128</v>
      </c>
      <c r="I23" s="930">
        <v>1.3216000000000001</v>
      </c>
      <c r="J23" s="924">
        <f>SUM(I23-F23)*10000</f>
        <v>21.000000000002128</v>
      </c>
      <c r="K23" s="932">
        <f>SUM(100000/N23)/10000</f>
        <v>7.5665859564164641</v>
      </c>
      <c r="L23" s="933">
        <f>SUM((I23-F23)/J23*K23)*E23</f>
        <v>8.2967615012106546E-2</v>
      </c>
      <c r="M23" s="929" t="s">
        <v>883</v>
      </c>
      <c r="N23" s="934">
        <v>1.3216000000000001</v>
      </c>
      <c r="O23" s="928">
        <f>SUM(J23*K23*E23)/N23</f>
        <v>13183.413402348771</v>
      </c>
      <c r="P23" s="517"/>
    </row>
    <row r="24" spans="1:16" s="846" customFormat="1" ht="15" customHeight="1" x14ac:dyDescent="0.25">
      <c r="A24" s="627" t="s">
        <v>1274</v>
      </c>
      <c r="B24" s="627"/>
      <c r="C24" s="919" t="s">
        <v>77</v>
      </c>
      <c r="D24" s="920">
        <v>42629</v>
      </c>
      <c r="E24" s="627">
        <v>140.72</v>
      </c>
      <c r="F24" s="921">
        <v>101.93</v>
      </c>
      <c r="G24" s="922" t="s">
        <v>976</v>
      </c>
      <c r="H24" s="944">
        <v>102.756</v>
      </c>
      <c r="I24" s="921">
        <v>102.307</v>
      </c>
      <c r="J24" s="924">
        <f>SUM(F24-I24)*100</f>
        <v>-37.699999999999534</v>
      </c>
      <c r="K24" s="925">
        <f>SUM(100000/N24)/10000</f>
        <v>10</v>
      </c>
      <c r="L24" s="926">
        <f>SUM((F24-I24)/J24*K24)*E24</f>
        <v>14.072000000000001</v>
      </c>
      <c r="M24" s="919" t="s">
        <v>883</v>
      </c>
      <c r="N24" s="927">
        <v>1</v>
      </c>
      <c r="O24" s="928">
        <f>SUM(J24*K24*E24)/N24</f>
        <v>-53051.43999999934</v>
      </c>
      <c r="P24" s="518"/>
    </row>
    <row r="25" spans="1:16" s="846" customFormat="1" ht="15" customHeight="1" x14ac:dyDescent="0.25">
      <c r="A25" s="627"/>
      <c r="B25" s="627"/>
      <c r="C25" s="919"/>
      <c r="D25" s="920"/>
      <c r="E25" s="627"/>
      <c r="F25" s="921"/>
      <c r="G25" s="922"/>
      <c r="H25" s="944"/>
      <c r="I25" s="921"/>
      <c r="J25" s="924"/>
      <c r="K25" s="925"/>
      <c r="L25" s="926"/>
      <c r="M25" s="919"/>
      <c r="N25" s="927"/>
      <c r="O25" s="928"/>
      <c r="P25" s="518"/>
    </row>
    <row r="26" spans="1:16" s="846" customFormat="1" ht="15" customHeight="1" x14ac:dyDescent="0.25">
      <c r="A26" s="604"/>
      <c r="B26" s="604"/>
      <c r="C26" s="929"/>
      <c r="D26" s="707"/>
      <c r="E26" s="604"/>
      <c r="F26" s="930"/>
      <c r="G26" s="931"/>
      <c r="H26" s="572"/>
      <c r="I26" s="930"/>
      <c r="J26" s="924"/>
      <c r="K26" s="932"/>
      <c r="L26" s="933"/>
      <c r="M26" s="929"/>
      <c r="N26" s="934"/>
      <c r="O26" s="928"/>
      <c r="P26" s="517"/>
    </row>
    <row r="27" spans="1:16" s="846" customFormat="1" ht="15" customHeight="1" x14ac:dyDescent="0.25">
      <c r="A27" s="627"/>
      <c r="B27" s="627"/>
      <c r="C27" s="919"/>
      <c r="D27" s="920"/>
      <c r="E27" s="627"/>
      <c r="F27" s="921"/>
      <c r="G27" s="922"/>
      <c r="H27" s="976"/>
      <c r="I27" s="921"/>
      <c r="J27" s="924"/>
      <c r="K27" s="925"/>
      <c r="L27" s="926"/>
      <c r="M27" s="919"/>
      <c r="N27" s="927"/>
      <c r="O27" s="928"/>
      <c r="P27" s="518"/>
    </row>
    <row r="28" spans="1:16" s="846" customFormat="1" ht="15" customHeight="1" x14ac:dyDescent="0.25">
      <c r="A28" s="604"/>
      <c r="B28" s="604"/>
      <c r="C28" s="929"/>
      <c r="D28" s="707"/>
      <c r="E28" s="604"/>
      <c r="F28" s="930"/>
      <c r="G28" s="931"/>
      <c r="H28" s="944"/>
      <c r="I28" s="930"/>
      <c r="J28" s="924"/>
      <c r="K28" s="932"/>
      <c r="L28" s="933"/>
      <c r="M28" s="929"/>
      <c r="N28" s="934"/>
      <c r="O28" s="928"/>
      <c r="P28" s="517"/>
    </row>
    <row r="29" spans="1:16" ht="18.75" x14ac:dyDescent="0.3">
      <c r="A29" s="193"/>
      <c r="B29" s="464"/>
      <c r="C29" s="212"/>
      <c r="D29" s="194"/>
      <c r="E29" s="194" t="s">
        <v>904</v>
      </c>
      <c r="F29" s="242"/>
      <c r="G29" s="194"/>
      <c r="H29" s="367"/>
      <c r="I29" s="242"/>
      <c r="J29" s="213"/>
      <c r="K29" s="214"/>
      <c r="L29" s="228">
        <f>O984</f>
        <v>9271303.6842188686</v>
      </c>
      <c r="M29" s="212"/>
      <c r="N29" s="223"/>
      <c r="O29" s="215"/>
      <c r="P29" s="464"/>
    </row>
    <row r="30" spans="1:16" x14ac:dyDescent="0.25">
      <c r="A30" s="348"/>
      <c r="C30" s="322"/>
      <c r="D30" s="348"/>
      <c r="E30" s="348"/>
      <c r="F30" s="233"/>
      <c r="G30" s="348"/>
      <c r="I30" s="233"/>
      <c r="J30" s="338"/>
      <c r="K30" s="31"/>
      <c r="L30" s="326"/>
      <c r="M30" s="325"/>
      <c r="N30" s="332"/>
      <c r="O30" s="327"/>
      <c r="P30" s="517" t="s">
        <v>3</v>
      </c>
    </row>
    <row r="32" spans="1:16" x14ac:dyDescent="0.25">
      <c r="A32" s="14" t="s">
        <v>679</v>
      </c>
      <c r="B32" s="14" t="s">
        <v>2337</v>
      </c>
      <c r="C32" s="721"/>
      <c r="D32" s="14" t="s">
        <v>17</v>
      </c>
      <c r="E32" s="14" t="s">
        <v>2339</v>
      </c>
      <c r="F32" s="419" t="s">
        <v>19</v>
      </c>
      <c r="G32" s="14"/>
      <c r="H32" s="421" t="s">
        <v>29</v>
      </c>
      <c r="I32" s="419" t="s">
        <v>2342</v>
      </c>
      <c r="J32" s="728" t="s">
        <v>2339</v>
      </c>
      <c r="K32" s="287" t="s">
        <v>1177</v>
      </c>
      <c r="L32" s="733"/>
      <c r="M32" s="721" t="s">
        <v>677</v>
      </c>
      <c r="N32" s="591" t="s">
        <v>10</v>
      </c>
      <c r="O32" s="426" t="s">
        <v>15</v>
      </c>
      <c r="P32" s="734" t="s">
        <v>1272</v>
      </c>
    </row>
    <row r="33" spans="1:16" x14ac:dyDescent="0.25">
      <c r="A33" s="14" t="s">
        <v>0</v>
      </c>
      <c r="B33" s="14" t="s">
        <v>2338</v>
      </c>
      <c r="C33" s="721" t="s">
        <v>180</v>
      </c>
      <c r="D33" s="14"/>
      <c r="E33" s="14" t="s">
        <v>2341</v>
      </c>
      <c r="F33" s="419" t="s">
        <v>16</v>
      </c>
      <c r="G33" s="14"/>
      <c r="H33" s="421" t="s">
        <v>7</v>
      </c>
      <c r="I33" s="419" t="s">
        <v>16</v>
      </c>
      <c r="J33" s="728" t="s">
        <v>2340</v>
      </c>
      <c r="K33" s="287" t="s">
        <v>1290</v>
      </c>
      <c r="L33" s="733"/>
      <c r="M33" s="721" t="s">
        <v>679</v>
      </c>
      <c r="N33" s="591" t="s">
        <v>14</v>
      </c>
      <c r="O33" s="426" t="s">
        <v>883</v>
      </c>
      <c r="P33" s="734"/>
    </row>
    <row r="34" spans="1:16" x14ac:dyDescent="0.25">
      <c r="A34" s="314"/>
      <c r="B34" s="14"/>
      <c r="C34" s="322"/>
      <c r="D34" s="314"/>
      <c r="E34" s="314"/>
      <c r="F34" s="343"/>
      <c r="G34" s="314"/>
      <c r="H34" s="344"/>
      <c r="I34" s="343"/>
      <c r="J34" s="88"/>
      <c r="K34" s="57"/>
      <c r="L34" s="99"/>
      <c r="M34" s="322"/>
      <c r="N34" s="158"/>
      <c r="O34" s="105"/>
      <c r="P34" s="734"/>
    </row>
    <row r="35" spans="1:16" x14ac:dyDescent="0.25">
      <c r="A35" s="314"/>
      <c r="B35" s="14"/>
      <c r="C35" s="322"/>
      <c r="D35" s="314"/>
      <c r="E35" s="314"/>
      <c r="F35" s="343"/>
      <c r="G35" s="314"/>
      <c r="H35" s="945"/>
      <c r="I35" s="343"/>
      <c r="J35" s="88"/>
      <c r="K35" s="57"/>
      <c r="L35" s="99"/>
      <c r="M35" s="322"/>
      <c r="N35" s="158"/>
      <c r="O35" s="105"/>
      <c r="P35" s="734"/>
    </row>
    <row r="36" spans="1:16" x14ac:dyDescent="0.25">
      <c r="A36" s="314"/>
      <c r="B36" s="14"/>
      <c r="C36" s="322"/>
      <c r="D36" s="314"/>
      <c r="E36" s="314"/>
      <c r="F36" s="343"/>
      <c r="G36" s="314"/>
      <c r="H36" s="344"/>
      <c r="I36" s="343"/>
      <c r="J36" s="88"/>
      <c r="K36" s="57"/>
      <c r="L36" s="99"/>
      <c r="M36" s="322"/>
      <c r="N36" s="158"/>
      <c r="O36" s="105"/>
      <c r="P36" s="734"/>
    </row>
    <row r="37" spans="1:16" x14ac:dyDescent="0.25">
      <c r="A37" s="314"/>
      <c r="B37" s="14"/>
      <c r="C37" s="322"/>
      <c r="D37" s="314"/>
      <c r="E37" s="314"/>
      <c r="F37" s="343"/>
      <c r="G37" s="314"/>
      <c r="H37" s="344"/>
      <c r="I37" s="343"/>
      <c r="J37" s="88"/>
      <c r="K37" s="57"/>
      <c r="L37" s="99"/>
      <c r="M37" s="322"/>
      <c r="N37" s="158"/>
      <c r="O37" s="105"/>
      <c r="P37" s="734"/>
    </row>
    <row r="38" spans="1:16" ht="14.25" customHeight="1" x14ac:dyDescent="0.25">
      <c r="A38" s="14" t="s">
        <v>1155</v>
      </c>
      <c r="B38" s="407" t="s">
        <v>2068</v>
      </c>
      <c r="C38" s="721" t="s">
        <v>52</v>
      </c>
      <c r="D38" s="421">
        <v>41660</v>
      </c>
      <c r="E38" s="14">
        <v>1</v>
      </c>
      <c r="F38" s="728">
        <v>91.97</v>
      </c>
      <c r="G38" s="479" t="s">
        <v>976</v>
      </c>
      <c r="H38" s="519">
        <v>90.71</v>
      </c>
      <c r="I38" s="723">
        <v>90.71</v>
      </c>
      <c r="J38" s="789">
        <f>SUM(I38-F38)*100</f>
        <v>-126.00000000000051</v>
      </c>
      <c r="K38" s="408">
        <f t="shared" ref="K38:K49" si="0">SUM(100000/N38)/10000</f>
        <v>10</v>
      </c>
      <c r="L38" s="724">
        <f>SUM((I38-F38)/J38*K38)*E38</f>
        <v>0.1</v>
      </c>
      <c r="M38" s="721" t="s">
        <v>883</v>
      </c>
      <c r="N38" s="719">
        <v>1</v>
      </c>
      <c r="O38" s="790">
        <f t="shared" ref="O38:O43" si="1">SUM(J38*K38)/N38</f>
        <v>-1260.000000000005</v>
      </c>
      <c r="P38" s="752"/>
    </row>
    <row r="39" spans="1:16" x14ac:dyDescent="0.25">
      <c r="A39" s="14" t="s">
        <v>1030</v>
      </c>
      <c r="B39" s="407" t="s">
        <v>2068</v>
      </c>
      <c r="C39" s="721" t="s">
        <v>52</v>
      </c>
      <c r="D39" s="421">
        <v>41325</v>
      </c>
      <c r="E39" s="14">
        <v>1</v>
      </c>
      <c r="F39" s="728">
        <v>0.87450000000000006</v>
      </c>
      <c r="G39" s="479" t="s">
        <v>976</v>
      </c>
      <c r="H39" s="519">
        <v>41326</v>
      </c>
      <c r="I39" s="723">
        <v>0.86419999999999997</v>
      </c>
      <c r="J39" s="789">
        <f>SUM(I39-F39)*10000</f>
        <v>-103.00000000000087</v>
      </c>
      <c r="K39" s="408">
        <f t="shared" si="0"/>
        <v>15.227653418608194</v>
      </c>
      <c r="L39" s="724">
        <f>SUM((I39-F39)/J39*K39)*E39</f>
        <v>1.5227653418608195E-3</v>
      </c>
      <c r="M39" s="721" t="s">
        <v>883</v>
      </c>
      <c r="N39" s="719">
        <v>0.65669999999999995</v>
      </c>
      <c r="O39" s="790">
        <f t="shared" si="1"/>
        <v>-2388.3787149636928</v>
      </c>
      <c r="P39" s="752"/>
    </row>
    <row r="40" spans="1:16" x14ac:dyDescent="0.25">
      <c r="A40" s="438" t="s">
        <v>1032</v>
      </c>
      <c r="B40" s="438" t="s">
        <v>2073</v>
      </c>
      <c r="C40" s="746" t="s">
        <v>77</v>
      </c>
      <c r="D40" s="747">
        <v>41325</v>
      </c>
      <c r="E40" s="438">
        <v>1</v>
      </c>
      <c r="F40" s="791">
        <v>1.4133</v>
      </c>
      <c r="G40" s="749" t="s">
        <v>976</v>
      </c>
      <c r="H40" s="519">
        <v>41326</v>
      </c>
      <c r="I40" s="750">
        <v>1.4228000000000001</v>
      </c>
      <c r="J40" s="789">
        <f>SUM(F40-I40)*10000</f>
        <v>-95.000000000000639</v>
      </c>
      <c r="K40" s="742">
        <f t="shared" si="0"/>
        <v>10.779346771585642</v>
      </c>
      <c r="L40" s="751">
        <f>SUM((F40-I40)/J40*K40)*E40</f>
        <v>1.0779346771585643E-3</v>
      </c>
      <c r="M40" s="721" t="s">
        <v>883</v>
      </c>
      <c r="N40" s="639">
        <v>0.92769999999999997</v>
      </c>
      <c r="O40" s="790">
        <f t="shared" si="1"/>
        <v>-1103.8460098098985</v>
      </c>
    </row>
    <row r="41" spans="1:16" ht="15" customHeight="1" x14ac:dyDescent="0.25">
      <c r="A41" s="438" t="s">
        <v>1057</v>
      </c>
      <c r="B41" s="438" t="s">
        <v>2073</v>
      </c>
      <c r="C41" s="746" t="s">
        <v>77</v>
      </c>
      <c r="D41" s="747">
        <v>41337</v>
      </c>
      <c r="E41" s="438">
        <v>1</v>
      </c>
      <c r="F41" s="791">
        <v>1.0129999999999999</v>
      </c>
      <c r="G41" s="749" t="s">
        <v>976</v>
      </c>
      <c r="H41" s="498">
        <v>41337</v>
      </c>
      <c r="I41" s="750">
        <v>1.0175000000000001</v>
      </c>
      <c r="J41" s="789">
        <f>SUM(F41-I41)*10000</f>
        <v>-45.000000000001705</v>
      </c>
      <c r="K41" s="742">
        <f t="shared" si="0"/>
        <v>10</v>
      </c>
      <c r="L41" s="751">
        <f>SUM((F41-I41)/J41*K41)*E41</f>
        <v>1E-3</v>
      </c>
      <c r="M41" s="721" t="s">
        <v>883</v>
      </c>
      <c r="N41" s="639">
        <v>1</v>
      </c>
      <c r="O41" s="790">
        <f t="shared" si="1"/>
        <v>-450.00000000001705</v>
      </c>
      <c r="P41" s="752"/>
    </row>
    <row r="42" spans="1:16" ht="15" customHeight="1" x14ac:dyDescent="0.25">
      <c r="A42" s="14" t="s">
        <v>1031</v>
      </c>
      <c r="B42" s="407" t="s">
        <v>2068</v>
      </c>
      <c r="C42" s="721" t="s">
        <v>52</v>
      </c>
      <c r="D42" s="421">
        <v>41325</v>
      </c>
      <c r="E42" s="14">
        <v>1</v>
      </c>
      <c r="F42" s="728">
        <v>1.0124</v>
      </c>
      <c r="G42" s="479" t="s">
        <v>976</v>
      </c>
      <c r="H42" s="519">
        <v>41347</v>
      </c>
      <c r="I42" s="723">
        <v>1.0230999999999999</v>
      </c>
      <c r="J42" s="789">
        <f>SUM(I42-F42)*10000</f>
        <v>106.99999999999932</v>
      </c>
      <c r="K42" s="408">
        <f t="shared" si="0"/>
        <v>9.8843530690916275</v>
      </c>
      <c r="L42" s="724">
        <f>SUM((I42-F42)/J42*K42)*E42</f>
        <v>9.8843530690916276E-4</v>
      </c>
      <c r="M42" s="721" t="s">
        <v>883</v>
      </c>
      <c r="N42" s="719">
        <v>1.0117</v>
      </c>
      <c r="O42" s="790">
        <f t="shared" si="1"/>
        <v>1045.3946608607268</v>
      </c>
    </row>
    <row r="43" spans="1:16" s="304" customFormat="1" x14ac:dyDescent="0.25">
      <c r="A43" s="14" t="s">
        <v>1058</v>
      </c>
      <c r="B43" s="407" t="s">
        <v>2068</v>
      </c>
      <c r="C43" s="721" t="s">
        <v>52</v>
      </c>
      <c r="D43" s="421">
        <v>41337</v>
      </c>
      <c r="E43" s="14">
        <v>1</v>
      </c>
      <c r="F43" s="728">
        <v>1.2471000000000001</v>
      </c>
      <c r="G43" s="479" t="s">
        <v>976</v>
      </c>
      <c r="H43" s="519">
        <v>41358</v>
      </c>
      <c r="I43" s="723">
        <v>1.2466999999999999</v>
      </c>
      <c r="J43" s="789">
        <f>SUM(I43-F43)*10000</f>
        <v>-4.0000000000017799</v>
      </c>
      <c r="K43" s="408">
        <f t="shared" si="0"/>
        <v>8.0347099469709153</v>
      </c>
      <c r="L43" s="724">
        <f>SUM((I43-F43)/J43*K43)*E43</f>
        <v>8.0347099469709154E-4</v>
      </c>
      <c r="M43" s="721" t="s">
        <v>883</v>
      </c>
      <c r="N43" s="719">
        <v>1.2445999999999999</v>
      </c>
      <c r="O43" s="790">
        <f t="shared" si="1"/>
        <v>-25.822625572792838</v>
      </c>
      <c r="P43" s="518"/>
    </row>
    <row r="44" spans="1:16" x14ac:dyDescent="0.25">
      <c r="A44" s="490" t="s">
        <v>1144</v>
      </c>
      <c r="B44" s="438" t="s">
        <v>2073</v>
      </c>
      <c r="C44" s="792" t="s">
        <v>77</v>
      </c>
      <c r="D44" s="793">
        <v>41330</v>
      </c>
      <c r="E44" s="490">
        <v>1</v>
      </c>
      <c r="F44" s="794">
        <v>1.4632000000000001</v>
      </c>
      <c r="G44" s="749" t="s">
        <v>976</v>
      </c>
      <c r="H44" s="501">
        <v>41359</v>
      </c>
      <c r="I44" s="795">
        <v>1.4782999999999999</v>
      </c>
      <c r="J44" s="796">
        <f>SUM(F44-I44)*10000</f>
        <v>-150.99999999999892</v>
      </c>
      <c r="K44" s="797">
        <f t="shared" si="0"/>
        <v>10.294420424130122</v>
      </c>
      <c r="L44" s="798">
        <f>SUM((F44-I44)/J44*K44)*E44</f>
        <v>1.0294420424130121E-3</v>
      </c>
      <c r="M44" s="721" t="s">
        <v>883</v>
      </c>
      <c r="N44" s="799">
        <v>0.97140000000000004</v>
      </c>
      <c r="O44" s="790">
        <f>SUM(J44*K44*E44)/N44</f>
        <v>-1600.2238872180742</v>
      </c>
      <c r="P44" s="518"/>
    </row>
    <row r="45" spans="1:16" x14ac:dyDescent="0.25">
      <c r="A45" s="438" t="s">
        <v>1144</v>
      </c>
      <c r="B45" s="438" t="s">
        <v>2073</v>
      </c>
      <c r="C45" s="746" t="s">
        <v>77</v>
      </c>
      <c r="D45" s="747">
        <v>41325</v>
      </c>
      <c r="E45" s="438">
        <v>1</v>
      </c>
      <c r="F45" s="791">
        <v>1.4903</v>
      </c>
      <c r="G45" s="749" t="s">
        <v>976</v>
      </c>
      <c r="H45" s="498">
        <v>41361</v>
      </c>
      <c r="I45" s="750">
        <f>1/0.6854</f>
        <v>1.4590020426028596</v>
      </c>
      <c r="J45" s="789">
        <f>SUM(F45-I45)*10000</f>
        <v>312.97957397140362</v>
      </c>
      <c r="K45" s="742">
        <f t="shared" si="0"/>
        <v>10.442</v>
      </c>
      <c r="L45" s="751">
        <f>SUM((F45-I45)/J45*K45)*E45</f>
        <v>1.0442000000000001E-3</v>
      </c>
      <c r="M45" s="721" t="s">
        <v>883</v>
      </c>
      <c r="N45" s="639">
        <f>1/1.0442</f>
        <v>0.95767094426355104</v>
      </c>
      <c r="O45" s="790">
        <f t="shared" ref="O45:O51" si="2">SUM(J45*K45)/N45</f>
        <v>3412.5841772536919</v>
      </c>
      <c r="P45" s="518"/>
    </row>
    <row r="46" spans="1:16" s="368" customFormat="1" x14ac:dyDescent="0.25">
      <c r="A46" s="14" t="s">
        <v>1118</v>
      </c>
      <c r="B46" s="407" t="s">
        <v>2068</v>
      </c>
      <c r="C46" s="721" t="s">
        <v>52</v>
      </c>
      <c r="D46" s="421">
        <v>41354</v>
      </c>
      <c r="E46" s="14">
        <v>1</v>
      </c>
      <c r="F46" s="728">
        <v>1.3022</v>
      </c>
      <c r="G46" s="479" t="s">
        <v>976</v>
      </c>
      <c r="H46" s="519">
        <v>41361</v>
      </c>
      <c r="I46" s="723">
        <v>1.2943</v>
      </c>
      <c r="J46" s="789">
        <f>SUM(I46-F46)*10000</f>
        <v>-79.000000000000185</v>
      </c>
      <c r="K46" s="408">
        <f t="shared" si="0"/>
        <v>8.0493262713910845</v>
      </c>
      <c r="L46" s="724">
        <f>SUM((I46-F46)/J46*K46)*E46</f>
        <v>8.049326271391084E-4</v>
      </c>
      <c r="M46" s="721" t="s">
        <v>883</v>
      </c>
      <c r="N46" s="719">
        <v>1.24234</v>
      </c>
      <c r="O46" s="790">
        <f t="shared" si="2"/>
        <v>-511.85406204412413</v>
      </c>
      <c r="P46" s="734"/>
    </row>
    <row r="47" spans="1:16" s="369" customFormat="1" x14ac:dyDescent="0.25">
      <c r="A47" s="438" t="s">
        <v>1035</v>
      </c>
      <c r="B47" s="438" t="s">
        <v>2073</v>
      </c>
      <c r="C47" s="746" t="s">
        <v>77</v>
      </c>
      <c r="D47" s="747">
        <v>41331</v>
      </c>
      <c r="E47" s="438">
        <v>1</v>
      </c>
      <c r="F47" s="791">
        <v>1.3083</v>
      </c>
      <c r="G47" s="749" t="s">
        <v>976</v>
      </c>
      <c r="H47" s="498">
        <v>41368</v>
      </c>
      <c r="I47" s="750">
        <v>1.2877000000000001</v>
      </c>
      <c r="J47" s="789">
        <f>SUM(F47-I47)*10000</f>
        <v>205.99999999999952</v>
      </c>
      <c r="K47" s="742">
        <f t="shared" si="0"/>
        <v>10</v>
      </c>
      <c r="L47" s="751">
        <f>SUM((F47-I47)/J47*K47)*E47</f>
        <v>1E-3</v>
      </c>
      <c r="M47" s="721" t="s">
        <v>883</v>
      </c>
      <c r="N47" s="639">
        <v>1</v>
      </c>
      <c r="O47" s="790">
        <f t="shared" si="2"/>
        <v>2059.999999999995</v>
      </c>
      <c r="P47" s="752"/>
    </row>
    <row r="48" spans="1:16" x14ac:dyDescent="0.25">
      <c r="A48" s="438" t="s">
        <v>1117</v>
      </c>
      <c r="B48" s="438" t="s">
        <v>2073</v>
      </c>
      <c r="C48" s="746" t="s">
        <v>77</v>
      </c>
      <c r="D48" s="747">
        <v>41359</v>
      </c>
      <c r="E48" s="438">
        <v>1</v>
      </c>
      <c r="F48" s="791">
        <v>1.2266999999999999</v>
      </c>
      <c r="G48" s="749" t="s">
        <v>976</v>
      </c>
      <c r="H48" s="498">
        <v>41368</v>
      </c>
      <c r="I48" s="750">
        <v>1.2329000000000001</v>
      </c>
      <c r="J48" s="789">
        <f>SUM(F48-I48)*10000</f>
        <v>-62.000000000002053</v>
      </c>
      <c r="K48" s="742">
        <f t="shared" si="0"/>
        <v>10.460100000000001</v>
      </c>
      <c r="L48" s="751">
        <f>SUM((F48-I48)/J48*K48)*E48</f>
        <v>1.0460100000000002E-3</v>
      </c>
      <c r="M48" s="721" t="s">
        <v>883</v>
      </c>
      <c r="N48" s="639">
        <f>1/1.04601</f>
        <v>0.95601380483934173</v>
      </c>
      <c r="O48" s="790">
        <f t="shared" si="2"/>
        <v>-678.36489046202257</v>
      </c>
      <c r="P48" s="734"/>
    </row>
    <row r="49" spans="1:16" s="369" customFormat="1" x14ac:dyDescent="0.25">
      <c r="A49" s="438" t="s">
        <v>1139</v>
      </c>
      <c r="B49" s="438" t="s">
        <v>2073</v>
      </c>
      <c r="C49" s="746" t="s">
        <v>77</v>
      </c>
      <c r="D49" s="747">
        <v>41367</v>
      </c>
      <c r="E49" s="438">
        <v>1</v>
      </c>
      <c r="F49" s="791">
        <v>1.30084</v>
      </c>
      <c r="G49" s="749" t="s">
        <v>976</v>
      </c>
      <c r="H49" s="498">
        <v>41368</v>
      </c>
      <c r="I49" s="750">
        <v>1.3083</v>
      </c>
      <c r="J49" s="789">
        <f>SUM(F49-I49)*10000</f>
        <v>-74.600000000000222</v>
      </c>
      <c r="K49" s="742">
        <f t="shared" si="0"/>
        <v>9.8585300931631092</v>
      </c>
      <c r="L49" s="751">
        <f>SUM((F49-I49)/J49*K49)*E49</f>
        <v>9.8585300931631104E-4</v>
      </c>
      <c r="M49" s="721" t="s">
        <v>883</v>
      </c>
      <c r="N49" s="639">
        <v>1.0143500000000001</v>
      </c>
      <c r="O49" s="790">
        <f t="shared" si="2"/>
        <v>-725.04199235960971</v>
      </c>
      <c r="P49" s="752"/>
    </row>
    <row r="50" spans="1:16" s="369" customFormat="1" x14ac:dyDescent="0.25">
      <c r="A50" s="490" t="s">
        <v>1140</v>
      </c>
      <c r="B50" s="438" t="s">
        <v>2073</v>
      </c>
      <c r="C50" s="792" t="s">
        <v>77</v>
      </c>
      <c r="D50" s="793">
        <v>41368</v>
      </c>
      <c r="E50" s="490">
        <v>1</v>
      </c>
      <c r="F50" s="794">
        <v>78.296000000000006</v>
      </c>
      <c r="G50" s="749" t="s">
        <v>976</v>
      </c>
      <c r="H50" s="501">
        <v>41368</v>
      </c>
      <c r="I50" s="795">
        <v>78.968000000000004</v>
      </c>
      <c r="J50" s="796">
        <f>SUM(F50-I50)*100</f>
        <v>-67.199999999999704</v>
      </c>
      <c r="K50" s="797">
        <f>SUM(100000/N50)/100</f>
        <v>10.749105136997343</v>
      </c>
      <c r="L50" s="798">
        <f>SUM((F50-I50)/J50*K50)*E50</f>
        <v>0.10749105136997343</v>
      </c>
      <c r="M50" s="721" t="s">
        <v>883</v>
      </c>
      <c r="N50" s="799">
        <v>93.031000000000006</v>
      </c>
      <c r="O50" s="800">
        <f t="shared" si="2"/>
        <v>-7.7645071557461307</v>
      </c>
      <c r="P50" s="518"/>
    </row>
    <row r="51" spans="1:16" x14ac:dyDescent="0.25">
      <c r="A51" s="438" t="s">
        <v>1032</v>
      </c>
      <c r="B51" s="438" t="s">
        <v>2073</v>
      </c>
      <c r="C51" s="746" t="s">
        <v>77</v>
      </c>
      <c r="D51" s="747">
        <v>41367</v>
      </c>
      <c r="E51" s="438">
        <v>1</v>
      </c>
      <c r="F51" s="791">
        <v>1.43296</v>
      </c>
      <c r="G51" s="749" t="s">
        <v>976</v>
      </c>
      <c r="H51" s="498">
        <v>41375</v>
      </c>
      <c r="I51" s="750">
        <v>1.4301999999999999</v>
      </c>
      <c r="J51" s="789">
        <f>SUM(F51-I51)*10000</f>
        <v>27.600000000000957</v>
      </c>
      <c r="K51" s="742">
        <f t="shared" ref="K51:K68" si="3">SUM(100000/N51)/10000</f>
        <v>10.723860589812332</v>
      </c>
      <c r="L51" s="751">
        <f>SUM((F51-I51)/J51*K51)*E51</f>
        <v>1.0723860589812334E-3</v>
      </c>
      <c r="M51" s="721" t="s">
        <v>883</v>
      </c>
      <c r="N51" s="639">
        <v>0.9325</v>
      </c>
      <c r="O51" s="790">
        <f t="shared" si="2"/>
        <v>317.40327322126609</v>
      </c>
      <c r="P51" s="518"/>
    </row>
    <row r="52" spans="1:16" x14ac:dyDescent="0.25">
      <c r="A52" s="14" t="s">
        <v>1141</v>
      </c>
      <c r="B52" s="407" t="s">
        <v>2068</v>
      </c>
      <c r="C52" s="721" t="s">
        <v>52</v>
      </c>
      <c r="D52" s="421">
        <v>41373</v>
      </c>
      <c r="E52" s="14">
        <v>1</v>
      </c>
      <c r="F52" s="728">
        <v>1.0581</v>
      </c>
      <c r="G52" s="479" t="s">
        <v>976</v>
      </c>
      <c r="H52" s="498">
        <v>41376</v>
      </c>
      <c r="I52" s="723">
        <v>1.0637000000000001</v>
      </c>
      <c r="J52" s="789">
        <f>SUM(I52-F52)*10000</f>
        <v>56.000000000000497</v>
      </c>
      <c r="K52" s="408">
        <f t="shared" si="3"/>
        <v>9.8434885323358596</v>
      </c>
      <c r="L52" s="724">
        <f>SUM((I52-F52)/J52*K52)*E52</f>
        <v>9.8434885323358591E-4</v>
      </c>
      <c r="M52" s="721" t="s">
        <v>883</v>
      </c>
      <c r="N52" s="719">
        <v>1.0159</v>
      </c>
      <c r="O52" s="790">
        <f>SUM(J52*K52*E52)/N52</f>
        <v>542.60789232287925</v>
      </c>
      <c r="P52" s="752"/>
    </row>
    <row r="53" spans="1:16" x14ac:dyDescent="0.25">
      <c r="A53" s="14" t="s">
        <v>1118</v>
      </c>
      <c r="B53" s="407" t="s">
        <v>2068</v>
      </c>
      <c r="C53" s="721" t="s">
        <v>52</v>
      </c>
      <c r="D53" s="421">
        <v>41373</v>
      </c>
      <c r="E53" s="14">
        <v>1</v>
      </c>
      <c r="F53" s="728">
        <v>1.2936399999999999</v>
      </c>
      <c r="G53" s="479" t="s">
        <v>976</v>
      </c>
      <c r="H53" s="498">
        <v>41376</v>
      </c>
      <c r="I53" s="723">
        <v>1.2998000000000001</v>
      </c>
      <c r="J53" s="789">
        <f>SUM(I53-F53)*10000</f>
        <v>61.600000000001657</v>
      </c>
      <c r="K53" s="408">
        <f t="shared" si="3"/>
        <v>8.0851201448853534</v>
      </c>
      <c r="L53" s="724">
        <f>SUM((I53-F53)/J53*K53)*E53</f>
        <v>8.0851201448853532E-4</v>
      </c>
      <c r="M53" s="721" t="s">
        <v>883</v>
      </c>
      <c r="N53" s="719">
        <v>1.2368399999999999</v>
      </c>
      <c r="O53" s="790">
        <f>SUM(J53*K53)/N53</f>
        <v>402.67407338455354</v>
      </c>
      <c r="P53" s="752"/>
    </row>
    <row r="54" spans="1:16" x14ac:dyDescent="0.25">
      <c r="A54" s="14" t="s">
        <v>1057</v>
      </c>
      <c r="B54" s="407" t="s">
        <v>2068</v>
      </c>
      <c r="C54" s="721" t="s">
        <v>52</v>
      </c>
      <c r="D54" s="421">
        <v>41373</v>
      </c>
      <c r="E54" s="14">
        <v>1</v>
      </c>
      <c r="F54" s="728">
        <v>1.0411699999999999</v>
      </c>
      <c r="G54" s="479" t="s">
        <v>976</v>
      </c>
      <c r="H54" s="498">
        <v>41376</v>
      </c>
      <c r="I54" s="723">
        <v>1.0497000000000001</v>
      </c>
      <c r="J54" s="789">
        <f>SUM(I54-F54)*10000</f>
        <v>85.300000000001489</v>
      </c>
      <c r="K54" s="408">
        <f t="shared" si="3"/>
        <v>10</v>
      </c>
      <c r="L54" s="724">
        <f>SUM((I54-F54)/J54*K54)*E54</f>
        <v>1E-3</v>
      </c>
      <c r="M54" s="721" t="s">
        <v>883</v>
      </c>
      <c r="N54" s="719">
        <v>1</v>
      </c>
      <c r="O54" s="790">
        <f>SUM(J54*K54)/N54</f>
        <v>853.00000000001489</v>
      </c>
      <c r="P54" s="734"/>
    </row>
    <row r="55" spans="1:16" x14ac:dyDescent="0.25">
      <c r="A55" s="14" t="s">
        <v>1142</v>
      </c>
      <c r="B55" s="407" t="s">
        <v>2068</v>
      </c>
      <c r="C55" s="721" t="s">
        <v>52</v>
      </c>
      <c r="D55" s="421">
        <v>41373</v>
      </c>
      <c r="E55" s="14">
        <v>1</v>
      </c>
      <c r="F55" s="728">
        <v>1.2167699999999999</v>
      </c>
      <c r="G55" s="479" t="s">
        <v>976</v>
      </c>
      <c r="H55" s="498">
        <v>41376</v>
      </c>
      <c r="I55" s="723">
        <v>1.2179</v>
      </c>
      <c r="J55" s="789">
        <f>SUM(I55-F55)*10000</f>
        <v>11.300000000000754</v>
      </c>
      <c r="K55" s="408">
        <f t="shared" si="3"/>
        <v>10.745639956587613</v>
      </c>
      <c r="L55" s="724">
        <f>SUM((I55-F55)/J55*K55)*E55</f>
        <v>1.0745639956587613E-3</v>
      </c>
      <c r="M55" s="721" t="s">
        <v>883</v>
      </c>
      <c r="N55" s="719">
        <v>0.93061000000000005</v>
      </c>
      <c r="O55" s="790">
        <f>SUM(J55*K55)/N55</f>
        <v>130.47971922658056</v>
      </c>
      <c r="P55" s="752"/>
    </row>
    <row r="56" spans="1:16" x14ac:dyDescent="0.25">
      <c r="A56" s="14" t="s">
        <v>1143</v>
      </c>
      <c r="B56" s="407" t="s">
        <v>2068</v>
      </c>
      <c r="C56" s="721" t="s">
        <v>52</v>
      </c>
      <c r="D56" s="421">
        <v>41374</v>
      </c>
      <c r="E56" s="14">
        <v>1</v>
      </c>
      <c r="F56" s="728">
        <v>0.97777000000000003</v>
      </c>
      <c r="G56" s="479" t="s">
        <v>976</v>
      </c>
      <c r="H56" s="498">
        <v>41376</v>
      </c>
      <c r="I56" s="723">
        <v>0.97970000000000002</v>
      </c>
      <c r="J56" s="789">
        <f>SUM(I56-F56)*10000</f>
        <v>19.299999999999873</v>
      </c>
      <c r="K56" s="408">
        <f t="shared" si="3"/>
        <v>10.745639956587613</v>
      </c>
      <c r="L56" s="724">
        <f>SUM((I56-F56)/J56*K56)*E56</f>
        <v>1.0745639956587613E-3</v>
      </c>
      <c r="M56" s="721" t="s">
        <v>883</v>
      </c>
      <c r="N56" s="719">
        <v>0.93061000000000005</v>
      </c>
      <c r="O56" s="790">
        <f>SUM(J56*K56*E56)/N56</f>
        <v>222.85474168786018</v>
      </c>
      <c r="P56" s="752"/>
    </row>
    <row r="57" spans="1:16" x14ac:dyDescent="0.25">
      <c r="A57" s="438" t="s">
        <v>1144</v>
      </c>
      <c r="B57" s="438" t="s">
        <v>2073</v>
      </c>
      <c r="C57" s="746" t="s">
        <v>77</v>
      </c>
      <c r="D57" s="747">
        <v>41374</v>
      </c>
      <c r="E57" s="438">
        <v>1</v>
      </c>
      <c r="F57" s="791">
        <v>1.4605399999999999</v>
      </c>
      <c r="G57" s="749" t="s">
        <v>976</v>
      </c>
      <c r="H57" s="498">
        <v>41376</v>
      </c>
      <c r="I57" s="750">
        <v>1.4588399999999999</v>
      </c>
      <c r="J57" s="789">
        <f>SUM(F57-I57)*10000</f>
        <v>17.000000000000348</v>
      </c>
      <c r="K57" s="742">
        <f t="shared" si="3"/>
        <v>10.543200000000001</v>
      </c>
      <c r="L57" s="751">
        <f>SUM((F57-I57)/J57*K57)*E57</f>
        <v>1.0543200000000001E-3</v>
      </c>
      <c r="M57" s="721" t="s">
        <v>883</v>
      </c>
      <c r="N57" s="639">
        <f>1/1.05432</f>
        <v>0.94847864026102136</v>
      </c>
      <c r="O57" s="790">
        <f>SUM(J57*K57*E57)/N57</f>
        <v>188.97041260800387</v>
      </c>
      <c r="P57" s="518"/>
    </row>
    <row r="58" spans="1:16" s="304" customFormat="1" x14ac:dyDescent="0.25">
      <c r="A58" s="438" t="s">
        <v>1117</v>
      </c>
      <c r="B58" s="438" t="s">
        <v>2073</v>
      </c>
      <c r="C58" s="746" t="s">
        <v>77</v>
      </c>
      <c r="D58" s="747">
        <v>41375</v>
      </c>
      <c r="E58" s="438">
        <v>1</v>
      </c>
      <c r="F58" s="791">
        <v>1.2397100000000001</v>
      </c>
      <c r="G58" s="749" t="s">
        <v>976</v>
      </c>
      <c r="H58" s="498">
        <v>41376</v>
      </c>
      <c r="I58" s="750">
        <v>1.2446999999999999</v>
      </c>
      <c r="J58" s="789">
        <f>SUM(F58-I58)*10000</f>
        <v>-49.899999999998279</v>
      </c>
      <c r="K58" s="742">
        <f t="shared" si="3"/>
        <v>10.543200000000001</v>
      </c>
      <c r="L58" s="751">
        <f>SUM((F58-I58)/J58*K58)*E58</f>
        <v>1.0543200000000001E-3</v>
      </c>
      <c r="M58" s="721" t="s">
        <v>883</v>
      </c>
      <c r="N58" s="639">
        <f>1/1.05432</f>
        <v>0.94847864026102136</v>
      </c>
      <c r="O58" s="790">
        <f t="shared" ref="O58:O65" si="4">SUM(J58*K58)/N58</f>
        <v>-554.68374053758089</v>
      </c>
      <c r="P58" s="752"/>
    </row>
    <row r="59" spans="1:16" ht="15" customHeight="1" x14ac:dyDescent="0.25">
      <c r="A59" s="14" t="s">
        <v>1032</v>
      </c>
      <c r="B59" s="407" t="s">
        <v>2068</v>
      </c>
      <c r="C59" s="721" t="s">
        <v>52</v>
      </c>
      <c r="D59" s="421">
        <v>41376</v>
      </c>
      <c r="E59" s="14">
        <v>1</v>
      </c>
      <c r="F59" s="728">
        <v>1.43211</v>
      </c>
      <c r="G59" s="479" t="s">
        <v>976</v>
      </c>
      <c r="H59" s="498">
        <v>41376</v>
      </c>
      <c r="I59" s="723">
        <v>1.4236</v>
      </c>
      <c r="J59" s="789">
        <f>SUM(I59-F59)*10000</f>
        <v>-85.100000000000179</v>
      </c>
      <c r="K59" s="408">
        <f t="shared" si="3"/>
        <v>10.745639956587613</v>
      </c>
      <c r="L59" s="724">
        <f>SUM((I59-F59)/J59*K59)*E59</f>
        <v>1.0745639956587613E-3</v>
      </c>
      <c r="M59" s="721" t="s">
        <v>883</v>
      </c>
      <c r="N59" s="719">
        <v>0.93061000000000005</v>
      </c>
      <c r="O59" s="790">
        <f t="shared" si="4"/>
        <v>-982.63930143197229</v>
      </c>
    </row>
    <row r="60" spans="1:16" ht="15" customHeight="1" x14ac:dyDescent="0.25">
      <c r="A60" s="438" t="s">
        <v>1031</v>
      </c>
      <c r="B60" s="438" t="s">
        <v>2073</v>
      </c>
      <c r="C60" s="746" t="s">
        <v>77</v>
      </c>
      <c r="D60" s="747">
        <v>41374</v>
      </c>
      <c r="E60" s="438">
        <v>1</v>
      </c>
      <c r="F60" s="791">
        <v>1.0161199999999999</v>
      </c>
      <c r="G60" s="749" t="s">
        <v>976</v>
      </c>
      <c r="H60" s="498">
        <v>41379</v>
      </c>
      <c r="I60" s="750">
        <v>1.0143</v>
      </c>
      <c r="J60" s="789">
        <f>SUM(F60-I60)*10000</f>
        <v>18.199999999999328</v>
      </c>
      <c r="K60" s="742">
        <f t="shared" si="3"/>
        <v>9.8590160701961942</v>
      </c>
      <c r="L60" s="751">
        <f>SUM((F60-I60)/J60*K60)*E60</f>
        <v>9.8590160701961943E-4</v>
      </c>
      <c r="M60" s="721" t="s">
        <v>883</v>
      </c>
      <c r="N60" s="639">
        <f>I60</f>
        <v>1.0143</v>
      </c>
      <c r="O60" s="790">
        <f t="shared" si="4"/>
        <v>176.90436012773748</v>
      </c>
    </row>
    <row r="61" spans="1:16" ht="15" customHeight="1" x14ac:dyDescent="0.25">
      <c r="A61" s="438" t="s">
        <v>1139</v>
      </c>
      <c r="B61" s="438" t="s">
        <v>2073</v>
      </c>
      <c r="C61" s="746" t="s">
        <v>77</v>
      </c>
      <c r="D61" s="747">
        <v>41376</v>
      </c>
      <c r="E61" s="438">
        <v>1</v>
      </c>
      <c r="F61" s="791">
        <v>1.32338</v>
      </c>
      <c r="G61" s="749" t="s">
        <v>976</v>
      </c>
      <c r="H61" s="498">
        <v>41379</v>
      </c>
      <c r="I61" s="750">
        <v>1.3309</v>
      </c>
      <c r="J61" s="789">
        <f>SUM(F61-I61)*10000</f>
        <v>-75.199999999999704</v>
      </c>
      <c r="K61" s="742">
        <f t="shared" si="3"/>
        <v>9.8605715187252247</v>
      </c>
      <c r="L61" s="751">
        <f>SUM((F61-I61)/J61*K61)*E61</f>
        <v>9.8605715187252262E-4</v>
      </c>
      <c r="M61" s="721" t="s">
        <v>883</v>
      </c>
      <c r="N61" s="639">
        <v>1.01414</v>
      </c>
      <c r="O61" s="790">
        <f t="shared" si="4"/>
        <v>-731.1761474827282</v>
      </c>
      <c r="P61" s="734"/>
    </row>
    <row r="62" spans="1:16" ht="15" customHeight="1" x14ac:dyDescent="0.25">
      <c r="A62" s="438" t="s">
        <v>1030</v>
      </c>
      <c r="B62" s="438" t="s">
        <v>2073</v>
      </c>
      <c r="C62" s="746" t="s">
        <v>77</v>
      </c>
      <c r="D62" s="747">
        <v>41376</v>
      </c>
      <c r="E62" s="438">
        <v>1</v>
      </c>
      <c r="F62" s="791">
        <v>0.85133000000000003</v>
      </c>
      <c r="G62" s="749" t="s">
        <v>976</v>
      </c>
      <c r="H62" s="498">
        <v>41379</v>
      </c>
      <c r="I62" s="750">
        <v>0.8548</v>
      </c>
      <c r="J62" s="789">
        <f>SUM(F62-I62)*10000</f>
        <v>-34.699999999999733</v>
      </c>
      <c r="K62" s="742">
        <f t="shared" si="3"/>
        <v>15.34</v>
      </c>
      <c r="L62" s="751">
        <f>SUM((F62-I62)/J62*K62)*E62</f>
        <v>1.5339999999999998E-3</v>
      </c>
      <c r="M62" s="721" t="s">
        <v>883</v>
      </c>
      <c r="N62" s="639">
        <f>1/1.534</f>
        <v>0.65189048239895697</v>
      </c>
      <c r="O62" s="790">
        <f t="shared" si="4"/>
        <v>-816.54513199999371</v>
      </c>
      <c r="P62" s="752"/>
    </row>
    <row r="63" spans="1:16" ht="15" customHeight="1" x14ac:dyDescent="0.25">
      <c r="A63" s="490" t="s">
        <v>1030</v>
      </c>
      <c r="B63" s="438" t="s">
        <v>2073</v>
      </c>
      <c r="C63" s="792" t="s">
        <v>77</v>
      </c>
      <c r="D63" s="793">
        <v>41376</v>
      </c>
      <c r="E63" s="490">
        <v>1</v>
      </c>
      <c r="F63" s="794">
        <v>0.85145999999999999</v>
      </c>
      <c r="G63" s="749" t="s">
        <v>976</v>
      </c>
      <c r="H63" s="501">
        <v>41380</v>
      </c>
      <c r="I63" s="795">
        <f>1/1.1693</f>
        <v>0.85521252031129735</v>
      </c>
      <c r="J63" s="796">
        <f>SUM(F63-I63)*10000</f>
        <v>-37.525203112973585</v>
      </c>
      <c r="K63" s="797">
        <f t="shared" si="3"/>
        <v>15.217000000000001</v>
      </c>
      <c r="L63" s="798">
        <f>SUM((F63-I63)/J63*K63)*E63</f>
        <v>1.5217E-3</v>
      </c>
      <c r="M63" s="721" t="s">
        <v>883</v>
      </c>
      <c r="N63" s="799">
        <f>1/1.5217</f>
        <v>0.65715975553657091</v>
      </c>
      <c r="O63" s="800">
        <f t="shared" si="4"/>
        <v>-868.92267969739032</v>
      </c>
      <c r="P63" s="752"/>
    </row>
    <row r="64" spans="1:16" ht="15" customHeight="1" x14ac:dyDescent="0.25">
      <c r="A64" s="438" t="s">
        <v>1035</v>
      </c>
      <c r="B64" s="438" t="s">
        <v>2073</v>
      </c>
      <c r="C64" s="746" t="s">
        <v>77</v>
      </c>
      <c r="D64" s="747">
        <v>41380</v>
      </c>
      <c r="E64" s="438">
        <v>1</v>
      </c>
      <c r="F64" s="791">
        <v>1.30339</v>
      </c>
      <c r="G64" s="749" t="s">
        <v>976</v>
      </c>
      <c r="H64" s="498">
        <v>41380</v>
      </c>
      <c r="I64" s="750">
        <v>1.3137799999999999</v>
      </c>
      <c r="J64" s="789">
        <f>SUM(F64-I64)*10000</f>
        <v>-103.899999999999</v>
      </c>
      <c r="K64" s="742">
        <f t="shared" si="3"/>
        <v>10</v>
      </c>
      <c r="L64" s="751">
        <f>SUM((F64-I64)/J64*K64)*E64</f>
        <v>1E-3</v>
      </c>
      <c r="M64" s="721" t="s">
        <v>883</v>
      </c>
      <c r="N64" s="639">
        <v>1</v>
      </c>
      <c r="O64" s="790">
        <f t="shared" si="4"/>
        <v>-1038.99999999999</v>
      </c>
      <c r="P64" s="734"/>
    </row>
    <row r="65" spans="1:16" ht="15" customHeight="1" x14ac:dyDescent="0.25">
      <c r="A65" s="14" t="s">
        <v>1058</v>
      </c>
      <c r="B65" s="407" t="s">
        <v>2068</v>
      </c>
      <c r="C65" s="721" t="s">
        <v>52</v>
      </c>
      <c r="D65" s="421">
        <v>41380</v>
      </c>
      <c r="E65" s="14">
        <v>1</v>
      </c>
      <c r="F65" s="728">
        <v>1.2388699999999999</v>
      </c>
      <c r="G65" s="479" t="s">
        <v>976</v>
      </c>
      <c r="H65" s="498">
        <v>41380</v>
      </c>
      <c r="I65" s="723">
        <v>1.2349399999999999</v>
      </c>
      <c r="J65" s="789">
        <f>SUM(I65-F65)*10000</f>
        <v>-39.299999999999891</v>
      </c>
      <c r="K65" s="408">
        <f t="shared" si="3"/>
        <v>8.0736315194574519</v>
      </c>
      <c r="L65" s="724">
        <f>SUM((I65-F65)/J65*K65)*E65</f>
        <v>8.0736315194574523E-4</v>
      </c>
      <c r="M65" s="721" t="s">
        <v>883</v>
      </c>
      <c r="N65" s="719">
        <v>1.2385999999999999</v>
      </c>
      <c r="O65" s="790">
        <f t="shared" si="4"/>
        <v>-256.17125683406829</v>
      </c>
    </row>
    <row r="66" spans="1:16" s="304" customFormat="1" ht="15" customHeight="1" x14ac:dyDescent="0.25">
      <c r="A66" s="14" t="s">
        <v>1144</v>
      </c>
      <c r="B66" s="407" t="s">
        <v>2068</v>
      </c>
      <c r="C66" s="721" t="s">
        <v>52</v>
      </c>
      <c r="D66" s="421">
        <v>41376</v>
      </c>
      <c r="E66" s="14">
        <v>1</v>
      </c>
      <c r="F66" s="728">
        <v>1.45902</v>
      </c>
      <c r="G66" s="479" t="s">
        <v>976</v>
      </c>
      <c r="H66" s="498">
        <v>41381</v>
      </c>
      <c r="I66" s="723">
        <v>1.4741</v>
      </c>
      <c r="J66" s="789">
        <f>SUM(I66-F66)*10000</f>
        <v>150.79999999999981</v>
      </c>
      <c r="K66" s="408">
        <f t="shared" si="3"/>
        <v>10.544074230282581</v>
      </c>
      <c r="L66" s="724">
        <f>SUM((I66-F66)/J66*K66)*E66</f>
        <v>1.0544074230282581E-3</v>
      </c>
      <c r="M66" s="721" t="s">
        <v>883</v>
      </c>
      <c r="N66" s="719">
        <v>0.94840000000000002</v>
      </c>
      <c r="O66" s="790">
        <f>SUM(J66*K66*E66)/N66</f>
        <v>1676.5567207155327</v>
      </c>
      <c r="P66" s="518"/>
    </row>
    <row r="67" spans="1:16" ht="15" customHeight="1" x14ac:dyDescent="0.25">
      <c r="A67" s="438" t="s">
        <v>1032</v>
      </c>
      <c r="B67" s="438" t="s">
        <v>2073</v>
      </c>
      <c r="C67" s="746" t="s">
        <v>77</v>
      </c>
      <c r="D67" s="747">
        <v>41380</v>
      </c>
      <c r="E67" s="438">
        <v>1</v>
      </c>
      <c r="F67" s="791">
        <v>1.4231799999999999</v>
      </c>
      <c r="G67" s="749" t="s">
        <v>976</v>
      </c>
      <c r="H67" s="498">
        <v>41382</v>
      </c>
      <c r="I67" s="750">
        <v>1.4222999999999999</v>
      </c>
      <c r="J67" s="789">
        <f>SUM(F67-I67)*10000</f>
        <v>8.799999999999919</v>
      </c>
      <c r="K67" s="742">
        <f t="shared" si="3"/>
        <v>10.75384449940854</v>
      </c>
      <c r="L67" s="751">
        <f>SUM((F67-I67)/J67*K67)*E67</f>
        <v>1.0753844499408541E-3</v>
      </c>
      <c r="M67" s="721" t="s">
        <v>883</v>
      </c>
      <c r="N67" s="639">
        <v>0.92989999999999995</v>
      </c>
      <c r="O67" s="790">
        <f>SUM(J67*K67)/N67</f>
        <v>101.76775093536325</v>
      </c>
    </row>
    <row r="68" spans="1:16" ht="15" customHeight="1" x14ac:dyDescent="0.25">
      <c r="A68" s="14" t="s">
        <v>1147</v>
      </c>
      <c r="B68" s="407" t="s">
        <v>2068</v>
      </c>
      <c r="C68" s="721" t="s">
        <v>52</v>
      </c>
      <c r="D68" s="421">
        <v>41383</v>
      </c>
      <c r="E68" s="14">
        <v>1</v>
      </c>
      <c r="F68" s="728">
        <v>1.22444</v>
      </c>
      <c r="G68" s="479" t="s">
        <v>976</v>
      </c>
      <c r="H68" s="498">
        <v>41386</v>
      </c>
      <c r="I68" s="723">
        <v>1.2175</v>
      </c>
      <c r="J68" s="789">
        <f>SUM(I68-F68)*10000</f>
        <v>-69.399999999999466</v>
      </c>
      <c r="K68" s="408">
        <f t="shared" si="3"/>
        <v>8.4125515268781026</v>
      </c>
      <c r="L68" s="724">
        <f>SUM((I68-F68)/J68*K68)*E68</f>
        <v>8.4125515268781016E-4</v>
      </c>
      <c r="M68" s="721" t="s">
        <v>883</v>
      </c>
      <c r="N68" s="719">
        <v>1.1887000000000001</v>
      </c>
      <c r="O68" s="790">
        <f>SUM(J68*K68)/N68</f>
        <v>-491.15090095510703</v>
      </c>
      <c r="P68" s="752"/>
    </row>
    <row r="69" spans="1:16" ht="15" customHeight="1" x14ac:dyDescent="0.25">
      <c r="A69" s="14" t="s">
        <v>1140</v>
      </c>
      <c r="B69" s="407" t="s">
        <v>2068</v>
      </c>
      <c r="C69" s="721" t="s">
        <v>52</v>
      </c>
      <c r="D69" s="421">
        <v>41386</v>
      </c>
      <c r="E69" s="14">
        <v>1</v>
      </c>
      <c r="F69" s="728">
        <v>83.790999999999997</v>
      </c>
      <c r="G69" s="479" t="s">
        <v>976</v>
      </c>
      <c r="H69" s="498">
        <v>41387</v>
      </c>
      <c r="I69" s="723">
        <v>82.444000000000003</v>
      </c>
      <c r="J69" s="789">
        <f>SUM(I69-F69)*100</f>
        <v>-134.69999999999942</v>
      </c>
      <c r="K69" s="408">
        <f>SUM(100000/N69)/100</f>
        <v>10.078308456708626</v>
      </c>
      <c r="L69" s="724">
        <f>SUM((I69-F69)/J69*K69)*E69</f>
        <v>0.10078308456708626</v>
      </c>
      <c r="M69" s="721" t="s">
        <v>883</v>
      </c>
      <c r="N69" s="719">
        <v>99.222999999999999</v>
      </c>
      <c r="O69" s="790">
        <f>SUM(J69*K69)/N69</f>
        <v>-13.681788991651594</v>
      </c>
    </row>
    <row r="70" spans="1:16" s="304" customFormat="1" ht="15" customHeight="1" x14ac:dyDescent="0.25">
      <c r="A70" s="438" t="s">
        <v>1145</v>
      </c>
      <c r="B70" s="438" t="s">
        <v>2073</v>
      </c>
      <c r="C70" s="746" t="s">
        <v>77</v>
      </c>
      <c r="D70" s="747">
        <v>41380</v>
      </c>
      <c r="E70" s="438">
        <v>1</v>
      </c>
      <c r="F70" s="791">
        <v>1.5282500000000001</v>
      </c>
      <c r="G70" s="749" t="s">
        <v>976</v>
      </c>
      <c r="H70" s="498">
        <v>41389</v>
      </c>
      <c r="I70" s="750">
        <v>1.5363</v>
      </c>
      <c r="J70" s="789">
        <f>SUM(F70-I70)*10000</f>
        <v>-80.499999999998906</v>
      </c>
      <c r="K70" s="742">
        <f t="shared" ref="K70:K75" si="5">SUM(100000/N70)/10000</f>
        <v>10</v>
      </c>
      <c r="L70" s="751">
        <f>SUM((F70-I70)/J70*K70)*E70</f>
        <v>1E-3</v>
      </c>
      <c r="M70" s="721" t="s">
        <v>883</v>
      </c>
      <c r="N70" s="639">
        <v>1</v>
      </c>
      <c r="O70" s="928">
        <f>SUM(J70*K70*E70)/N70</f>
        <v>-804.99999999998909</v>
      </c>
      <c r="P70" s="518"/>
    </row>
    <row r="71" spans="1:16" s="304" customFormat="1" ht="15" customHeight="1" x14ac:dyDescent="0.25">
      <c r="A71" s="438" t="s">
        <v>1035</v>
      </c>
      <c r="B71" s="438" t="s">
        <v>2073</v>
      </c>
      <c r="C71" s="746" t="s">
        <v>77</v>
      </c>
      <c r="D71" s="747">
        <v>41383</v>
      </c>
      <c r="E71" s="438">
        <v>1</v>
      </c>
      <c r="F71" s="791">
        <v>1.30304</v>
      </c>
      <c r="G71" s="749" t="s">
        <v>976</v>
      </c>
      <c r="H71" s="498">
        <v>41389</v>
      </c>
      <c r="I71" s="750">
        <v>1.3070999999999999</v>
      </c>
      <c r="J71" s="789">
        <f>SUM(F71-I71)*10000</f>
        <v>-40.599999999999525</v>
      </c>
      <c r="K71" s="742">
        <f t="shared" si="5"/>
        <v>10</v>
      </c>
      <c r="L71" s="751">
        <f>SUM((F71-I71)/J71*K71)*E71</f>
        <v>1E-3</v>
      </c>
      <c r="M71" s="721" t="s">
        <v>883</v>
      </c>
      <c r="N71" s="639">
        <v>1</v>
      </c>
      <c r="O71" s="790">
        <f>SUM(J71*K71)/N71</f>
        <v>-405.99999999999523</v>
      </c>
      <c r="P71" s="752"/>
    </row>
    <row r="72" spans="1:16" ht="15" customHeight="1" x14ac:dyDescent="0.25">
      <c r="A72" s="14" t="s">
        <v>1146</v>
      </c>
      <c r="B72" s="407" t="s">
        <v>2068</v>
      </c>
      <c r="C72" s="721" t="s">
        <v>52</v>
      </c>
      <c r="D72" s="421">
        <v>41383</v>
      </c>
      <c r="E72" s="14">
        <v>1</v>
      </c>
      <c r="F72" s="728">
        <v>0.93269999999999997</v>
      </c>
      <c r="G72" s="479" t="s">
        <v>976</v>
      </c>
      <c r="H72" s="498">
        <v>41389</v>
      </c>
      <c r="I72" s="723">
        <v>0.94430000000000003</v>
      </c>
      <c r="J72" s="789">
        <f>SUM(I72-F72)*10000</f>
        <v>116.00000000000054</v>
      </c>
      <c r="K72" s="408">
        <f t="shared" si="5"/>
        <v>10.725010725010724</v>
      </c>
      <c r="L72" s="724">
        <f t="shared" ref="L72:L78" si="6">SUM((I72-F72)/J72*K72)*E72</f>
        <v>1.0725010725010724E-3</v>
      </c>
      <c r="M72" s="721" t="s">
        <v>883</v>
      </c>
      <c r="N72" s="719">
        <v>0.93240000000000001</v>
      </c>
      <c r="O72" s="790">
        <f>SUM(J72*K72*E72)/N72</f>
        <v>1334.2999185985091</v>
      </c>
      <c r="P72" s="518"/>
    </row>
    <row r="73" spans="1:16" s="304" customFormat="1" ht="15" customHeight="1" x14ac:dyDescent="0.25">
      <c r="A73" s="14" t="s">
        <v>1058</v>
      </c>
      <c r="B73" s="407" t="s">
        <v>2068</v>
      </c>
      <c r="C73" s="721" t="s">
        <v>52</v>
      </c>
      <c r="D73" s="421">
        <v>41386</v>
      </c>
      <c r="E73" s="14">
        <v>1</v>
      </c>
      <c r="F73" s="728">
        <v>1.2361899999999999</v>
      </c>
      <c r="G73" s="479" t="s">
        <v>976</v>
      </c>
      <c r="H73" s="498">
        <v>41389</v>
      </c>
      <c r="I73" s="723">
        <v>1.2407999999999999</v>
      </c>
      <c r="J73" s="789">
        <f>SUM(I73-F73)*10000</f>
        <v>46.10000000000003</v>
      </c>
      <c r="K73" s="408">
        <f t="shared" si="5"/>
        <v>8.0476420408820228</v>
      </c>
      <c r="L73" s="724">
        <f t="shared" si="6"/>
        <v>8.0476420408820231E-4</v>
      </c>
      <c r="M73" s="721" t="s">
        <v>883</v>
      </c>
      <c r="N73" s="719">
        <v>1.2425999999999999</v>
      </c>
      <c r="O73" s="790">
        <f>SUM(J73*K73)/N73</f>
        <v>298.56454054777203</v>
      </c>
      <c r="P73" s="518"/>
    </row>
    <row r="74" spans="1:16" ht="15" customHeight="1" x14ac:dyDescent="0.25">
      <c r="A74" s="14" t="s">
        <v>1141</v>
      </c>
      <c r="B74" s="407" t="s">
        <v>2068</v>
      </c>
      <c r="C74" s="721" t="s">
        <v>52</v>
      </c>
      <c r="D74" s="421">
        <v>41389</v>
      </c>
      <c r="E74" s="14">
        <v>1</v>
      </c>
      <c r="F74" s="728">
        <v>1.05382</v>
      </c>
      <c r="G74" s="479" t="s">
        <v>976</v>
      </c>
      <c r="H74" s="498">
        <v>41389</v>
      </c>
      <c r="I74" s="723">
        <v>1.0496300000000001</v>
      </c>
      <c r="J74" s="789">
        <f>SUM(I74-F74)*10000</f>
        <v>-41.89999999999916</v>
      </c>
      <c r="K74" s="408">
        <f t="shared" si="5"/>
        <v>9.7526722321916193</v>
      </c>
      <c r="L74" s="724">
        <f t="shared" si="6"/>
        <v>9.7526722321916194E-4</v>
      </c>
      <c r="M74" s="721" t="s">
        <v>883</v>
      </c>
      <c r="N74" s="719">
        <v>1.02536</v>
      </c>
      <c r="O74" s="790">
        <f>SUM(J74*K74*E74)/N74</f>
        <v>-398.53023965126459</v>
      </c>
      <c r="P74" s="752"/>
    </row>
    <row r="75" spans="1:16" ht="15" customHeight="1" x14ac:dyDescent="0.25">
      <c r="A75" s="14" t="s">
        <v>1148</v>
      </c>
      <c r="B75" s="407" t="s">
        <v>2068</v>
      </c>
      <c r="C75" s="721" t="s">
        <v>52</v>
      </c>
      <c r="D75" s="421">
        <v>41383</v>
      </c>
      <c r="E75" s="14">
        <v>1</v>
      </c>
      <c r="F75" s="728">
        <v>0.90842999999999996</v>
      </c>
      <c r="G75" s="479" t="s">
        <v>976</v>
      </c>
      <c r="H75" s="498">
        <v>41390</v>
      </c>
      <c r="I75" s="723">
        <v>0.92130000000000001</v>
      </c>
      <c r="J75" s="789">
        <f>SUM(I75-F75)*10000</f>
        <v>128.70000000000047</v>
      </c>
      <c r="K75" s="408">
        <f t="shared" si="5"/>
        <v>10.715816545220745</v>
      </c>
      <c r="L75" s="724">
        <f t="shared" si="6"/>
        <v>1.0715816545220746E-3</v>
      </c>
      <c r="M75" s="721" t="s">
        <v>883</v>
      </c>
      <c r="N75" s="719">
        <v>0.93320000000000003</v>
      </c>
      <c r="O75" s="790">
        <f>SUM(J75*K75)/N75</f>
        <v>1477.8456808507447</v>
      </c>
    </row>
    <row r="76" spans="1:16" ht="15" customHeight="1" x14ac:dyDescent="0.25">
      <c r="A76" s="14" t="s">
        <v>1149</v>
      </c>
      <c r="B76" s="407" t="s">
        <v>2068</v>
      </c>
      <c r="C76" s="721" t="s">
        <v>52</v>
      </c>
      <c r="D76" s="421">
        <v>41383</v>
      </c>
      <c r="E76" s="14">
        <v>1</v>
      </c>
      <c r="F76" s="728">
        <v>95.655000000000001</v>
      </c>
      <c r="G76" s="479" t="s">
        <v>976</v>
      </c>
      <c r="H76" s="498">
        <v>41390</v>
      </c>
      <c r="I76" s="723">
        <v>96.58</v>
      </c>
      <c r="J76" s="789">
        <f>SUM(I76-F76)*100</f>
        <v>92.499999999999716</v>
      </c>
      <c r="K76" s="408">
        <f>SUM(100000/N76)/100</f>
        <v>10.077191285244977</v>
      </c>
      <c r="L76" s="724">
        <f t="shared" si="6"/>
        <v>0.10077191285244977</v>
      </c>
      <c r="M76" s="721" t="s">
        <v>883</v>
      </c>
      <c r="N76" s="719">
        <v>99.233999999999995</v>
      </c>
      <c r="O76" s="790">
        <f>SUM(J76*K76)/N76</f>
        <v>9.3933550384460727</v>
      </c>
      <c r="P76" s="734"/>
    </row>
    <row r="77" spans="1:16" ht="15" customHeight="1" x14ac:dyDescent="0.25">
      <c r="A77" s="14" t="s">
        <v>1150</v>
      </c>
      <c r="B77" s="407" t="s">
        <v>2068</v>
      </c>
      <c r="C77" s="721" t="s">
        <v>52</v>
      </c>
      <c r="D77" s="421">
        <v>41383</v>
      </c>
      <c r="E77" s="14">
        <v>1</v>
      </c>
      <c r="F77" s="728">
        <v>149.94800000000001</v>
      </c>
      <c r="G77" s="479" t="s">
        <v>976</v>
      </c>
      <c r="H77" s="498">
        <v>41390</v>
      </c>
      <c r="I77" s="723">
        <v>151.42099999999999</v>
      </c>
      <c r="J77" s="789">
        <f>SUM(I77-F77)*100</f>
        <v>147.29999999999848</v>
      </c>
      <c r="K77" s="408">
        <f>SUM(100000/N77)/100</f>
        <v>10.077191285244977</v>
      </c>
      <c r="L77" s="724">
        <f t="shared" si="6"/>
        <v>0.10077191285244977</v>
      </c>
      <c r="M77" s="721" t="s">
        <v>883</v>
      </c>
      <c r="N77" s="719">
        <v>99.233999999999995</v>
      </c>
      <c r="O77" s="790">
        <f>SUM(J77*K77)/N77</f>
        <v>14.958283212574015</v>
      </c>
      <c r="P77" s="518"/>
    </row>
    <row r="78" spans="1:16" ht="15" customHeight="1" x14ac:dyDescent="0.25">
      <c r="A78" s="14" t="s">
        <v>1155</v>
      </c>
      <c r="B78" s="407" t="s">
        <v>2068</v>
      </c>
      <c r="C78" s="721" t="s">
        <v>52</v>
      </c>
      <c r="D78" s="421">
        <v>41388</v>
      </c>
      <c r="E78" s="14">
        <v>1</v>
      </c>
      <c r="F78" s="728">
        <v>102.014</v>
      </c>
      <c r="G78" s="479" t="s">
        <v>976</v>
      </c>
      <c r="H78" s="498">
        <v>41390</v>
      </c>
      <c r="I78" s="723">
        <v>101.532</v>
      </c>
      <c r="J78" s="789">
        <f>SUM(I78-F78)*100</f>
        <v>-48.199999999999932</v>
      </c>
      <c r="K78" s="408">
        <f>SUM(100000/N78)/100</f>
        <v>10.077191285244977</v>
      </c>
      <c r="L78" s="724">
        <f t="shared" si="6"/>
        <v>0.10077191285244977</v>
      </c>
      <c r="M78" s="721" t="s">
        <v>883</v>
      </c>
      <c r="N78" s="719">
        <v>99.233999999999995</v>
      </c>
      <c r="O78" s="790">
        <f>SUM(J78*K78*E78)/N78</f>
        <v>-4.8946995984119077</v>
      </c>
      <c r="P78" s="752"/>
    </row>
    <row r="79" spans="1:16" s="304" customFormat="1" ht="15" customHeight="1" x14ac:dyDescent="0.25">
      <c r="A79" s="438" t="s">
        <v>1117</v>
      </c>
      <c r="B79" s="438" t="s">
        <v>2073</v>
      </c>
      <c r="C79" s="746" t="s">
        <v>77</v>
      </c>
      <c r="D79" s="747">
        <v>41388</v>
      </c>
      <c r="E79" s="438">
        <v>1</v>
      </c>
      <c r="F79" s="791">
        <v>1.2652099999999999</v>
      </c>
      <c r="G79" s="749" t="s">
        <v>976</v>
      </c>
      <c r="H79" s="498">
        <v>41390</v>
      </c>
      <c r="I79" s="750">
        <v>1.2678</v>
      </c>
      <c r="J79" s="789">
        <f>SUM(F79-I79)*10000</f>
        <v>-25.900000000000922</v>
      </c>
      <c r="K79" s="742">
        <f t="shared" ref="K79:K87" si="7">SUM(100000/N79)/10000</f>
        <v>10.260619741432382</v>
      </c>
      <c r="L79" s="751">
        <f>SUM((F79-I79)/J79*K79)*E79</f>
        <v>1.0260619741432383E-3</v>
      </c>
      <c r="M79" s="721" t="s">
        <v>883</v>
      </c>
      <c r="N79" s="639">
        <v>0.97460000000000002</v>
      </c>
      <c r="O79" s="790">
        <f t="shared" ref="O79:O86" si="8">SUM(J79*K79)/N79</f>
        <v>-272.67602226873396</v>
      </c>
      <c r="P79" s="734"/>
    </row>
    <row r="80" spans="1:16" s="304" customFormat="1" ht="15" customHeight="1" x14ac:dyDescent="0.25">
      <c r="A80" s="14" t="s">
        <v>1057</v>
      </c>
      <c r="B80" s="407" t="s">
        <v>2068</v>
      </c>
      <c r="C80" s="721" t="s">
        <v>52</v>
      </c>
      <c r="D80" s="421">
        <v>41389</v>
      </c>
      <c r="E80" s="14">
        <v>1</v>
      </c>
      <c r="F80" s="728">
        <v>1.02742</v>
      </c>
      <c r="G80" s="479" t="s">
        <v>976</v>
      </c>
      <c r="H80" s="498">
        <v>41390</v>
      </c>
      <c r="I80" s="723">
        <v>1.0274000000000001</v>
      </c>
      <c r="J80" s="789">
        <f>SUM(I80-F80)*10000</f>
        <v>-0.19999999999908979</v>
      </c>
      <c r="K80" s="408">
        <f t="shared" si="7"/>
        <v>10</v>
      </c>
      <c r="L80" s="724">
        <f>SUM((I80-F80)/J80*K80)*E80</f>
        <v>1E-3</v>
      </c>
      <c r="M80" s="721" t="s">
        <v>883</v>
      </c>
      <c r="N80" s="719">
        <v>1</v>
      </c>
      <c r="O80" s="790">
        <f t="shared" si="8"/>
        <v>-1.9999999999908979</v>
      </c>
      <c r="P80" s="734"/>
    </row>
    <row r="81" spans="1:16" ht="15" customHeight="1" x14ac:dyDescent="0.25">
      <c r="A81" s="490" t="s">
        <v>1035</v>
      </c>
      <c r="B81" s="438" t="s">
        <v>2073</v>
      </c>
      <c r="C81" s="792" t="s">
        <v>77</v>
      </c>
      <c r="D81" s="793">
        <v>41390</v>
      </c>
      <c r="E81" s="490">
        <v>1</v>
      </c>
      <c r="F81" s="794">
        <v>1.3009900000000001</v>
      </c>
      <c r="G81" s="749" t="s">
        <v>976</v>
      </c>
      <c r="H81" s="501">
        <v>41393</v>
      </c>
      <c r="I81" s="795">
        <v>1.3080000000000001</v>
      </c>
      <c r="J81" s="796">
        <f>SUM(F81-I81)*10000</f>
        <v>-70.099999999999611</v>
      </c>
      <c r="K81" s="797">
        <f t="shared" si="7"/>
        <v>10</v>
      </c>
      <c r="L81" s="798">
        <f>SUM((F81-I81)/J81*K81)*E81</f>
        <v>1E-3</v>
      </c>
      <c r="M81" s="721" t="s">
        <v>883</v>
      </c>
      <c r="N81" s="799">
        <v>1</v>
      </c>
      <c r="O81" s="800">
        <f t="shared" si="8"/>
        <v>-700.99999999999613</v>
      </c>
      <c r="P81" s="752"/>
    </row>
    <row r="82" spans="1:16" ht="15" customHeight="1" x14ac:dyDescent="0.25">
      <c r="A82" s="14" t="s">
        <v>1032</v>
      </c>
      <c r="B82" s="407" t="s">
        <v>2068</v>
      </c>
      <c r="C82" s="721" t="s">
        <v>52</v>
      </c>
      <c r="D82" s="421">
        <v>41383</v>
      </c>
      <c r="E82" s="14">
        <v>1</v>
      </c>
      <c r="F82" s="728">
        <v>1.42475</v>
      </c>
      <c r="G82" s="479" t="s">
        <v>976</v>
      </c>
      <c r="H82" s="498">
        <v>41394</v>
      </c>
      <c r="I82" s="723">
        <v>1.45126</v>
      </c>
      <c r="J82" s="789">
        <f>SUM(I82-F82)*10000</f>
        <v>265.10000000000036</v>
      </c>
      <c r="K82" s="408">
        <f t="shared" si="7"/>
        <v>10.682505261133841</v>
      </c>
      <c r="L82" s="724">
        <f>SUM((I82-F82)/J82*K82)*E82</f>
        <v>1.068250526113384E-3</v>
      </c>
      <c r="M82" s="721" t="s">
        <v>883</v>
      </c>
      <c r="N82" s="719">
        <v>0.93611</v>
      </c>
      <c r="O82" s="790">
        <f t="shared" si="8"/>
        <v>3025.2130035215787</v>
      </c>
    </row>
    <row r="83" spans="1:16" ht="15" customHeight="1" x14ac:dyDescent="0.25">
      <c r="A83" s="14" t="s">
        <v>1142</v>
      </c>
      <c r="B83" s="407" t="s">
        <v>2068</v>
      </c>
      <c r="C83" s="721" t="s">
        <v>52</v>
      </c>
      <c r="D83" s="421">
        <v>41393</v>
      </c>
      <c r="E83" s="14">
        <v>1</v>
      </c>
      <c r="F83" s="728">
        <v>1.2280899999999999</v>
      </c>
      <c r="G83" s="479" t="s">
        <v>976</v>
      </c>
      <c r="H83" s="498">
        <v>41394</v>
      </c>
      <c r="I83" s="723">
        <v>1.2262599999999999</v>
      </c>
      <c r="J83" s="789">
        <f>SUM(I83-F83)*10000</f>
        <v>-18.299999999999983</v>
      </c>
      <c r="K83" s="408">
        <f t="shared" si="7"/>
        <v>10.611205432937183</v>
      </c>
      <c r="L83" s="724">
        <f>SUM((I83-F83)/J83*K83)*E83</f>
        <v>1.0611205432937184E-3</v>
      </c>
      <c r="M83" s="721" t="s">
        <v>883</v>
      </c>
      <c r="N83" s="719">
        <v>0.94240000000000002</v>
      </c>
      <c r="O83" s="790">
        <f t="shared" si="8"/>
        <v>-206.05375575419171</v>
      </c>
      <c r="P83" s="734"/>
    </row>
    <row r="84" spans="1:16" s="304" customFormat="1" ht="15" customHeight="1" x14ac:dyDescent="0.25">
      <c r="A84" s="438" t="s">
        <v>1030</v>
      </c>
      <c r="B84" s="438" t="s">
        <v>2073</v>
      </c>
      <c r="C84" s="746" t="s">
        <v>77</v>
      </c>
      <c r="D84" s="747">
        <v>41388</v>
      </c>
      <c r="E84" s="438">
        <v>1</v>
      </c>
      <c r="F84" s="791">
        <v>0.85029999999999994</v>
      </c>
      <c r="G84" s="749" t="s">
        <v>976</v>
      </c>
      <c r="H84" s="498">
        <v>41395</v>
      </c>
      <c r="I84" s="750">
        <v>0.84746999999999995</v>
      </c>
      <c r="J84" s="789">
        <f>SUM(F84-I84)*10000</f>
        <v>28.29999999999999</v>
      </c>
      <c r="K84" s="742">
        <f t="shared" si="7"/>
        <v>15.5306</v>
      </c>
      <c r="L84" s="751">
        <f>SUM((F84-I84)/J84*K84)*E84</f>
        <v>1.55306E-3</v>
      </c>
      <c r="M84" s="721" t="s">
        <v>883</v>
      </c>
      <c r="N84" s="639">
        <f>1/1.55306</f>
        <v>0.64389012658879885</v>
      </c>
      <c r="O84" s="790">
        <f t="shared" si="8"/>
        <v>682.59468789879975</v>
      </c>
      <c r="P84" s="734"/>
    </row>
    <row r="85" spans="1:16" ht="15" customHeight="1" x14ac:dyDescent="0.25">
      <c r="A85" s="14" t="s">
        <v>1172</v>
      </c>
      <c r="B85" s="407" t="s">
        <v>2068</v>
      </c>
      <c r="C85" s="721" t="s">
        <v>52</v>
      </c>
      <c r="D85" s="421">
        <v>41388</v>
      </c>
      <c r="E85" s="14">
        <v>1</v>
      </c>
      <c r="F85" s="728">
        <v>0.83914999999999995</v>
      </c>
      <c r="G85" s="479" t="s">
        <v>976</v>
      </c>
      <c r="H85" s="498">
        <v>41395</v>
      </c>
      <c r="I85" s="723">
        <v>0.85429999999999995</v>
      </c>
      <c r="J85" s="789">
        <f>SUM(I85-F85)*10000</f>
        <v>151.49999999999997</v>
      </c>
      <c r="K85" s="408">
        <f t="shared" si="7"/>
        <v>10</v>
      </c>
      <c r="L85" s="724">
        <f>SUM((I85-F85)/J85*K85)*E85</f>
        <v>1E-3</v>
      </c>
      <c r="M85" s="721" t="s">
        <v>883</v>
      </c>
      <c r="N85" s="719">
        <v>1</v>
      </c>
      <c r="O85" s="790">
        <f t="shared" si="8"/>
        <v>1514.9999999999998</v>
      </c>
    </row>
    <row r="86" spans="1:16" ht="15" customHeight="1" x14ac:dyDescent="0.25">
      <c r="A86" s="500" t="s">
        <v>1118</v>
      </c>
      <c r="B86" s="407" t="s">
        <v>2068</v>
      </c>
      <c r="C86" s="801" t="s">
        <v>52</v>
      </c>
      <c r="D86" s="802">
        <v>41394</v>
      </c>
      <c r="E86" s="500">
        <v>1</v>
      </c>
      <c r="F86" s="803">
        <v>1.2767599999999999</v>
      </c>
      <c r="G86" s="479" t="s">
        <v>976</v>
      </c>
      <c r="H86" s="501">
        <v>41395</v>
      </c>
      <c r="I86" s="804">
        <v>1.2736799999999999</v>
      </c>
      <c r="J86" s="796">
        <f>SUM(I86-F86)*10000</f>
        <v>-30.799999999999716</v>
      </c>
      <c r="K86" s="805">
        <f t="shared" si="7"/>
        <v>8.1219593414715359</v>
      </c>
      <c r="L86" s="806">
        <f>SUM((I86-F86)/J86*K86)*E86</f>
        <v>8.1219593414715366E-4</v>
      </c>
      <c r="M86" s="721" t="s">
        <v>883</v>
      </c>
      <c r="N86" s="807">
        <v>1.23123</v>
      </c>
      <c r="O86" s="800">
        <f t="shared" si="8"/>
        <v>-203.17596851710971</v>
      </c>
      <c r="P86" s="752"/>
    </row>
    <row r="87" spans="1:16" ht="15" customHeight="1" x14ac:dyDescent="0.25">
      <c r="A87" s="490" t="s">
        <v>1144</v>
      </c>
      <c r="B87" s="438" t="s">
        <v>2073</v>
      </c>
      <c r="C87" s="792" t="s">
        <v>77</v>
      </c>
      <c r="D87" s="793">
        <v>41394</v>
      </c>
      <c r="E87" s="490">
        <v>1</v>
      </c>
      <c r="F87" s="794">
        <v>1.49739</v>
      </c>
      <c r="G87" s="749" t="s">
        <v>976</v>
      </c>
      <c r="H87" s="501">
        <v>41395</v>
      </c>
      <c r="I87" s="795">
        <v>1.5016700000000001</v>
      </c>
      <c r="J87" s="796">
        <f>SUM(F87-I87)*10000</f>
        <v>-42.800000000000615</v>
      </c>
      <c r="K87" s="797">
        <f t="shared" si="7"/>
        <v>10.340085409105479</v>
      </c>
      <c r="L87" s="798">
        <f>SUM((F87-I87)/J87*K87)*E87</f>
        <v>1.034008540910548E-3</v>
      </c>
      <c r="M87" s="721" t="s">
        <v>883</v>
      </c>
      <c r="N87" s="799">
        <v>0.96711000000000003</v>
      </c>
      <c r="O87" s="790">
        <f>SUM(J87*K87*E87)/N87</f>
        <v>-457.60632762531753</v>
      </c>
    </row>
    <row r="88" spans="1:16" ht="15" customHeight="1" x14ac:dyDescent="0.25">
      <c r="A88" s="438" t="s">
        <v>1166</v>
      </c>
      <c r="B88" s="438" t="s">
        <v>2073</v>
      </c>
      <c r="C88" s="746" t="s">
        <v>77</v>
      </c>
      <c r="D88" s="747">
        <v>41390</v>
      </c>
      <c r="E88" s="438">
        <v>1</v>
      </c>
      <c r="F88" s="791">
        <v>103.667</v>
      </c>
      <c r="G88" s="749" t="s">
        <v>976</v>
      </c>
      <c r="H88" s="498">
        <v>41396</v>
      </c>
      <c r="I88" s="750">
        <v>104.727</v>
      </c>
      <c r="J88" s="789">
        <f>SUM(F88-I88)*100</f>
        <v>-106.00000000000023</v>
      </c>
      <c r="K88" s="742">
        <f>SUM(100000/N88)/100</f>
        <v>10.270103728047651</v>
      </c>
      <c r="L88" s="751">
        <f>SUM((F88-I88)/J88*K88)*E88</f>
        <v>0.10270103728047651</v>
      </c>
      <c r="M88" s="721" t="s">
        <v>883</v>
      </c>
      <c r="N88" s="639">
        <v>97.37</v>
      </c>
      <c r="O88" s="790">
        <f t="shared" ref="O88:O97" si="9">SUM(J88*K88)/N88</f>
        <v>-11.180353241995002</v>
      </c>
      <c r="P88" s="734"/>
    </row>
    <row r="89" spans="1:16" ht="15" customHeight="1" x14ac:dyDescent="0.25">
      <c r="A89" s="438" t="s">
        <v>1058</v>
      </c>
      <c r="B89" s="438" t="s">
        <v>2073</v>
      </c>
      <c r="C89" s="746" t="s">
        <v>77</v>
      </c>
      <c r="D89" s="747">
        <v>41390</v>
      </c>
      <c r="E89" s="438">
        <v>1</v>
      </c>
      <c r="F89" s="791">
        <v>1.2384500000000001</v>
      </c>
      <c r="G89" s="749" t="s">
        <v>976</v>
      </c>
      <c r="H89" s="498">
        <v>41396</v>
      </c>
      <c r="I89" s="750">
        <v>1.2342</v>
      </c>
      <c r="J89" s="789">
        <f>SUM(F89-I89)*10000</f>
        <v>42.500000000000867</v>
      </c>
      <c r="K89" s="742">
        <f>SUM(100000/N89)/10000</f>
        <v>8.0893059375505594</v>
      </c>
      <c r="L89" s="751">
        <f>SUM((F89-I89)/J89*K89)*E89</f>
        <v>8.08930593755056E-4</v>
      </c>
      <c r="M89" s="721" t="s">
        <v>883</v>
      </c>
      <c r="N89" s="639">
        <v>1.2362</v>
      </c>
      <c r="O89" s="790">
        <f t="shared" si="9"/>
        <v>278.10669984299125</v>
      </c>
    </row>
    <row r="90" spans="1:16" ht="15" customHeight="1" x14ac:dyDescent="0.25">
      <c r="A90" s="490" t="s">
        <v>1032</v>
      </c>
      <c r="B90" s="438" t="s">
        <v>2073</v>
      </c>
      <c r="C90" s="792" t="s">
        <v>77</v>
      </c>
      <c r="D90" s="793">
        <v>41394</v>
      </c>
      <c r="E90" s="490">
        <v>1</v>
      </c>
      <c r="F90" s="794">
        <v>1.45133</v>
      </c>
      <c r="G90" s="749" t="s">
        <v>976</v>
      </c>
      <c r="H90" s="501">
        <v>41396</v>
      </c>
      <c r="I90" s="795">
        <v>1.4489000000000001</v>
      </c>
      <c r="J90" s="796">
        <f>SUM(F90-I90)*10000</f>
        <v>24.299999999999322</v>
      </c>
      <c r="K90" s="797">
        <f>SUM(100000/N90)/10000</f>
        <v>10.785973919515063</v>
      </c>
      <c r="L90" s="798">
        <f>SUM((F90-I90)/J90*K90)*E90</f>
        <v>1.0785973919515063E-3</v>
      </c>
      <c r="M90" s="721" t="s">
        <v>883</v>
      </c>
      <c r="N90" s="799">
        <v>0.92713000000000001</v>
      </c>
      <c r="O90" s="800">
        <f t="shared" si="9"/>
        <v>282.69947714366782</v>
      </c>
      <c r="P90" s="518"/>
    </row>
    <row r="91" spans="1:16" ht="15" customHeight="1" x14ac:dyDescent="0.25">
      <c r="A91" s="490" t="s">
        <v>1150</v>
      </c>
      <c r="B91" s="438" t="s">
        <v>2073</v>
      </c>
      <c r="C91" s="792" t="s">
        <v>77</v>
      </c>
      <c r="D91" s="793">
        <v>41394</v>
      </c>
      <c r="E91" s="490">
        <v>1</v>
      </c>
      <c r="F91" s="794">
        <v>151.48599999999999</v>
      </c>
      <c r="G91" s="749" t="s">
        <v>976</v>
      </c>
      <c r="H91" s="501">
        <v>41396</v>
      </c>
      <c r="I91" s="795">
        <v>152.21</v>
      </c>
      <c r="J91" s="796">
        <f>SUM(F91-I91)*100</f>
        <v>-72.400000000001796</v>
      </c>
      <c r="K91" s="797">
        <f>SUM(100000/N91)/100</f>
        <v>10.270103728047651</v>
      </c>
      <c r="L91" s="798">
        <f>SUM((F91-I91)/J91*K91)*E91</f>
        <v>0.10270103728047651</v>
      </c>
      <c r="M91" s="721" t="s">
        <v>883</v>
      </c>
      <c r="N91" s="799">
        <v>97.37</v>
      </c>
      <c r="O91" s="800">
        <f t="shared" si="9"/>
        <v>-7.6363922143439291</v>
      </c>
      <c r="P91" s="518"/>
    </row>
    <row r="92" spans="1:16" ht="15" customHeight="1" x14ac:dyDescent="0.25">
      <c r="A92" s="14" t="s">
        <v>1147</v>
      </c>
      <c r="B92" s="407" t="s">
        <v>2068</v>
      </c>
      <c r="C92" s="721" t="s">
        <v>52</v>
      </c>
      <c r="D92" s="421">
        <v>41395</v>
      </c>
      <c r="E92" s="14">
        <v>1</v>
      </c>
      <c r="F92" s="728">
        <v>1.21082</v>
      </c>
      <c r="G92" s="479" t="s">
        <v>976</v>
      </c>
      <c r="H92" s="498">
        <v>41396</v>
      </c>
      <c r="I92" s="723">
        <v>1.2061999999999999</v>
      </c>
      <c r="J92" s="789">
        <f>SUM(I92-F92)*10000</f>
        <v>-46.200000000000685</v>
      </c>
      <c r="K92" s="408">
        <f>SUM(100000/N92)/10000</f>
        <v>8.5844278478839371</v>
      </c>
      <c r="L92" s="724">
        <f>SUM((I92-F92)/J92*K92)*E92</f>
        <v>8.5844278478839373E-4</v>
      </c>
      <c r="M92" s="721" t="s">
        <v>883</v>
      </c>
      <c r="N92" s="719">
        <v>1.1649</v>
      </c>
      <c r="O92" s="790">
        <f t="shared" si="9"/>
        <v>-340.45889481693172</v>
      </c>
      <c r="P92" s="752"/>
    </row>
    <row r="93" spans="1:16" ht="15" customHeight="1" x14ac:dyDescent="0.25">
      <c r="A93" s="438" t="s">
        <v>1148</v>
      </c>
      <c r="B93" s="438" t="s">
        <v>2073</v>
      </c>
      <c r="C93" s="746" t="s">
        <v>77</v>
      </c>
      <c r="D93" s="747">
        <v>41395</v>
      </c>
      <c r="E93" s="438">
        <v>1</v>
      </c>
      <c r="F93" s="791">
        <v>0.92230000000000001</v>
      </c>
      <c r="G93" s="749" t="s">
        <v>976</v>
      </c>
      <c r="H93" s="498">
        <v>41396</v>
      </c>
      <c r="I93" s="750">
        <v>0.92469999999999997</v>
      </c>
      <c r="J93" s="789">
        <f>SUM(F93-I93)*10000</f>
        <v>-23.999999999999577</v>
      </c>
      <c r="K93" s="742">
        <f>SUM(100000/N93)/10000</f>
        <v>10.667804565820354</v>
      </c>
      <c r="L93" s="751">
        <f>SUM((F93-I93)/J93*K93)*E93</f>
        <v>1.0667804565820354E-3</v>
      </c>
      <c r="M93" s="721" t="s">
        <v>883</v>
      </c>
      <c r="N93" s="639">
        <v>0.93740000000000001</v>
      </c>
      <c r="O93" s="790">
        <f t="shared" si="9"/>
        <v>-273.12493021088545</v>
      </c>
      <c r="P93" s="734"/>
    </row>
    <row r="94" spans="1:16" ht="15" customHeight="1" x14ac:dyDescent="0.25">
      <c r="A94" s="14" t="s">
        <v>1030</v>
      </c>
      <c r="B94" s="407" t="s">
        <v>2068</v>
      </c>
      <c r="C94" s="721" t="s">
        <v>52</v>
      </c>
      <c r="D94" s="421">
        <v>41395</v>
      </c>
      <c r="E94" s="14">
        <v>1</v>
      </c>
      <c r="F94" s="728">
        <v>0.84760000000000002</v>
      </c>
      <c r="G94" s="479" t="s">
        <v>976</v>
      </c>
      <c r="H94" s="498">
        <v>41396</v>
      </c>
      <c r="I94" s="723">
        <v>0.84240000000000004</v>
      </c>
      <c r="J94" s="789">
        <f>SUM(I94-F94)*10000</f>
        <v>-51.999999999999822</v>
      </c>
      <c r="K94" s="408">
        <f>SUM(100000/N94)/10000</f>
        <v>15.532774153463807</v>
      </c>
      <c r="L94" s="724">
        <f>SUM((I94-F94)/J94*K94)*E94</f>
        <v>1.5532774153463808E-3</v>
      </c>
      <c r="M94" s="721" t="s">
        <v>883</v>
      </c>
      <c r="N94" s="719">
        <v>0.64380000000000004</v>
      </c>
      <c r="O94" s="790">
        <f t="shared" si="9"/>
        <v>-1254.5887790930649</v>
      </c>
      <c r="P94" s="752"/>
    </row>
    <row r="95" spans="1:16" ht="15" customHeight="1" x14ac:dyDescent="0.25">
      <c r="A95" s="438" t="s">
        <v>1149</v>
      </c>
      <c r="B95" s="438" t="s">
        <v>2073</v>
      </c>
      <c r="C95" s="746" t="s">
        <v>77</v>
      </c>
      <c r="D95" s="747">
        <v>41396</v>
      </c>
      <c r="E95" s="438">
        <v>1</v>
      </c>
      <c r="F95" s="791">
        <v>96.539000000000001</v>
      </c>
      <c r="G95" s="749" t="s">
        <v>976</v>
      </c>
      <c r="H95" s="498">
        <v>41396</v>
      </c>
      <c r="I95" s="750">
        <v>97.581999999999994</v>
      </c>
      <c r="J95" s="789">
        <f>SUM(F95-I95)*100</f>
        <v>-104.29999999999922</v>
      </c>
      <c r="K95" s="742">
        <f>SUM(100000/N95)/100</f>
        <v>10.269681845256434</v>
      </c>
      <c r="L95" s="751">
        <f>SUM((F95-I95)/J95*K95)*E95</f>
        <v>0.10269681845256434</v>
      </c>
      <c r="M95" s="721" t="s">
        <v>883</v>
      </c>
      <c r="N95" s="639">
        <v>97.373999999999995</v>
      </c>
      <c r="O95" s="790">
        <f t="shared" si="9"/>
        <v>-11.000141890650871</v>
      </c>
      <c r="P95" s="752"/>
    </row>
    <row r="96" spans="1:16" ht="15" customHeight="1" x14ac:dyDescent="0.25">
      <c r="A96" s="14" t="s">
        <v>1139</v>
      </c>
      <c r="B96" s="407" t="s">
        <v>2068</v>
      </c>
      <c r="C96" s="721" t="s">
        <v>52</v>
      </c>
      <c r="D96" s="421">
        <v>41396</v>
      </c>
      <c r="E96" s="14">
        <v>1</v>
      </c>
      <c r="F96" s="728">
        <v>1.3284899999999999</v>
      </c>
      <c r="G96" s="479" t="s">
        <v>976</v>
      </c>
      <c r="H96" s="498">
        <v>41396</v>
      </c>
      <c r="I96" s="723">
        <v>1.32026</v>
      </c>
      <c r="J96" s="789">
        <f>SUM(I96-F96)*10000</f>
        <v>-82.299999999999599</v>
      </c>
      <c r="K96" s="408">
        <f>SUM(100000/N96)/10000</f>
        <v>9.9275290380224348</v>
      </c>
      <c r="L96" s="724">
        <f>SUM((I96-F96)/J96*K96)*E96</f>
        <v>9.9275290380224329E-4</v>
      </c>
      <c r="M96" s="721" t="s">
        <v>883</v>
      </c>
      <c r="N96" s="719">
        <v>1.0073000000000001</v>
      </c>
      <c r="O96" s="790">
        <f t="shared" si="9"/>
        <v>-811.11450395040436</v>
      </c>
      <c r="P96" s="752"/>
    </row>
    <row r="97" spans="1:16" ht="15" customHeight="1" x14ac:dyDescent="0.25">
      <c r="A97" s="438" t="s">
        <v>1031</v>
      </c>
      <c r="B97" s="438" t="s">
        <v>2073</v>
      </c>
      <c r="C97" s="746" t="s">
        <v>77</v>
      </c>
      <c r="D97" s="747">
        <v>41389</v>
      </c>
      <c r="E97" s="438">
        <v>1</v>
      </c>
      <c r="F97" s="791">
        <v>1.02528</v>
      </c>
      <c r="G97" s="749" t="s">
        <v>976</v>
      </c>
      <c r="H97" s="498">
        <v>41397</v>
      </c>
      <c r="I97" s="750">
        <v>1.0124</v>
      </c>
      <c r="J97" s="789">
        <f>SUM(F97-I97)*10000</f>
        <v>128.80000000000001</v>
      </c>
      <c r="K97" s="742">
        <f>SUM(100000/N97)/10000</f>
        <v>9.8775187672856593</v>
      </c>
      <c r="L97" s="751">
        <f>SUM((F97-I97)/J97*K97)*E97</f>
        <v>9.8775187672856587E-4</v>
      </c>
      <c r="M97" s="721" t="s">
        <v>883</v>
      </c>
      <c r="N97" s="639">
        <f>I97</f>
        <v>1.0124</v>
      </c>
      <c r="O97" s="790">
        <f t="shared" si="9"/>
        <v>1256.6420557352756</v>
      </c>
      <c r="P97" s="518"/>
    </row>
    <row r="98" spans="1:16" ht="15" customHeight="1" x14ac:dyDescent="0.25">
      <c r="A98" s="438" t="s">
        <v>1143</v>
      </c>
      <c r="B98" s="438" t="s">
        <v>2073</v>
      </c>
      <c r="C98" s="746" t="s">
        <v>77</v>
      </c>
      <c r="D98" s="747">
        <v>41393</v>
      </c>
      <c r="E98" s="438">
        <v>1</v>
      </c>
      <c r="F98" s="791">
        <v>0.96745000000000003</v>
      </c>
      <c r="G98" s="749" t="s">
        <v>976</v>
      </c>
      <c r="H98" s="498">
        <v>41397</v>
      </c>
      <c r="I98" s="750">
        <v>0.96443999999999996</v>
      </c>
      <c r="J98" s="789">
        <f>SUM(F98-I98)*10000</f>
        <v>30.100000000000684</v>
      </c>
      <c r="K98" s="742">
        <f>SUM(100000/N98)/10000</f>
        <v>10.605578534309046</v>
      </c>
      <c r="L98" s="751">
        <f>SUM((F98-I98)/J98*K98)*E98</f>
        <v>1.0605578534309045E-3</v>
      </c>
      <c r="M98" s="721" t="s">
        <v>883</v>
      </c>
      <c r="N98" s="639">
        <v>0.94289999999999996</v>
      </c>
      <c r="O98" s="790">
        <f>SUM(J98*K98*E98)/N98</f>
        <v>338.5596711026721</v>
      </c>
      <c r="P98" s="734"/>
    </row>
    <row r="99" spans="1:16" ht="15" customHeight="1" x14ac:dyDescent="0.25">
      <c r="A99" s="14" t="s">
        <v>1117</v>
      </c>
      <c r="B99" s="407" t="s">
        <v>2068</v>
      </c>
      <c r="C99" s="721" t="s">
        <v>52</v>
      </c>
      <c r="D99" s="421">
        <v>41393</v>
      </c>
      <c r="E99" s="14">
        <v>1</v>
      </c>
      <c r="F99" s="728">
        <v>1.2689699999999999</v>
      </c>
      <c r="G99" s="479" t="s">
        <v>976</v>
      </c>
      <c r="H99" s="498">
        <v>41397</v>
      </c>
      <c r="I99" s="723">
        <v>1.27457</v>
      </c>
      <c r="J99" s="789">
        <f>SUM(I99-F99)*10000</f>
        <v>56.000000000000497</v>
      </c>
      <c r="K99" s="408">
        <f>SUM(100000/N99)/10000</f>
        <v>10.278548668927948</v>
      </c>
      <c r="L99" s="724">
        <f>SUM((I99-F99)/J99*K99)*E99</f>
        <v>1.0278548668927947E-3</v>
      </c>
      <c r="M99" s="721" t="s">
        <v>883</v>
      </c>
      <c r="N99" s="719">
        <v>0.97289999999999999</v>
      </c>
      <c r="O99" s="790">
        <f t="shared" ref="O99:O106" si="10">SUM(J99*K99)/N99</f>
        <v>591.6319513413199</v>
      </c>
      <c r="P99" s="752"/>
    </row>
    <row r="100" spans="1:16" ht="15" customHeight="1" x14ac:dyDescent="0.25">
      <c r="A100" s="490" t="s">
        <v>1173</v>
      </c>
      <c r="B100" s="438" t="s">
        <v>2073</v>
      </c>
      <c r="C100" s="792" t="s">
        <v>77</v>
      </c>
      <c r="D100" s="793">
        <v>41394</v>
      </c>
      <c r="E100" s="490">
        <v>1</v>
      </c>
      <c r="F100" s="794">
        <v>1.5671299999999999</v>
      </c>
      <c r="G100" s="749" t="s">
        <v>976</v>
      </c>
      <c r="H100" s="501">
        <v>41397</v>
      </c>
      <c r="I100" s="795">
        <v>1.56959</v>
      </c>
      <c r="J100" s="796">
        <f>SUM(F100-I100)*10000</f>
        <v>-24.600000000001288</v>
      </c>
      <c r="K100" s="797">
        <f>SUM(100000/N100)/10000</f>
        <v>9.8823994465856302</v>
      </c>
      <c r="L100" s="798">
        <f>SUM((F100-I100)/J100*K100)*E100</f>
        <v>9.8823994465856309E-4</v>
      </c>
      <c r="M100" s="721" t="s">
        <v>883</v>
      </c>
      <c r="N100" s="799">
        <v>1.0119</v>
      </c>
      <c r="O100" s="800">
        <f t="shared" si="10"/>
        <v>-240.24807430182747</v>
      </c>
    </row>
    <row r="101" spans="1:16" ht="15" customHeight="1" x14ac:dyDescent="0.25">
      <c r="A101" s="14" t="s">
        <v>1166</v>
      </c>
      <c r="B101" s="407" t="s">
        <v>2068</v>
      </c>
      <c r="C101" s="721" t="s">
        <v>52</v>
      </c>
      <c r="D101" s="421">
        <v>41395</v>
      </c>
      <c r="E101" s="14">
        <v>1</v>
      </c>
      <c r="F101" s="728">
        <v>104.79900000000001</v>
      </c>
      <c r="G101" s="479" t="s">
        <v>976</v>
      </c>
      <c r="H101" s="498">
        <v>41397</v>
      </c>
      <c r="I101" s="723">
        <v>104.727</v>
      </c>
      <c r="J101" s="789">
        <f>SUM(I101-F101)*10000</f>
        <v>-720.00000000002728</v>
      </c>
      <c r="K101" s="408">
        <f>SUM(100000/N101)/100</f>
        <v>10.212835491645901</v>
      </c>
      <c r="L101" s="724">
        <f>SUM((I101-F101)/J101*K101)*E101</f>
        <v>1.0212835491645901E-3</v>
      </c>
      <c r="M101" s="721" t="s">
        <v>883</v>
      </c>
      <c r="N101" s="719">
        <v>97.915999999999997</v>
      </c>
      <c r="O101" s="790">
        <f t="shared" si="10"/>
        <v>-75.097446321186808</v>
      </c>
      <c r="P101" s="734"/>
    </row>
    <row r="102" spans="1:16" ht="15" customHeight="1" x14ac:dyDescent="0.25">
      <c r="A102" s="438" t="s">
        <v>1172</v>
      </c>
      <c r="B102" s="438" t="s">
        <v>2073</v>
      </c>
      <c r="C102" s="746" t="s">
        <v>77</v>
      </c>
      <c r="D102" s="747">
        <v>41396</v>
      </c>
      <c r="E102" s="438">
        <v>1</v>
      </c>
      <c r="F102" s="791">
        <v>0.84965000000000002</v>
      </c>
      <c r="G102" s="749" t="s">
        <v>976</v>
      </c>
      <c r="H102" s="498">
        <v>41397</v>
      </c>
      <c r="I102" s="750">
        <v>0.85485</v>
      </c>
      <c r="J102" s="789">
        <f>SUM(F102-I102)*10000</f>
        <v>-51.999999999999822</v>
      </c>
      <c r="K102" s="742">
        <f t="shared" ref="K102:K111" si="11">SUM(100000/N102)/10000</f>
        <v>10</v>
      </c>
      <c r="L102" s="751">
        <f>SUM((F102-I102)/J102*K102)*E102</f>
        <v>1E-3</v>
      </c>
      <c r="M102" s="721" t="s">
        <v>883</v>
      </c>
      <c r="N102" s="639">
        <v>1</v>
      </c>
      <c r="O102" s="790">
        <f t="shared" si="10"/>
        <v>-519.99999999999818</v>
      </c>
      <c r="P102" s="518"/>
    </row>
    <row r="103" spans="1:16" ht="15" customHeight="1" x14ac:dyDescent="0.25">
      <c r="A103" s="14" t="s">
        <v>1173</v>
      </c>
      <c r="B103" s="407" t="s">
        <v>2068</v>
      </c>
      <c r="C103" s="721" t="s">
        <v>52</v>
      </c>
      <c r="D103" s="421">
        <v>41397</v>
      </c>
      <c r="E103" s="14">
        <v>1</v>
      </c>
      <c r="F103" s="728">
        <v>1.56962</v>
      </c>
      <c r="G103" s="479" t="s">
        <v>976</v>
      </c>
      <c r="H103" s="498">
        <v>41400</v>
      </c>
      <c r="I103" s="723">
        <v>1.5647</v>
      </c>
      <c r="J103" s="789">
        <f>SUM(I103-F103)*10000</f>
        <v>-49.200000000000358</v>
      </c>
      <c r="K103" s="408">
        <f t="shared" si="11"/>
        <v>9.6714604872481775</v>
      </c>
      <c r="L103" s="724">
        <f>SUM((I103-F103)/J103*K103)*E103</f>
        <v>9.6714604872481769E-4</v>
      </c>
      <c r="M103" s="721" t="s">
        <v>883</v>
      </c>
      <c r="N103" s="719">
        <v>1.0339700000000001</v>
      </c>
      <c r="O103" s="790">
        <f t="shared" si="10"/>
        <v>-460.20276794550495</v>
      </c>
      <c r="P103" s="518"/>
    </row>
    <row r="104" spans="1:16" ht="15" customHeight="1" x14ac:dyDescent="0.25">
      <c r="A104" s="14" t="s">
        <v>1031</v>
      </c>
      <c r="B104" s="407" t="s">
        <v>2068</v>
      </c>
      <c r="C104" s="721" t="s">
        <v>52</v>
      </c>
      <c r="D104" s="421">
        <v>41397</v>
      </c>
      <c r="E104" s="14">
        <v>1</v>
      </c>
      <c r="F104" s="728">
        <v>1.01024</v>
      </c>
      <c r="G104" s="479" t="s">
        <v>976</v>
      </c>
      <c r="H104" s="498">
        <v>41400</v>
      </c>
      <c r="I104" s="723">
        <v>1.0069999999999999</v>
      </c>
      <c r="J104" s="789">
        <f>SUM(I104-F104)*10000</f>
        <v>-32.400000000001313</v>
      </c>
      <c r="K104" s="408">
        <f t="shared" si="11"/>
        <v>9.870693909781858</v>
      </c>
      <c r="L104" s="724">
        <f>SUM((I104-F104)/J104*K104)*E104</f>
        <v>9.8706939097818595E-4</v>
      </c>
      <c r="M104" s="721" t="s">
        <v>883</v>
      </c>
      <c r="N104" s="719">
        <v>1.0130999999999999</v>
      </c>
      <c r="O104" s="790">
        <f t="shared" si="10"/>
        <v>-315.67513836437195</v>
      </c>
    </row>
    <row r="105" spans="1:16" ht="15" customHeight="1" x14ac:dyDescent="0.25">
      <c r="A105" s="438" t="s">
        <v>1117</v>
      </c>
      <c r="B105" s="438" t="s">
        <v>2073</v>
      </c>
      <c r="C105" s="746" t="s">
        <v>77</v>
      </c>
      <c r="D105" s="747">
        <v>41397</v>
      </c>
      <c r="E105" s="438">
        <v>1</v>
      </c>
      <c r="F105" s="791">
        <v>1.27454</v>
      </c>
      <c r="G105" s="749" t="s">
        <v>976</v>
      </c>
      <c r="H105" s="498">
        <v>41401</v>
      </c>
      <c r="I105" s="750">
        <v>1.288144</v>
      </c>
      <c r="J105" s="789">
        <f>SUM(F105-I105)*10000</f>
        <v>-136.03999999999951</v>
      </c>
      <c r="K105" s="742">
        <f t="shared" si="11"/>
        <v>10.252000000000001</v>
      </c>
      <c r="L105" s="751">
        <f>SUM((F105-I105)/J105*K105)*E105</f>
        <v>1.0252E-3</v>
      </c>
      <c r="M105" s="721" t="s">
        <v>883</v>
      </c>
      <c r="N105" s="639">
        <f>1/1.0252</f>
        <v>0.97541943035505274</v>
      </c>
      <c r="O105" s="790">
        <f t="shared" si="10"/>
        <v>-1429.8280684159947</v>
      </c>
      <c r="P105" s="752"/>
    </row>
    <row r="106" spans="1:16" ht="15" customHeight="1" x14ac:dyDescent="0.25">
      <c r="A106" s="14" t="s">
        <v>1172</v>
      </c>
      <c r="B106" s="407" t="s">
        <v>2068</v>
      </c>
      <c r="C106" s="721" t="s">
        <v>52</v>
      </c>
      <c r="D106" s="421">
        <v>41400</v>
      </c>
      <c r="E106" s="14">
        <v>1</v>
      </c>
      <c r="F106" s="728">
        <v>0.85297999999999996</v>
      </c>
      <c r="G106" s="479" t="s">
        <v>976</v>
      </c>
      <c r="H106" s="498">
        <v>41401</v>
      </c>
      <c r="I106" s="723">
        <v>0.84848000000000001</v>
      </c>
      <c r="J106" s="789">
        <f>SUM(I106-F106)*10000</f>
        <v>-44.999999999999488</v>
      </c>
      <c r="K106" s="408">
        <f t="shared" si="11"/>
        <v>10</v>
      </c>
      <c r="L106" s="724">
        <f>SUM((I106-F106)/J106*K106)*E106</f>
        <v>1E-3</v>
      </c>
      <c r="M106" s="721" t="s">
        <v>883</v>
      </c>
      <c r="N106" s="719">
        <v>1</v>
      </c>
      <c r="O106" s="790">
        <f t="shared" si="10"/>
        <v>-449.99999999999488</v>
      </c>
      <c r="P106" s="518"/>
    </row>
    <row r="107" spans="1:16" s="304" customFormat="1" ht="15" customHeight="1" x14ac:dyDescent="0.25">
      <c r="A107" s="438" t="s">
        <v>1176</v>
      </c>
      <c r="B107" s="438" t="s">
        <v>2073</v>
      </c>
      <c r="C107" s="746" t="s">
        <v>77</v>
      </c>
      <c r="D107" s="747">
        <v>41401</v>
      </c>
      <c r="E107" s="438">
        <v>1</v>
      </c>
      <c r="F107" s="791">
        <v>1.82494</v>
      </c>
      <c r="G107" s="749" t="s">
        <v>976</v>
      </c>
      <c r="H107" s="498">
        <v>41401</v>
      </c>
      <c r="I107" s="750">
        <v>1.8399300000000001</v>
      </c>
      <c r="J107" s="789">
        <f>SUM(F107-I107)*10000</f>
        <v>-149.9000000000006</v>
      </c>
      <c r="K107" s="742">
        <f t="shared" si="11"/>
        <v>8.5113626691633328</v>
      </c>
      <c r="L107" s="751">
        <f>SUM((F107-I107)/J107*K107)*E107</f>
        <v>8.5113626691633317E-4</v>
      </c>
      <c r="M107" s="721" t="s">
        <v>883</v>
      </c>
      <c r="N107" s="639">
        <v>1.1749000000000001</v>
      </c>
      <c r="O107" s="928">
        <f>SUM(J107*K107*E107)/N107</f>
        <v>-1085.9249843455516</v>
      </c>
      <c r="P107" s="517"/>
    </row>
    <row r="108" spans="1:16" ht="15" customHeight="1" x14ac:dyDescent="0.25">
      <c r="A108" s="438" t="s">
        <v>1035</v>
      </c>
      <c r="B108" s="438" t="s">
        <v>2073</v>
      </c>
      <c r="C108" s="746" t="s">
        <v>77</v>
      </c>
      <c r="D108" s="747">
        <v>41397</v>
      </c>
      <c r="E108" s="438">
        <v>1</v>
      </c>
      <c r="F108" s="791">
        <v>1.30643</v>
      </c>
      <c r="G108" s="749" t="s">
        <v>976</v>
      </c>
      <c r="H108" s="498">
        <v>41402</v>
      </c>
      <c r="I108" s="750">
        <v>1.3140000000000001</v>
      </c>
      <c r="J108" s="789">
        <f>SUM(F108-I108)*10000</f>
        <v>-75.70000000000077</v>
      </c>
      <c r="K108" s="742">
        <f t="shared" si="11"/>
        <v>10</v>
      </c>
      <c r="L108" s="751">
        <f>SUM((F108-I108)/J108*K108)*E108</f>
        <v>1E-3</v>
      </c>
      <c r="M108" s="721" t="s">
        <v>883</v>
      </c>
      <c r="N108" s="639">
        <v>1</v>
      </c>
      <c r="O108" s="790">
        <f>SUM(J108*K108)/N108</f>
        <v>-757.00000000000773</v>
      </c>
      <c r="P108" s="752"/>
    </row>
    <row r="109" spans="1:16" x14ac:dyDescent="0.25">
      <c r="A109" s="14" t="s">
        <v>1146</v>
      </c>
      <c r="B109" s="407" t="s">
        <v>2068</v>
      </c>
      <c r="C109" s="721" t="s">
        <v>52</v>
      </c>
      <c r="D109" s="421">
        <v>41397</v>
      </c>
      <c r="E109" s="14">
        <v>1</v>
      </c>
      <c r="F109" s="728">
        <v>0.93474000000000002</v>
      </c>
      <c r="G109" s="479" t="s">
        <v>976</v>
      </c>
      <c r="H109" s="498">
        <v>41402</v>
      </c>
      <c r="I109" s="723">
        <v>0.93659999999999999</v>
      </c>
      <c r="J109" s="789">
        <f>SUM(I109-F109)*10000</f>
        <v>18.599999999999728</v>
      </c>
      <c r="K109" s="408">
        <f t="shared" si="11"/>
        <v>10.698619878035734</v>
      </c>
      <c r="L109" s="724">
        <f>SUM((I109-F109)/J109*K109)*E109</f>
        <v>1.0698619878035734E-3</v>
      </c>
      <c r="M109" s="721" t="s">
        <v>883</v>
      </c>
      <c r="N109" s="719">
        <v>0.93469999999999998</v>
      </c>
      <c r="O109" s="790">
        <f>SUM(J109*K109*E109)/N109</f>
        <v>212.89646916814138</v>
      </c>
      <c r="P109" s="518"/>
    </row>
    <row r="110" spans="1:16" s="304" customFormat="1" x14ac:dyDescent="0.25">
      <c r="A110" s="14" t="s">
        <v>1032</v>
      </c>
      <c r="B110" s="407" t="s">
        <v>2068</v>
      </c>
      <c r="C110" s="721" t="s">
        <v>52</v>
      </c>
      <c r="D110" s="421">
        <v>41400</v>
      </c>
      <c r="E110" s="14">
        <v>1</v>
      </c>
      <c r="F110" s="728">
        <v>1.4555199999999999</v>
      </c>
      <c r="G110" s="479" t="s">
        <v>976</v>
      </c>
      <c r="H110" s="498">
        <v>41402</v>
      </c>
      <c r="I110" s="723">
        <v>1.4534</v>
      </c>
      <c r="J110" s="789">
        <f>SUM(I110-F110)*10000</f>
        <v>-21.199999999998997</v>
      </c>
      <c r="K110" s="408">
        <f t="shared" si="11"/>
        <v>10.63648740639891</v>
      </c>
      <c r="L110" s="724">
        <f>SUM((I110-F110)/J110*K110)*E110</f>
        <v>1.0636487406398909E-3</v>
      </c>
      <c r="M110" s="721" t="s">
        <v>883</v>
      </c>
      <c r="N110" s="719">
        <v>0.94016</v>
      </c>
      <c r="O110" s="790">
        <f>SUM(J110*K110)/N110</f>
        <v>-239.8459124145318</v>
      </c>
      <c r="P110" s="518"/>
    </row>
    <row r="111" spans="1:16" s="304" customFormat="1" ht="15" customHeight="1" x14ac:dyDescent="0.25">
      <c r="A111" s="438" t="s">
        <v>1144</v>
      </c>
      <c r="B111" s="438" t="s">
        <v>2073</v>
      </c>
      <c r="C111" s="746" t="s">
        <v>77</v>
      </c>
      <c r="D111" s="747">
        <v>41402</v>
      </c>
      <c r="E111" s="438">
        <v>1</v>
      </c>
      <c r="F111" s="791">
        <v>1.51999</v>
      </c>
      <c r="G111" s="749" t="s">
        <v>976</v>
      </c>
      <c r="H111" s="498">
        <v>41402</v>
      </c>
      <c r="I111" s="750">
        <v>1.5288900000000001</v>
      </c>
      <c r="J111" s="789">
        <f>SUM(F111-I111)*10000</f>
        <v>-89.000000000001307</v>
      </c>
      <c r="K111" s="742">
        <f t="shared" si="11"/>
        <v>10.17087062652563</v>
      </c>
      <c r="L111" s="751">
        <f>SUM((F111-I111)/J111*K111)*E111</f>
        <v>1.0170870626525629E-3</v>
      </c>
      <c r="M111" s="721" t="s">
        <v>883</v>
      </c>
      <c r="N111" s="639">
        <v>0.98319999999999996</v>
      </c>
      <c r="O111" s="790">
        <f>SUM(J111*K111*E111)/N111</f>
        <v>-920.67482278355817</v>
      </c>
      <c r="P111" s="517"/>
    </row>
    <row r="112" spans="1:16" s="304" customFormat="1" x14ac:dyDescent="0.25">
      <c r="A112" s="438" t="s">
        <v>1166</v>
      </c>
      <c r="B112" s="438" t="s">
        <v>2073</v>
      </c>
      <c r="C112" s="746" t="s">
        <v>77</v>
      </c>
      <c r="D112" s="747">
        <v>41402</v>
      </c>
      <c r="E112" s="438">
        <v>1</v>
      </c>
      <c r="F112" s="791">
        <v>105.23099999999999</v>
      </c>
      <c r="G112" s="749" t="s">
        <v>976</v>
      </c>
      <c r="H112" s="498">
        <v>41403</v>
      </c>
      <c r="I112" s="750">
        <v>106.114</v>
      </c>
      <c r="J112" s="789">
        <f>SUM(F112-I112)*100</f>
        <v>-88.300000000000978</v>
      </c>
      <c r="K112" s="742">
        <f>SUM(100000/N112)/100</f>
        <v>10.102234614296682</v>
      </c>
      <c r="L112" s="751">
        <f>SUM((F112-I112)/J112*K112)*E112</f>
        <v>0.10102234614296682</v>
      </c>
      <c r="M112" s="721" t="s">
        <v>883</v>
      </c>
      <c r="N112" s="639">
        <v>98.988</v>
      </c>
      <c r="O112" s="790">
        <f>SUM(J112*K112)/N112</f>
        <v>-9.0114692330626625</v>
      </c>
      <c r="P112" s="752"/>
    </row>
    <row r="113" spans="1:16" s="304" customFormat="1" x14ac:dyDescent="0.25">
      <c r="A113" s="14" t="s">
        <v>1030</v>
      </c>
      <c r="B113" s="407" t="s">
        <v>2068</v>
      </c>
      <c r="C113" s="721" t="s">
        <v>52</v>
      </c>
      <c r="D113" s="421">
        <v>41402</v>
      </c>
      <c r="E113" s="14">
        <v>1</v>
      </c>
      <c r="F113" s="728">
        <v>0.84436</v>
      </c>
      <c r="G113" s="479" t="s">
        <v>976</v>
      </c>
      <c r="H113" s="498">
        <v>41403</v>
      </c>
      <c r="I113" s="723">
        <v>0.8448</v>
      </c>
      <c r="J113" s="789">
        <f>SUM(I113-F113)*10000</f>
        <v>4.3999999999999595</v>
      </c>
      <c r="K113" s="408">
        <f>SUM(100000/N113)/10000</f>
        <v>15.532400000000001</v>
      </c>
      <c r="L113" s="724">
        <f>SUM((I113-F113)/J113*K113)*E113</f>
        <v>1.5532400000000002E-3</v>
      </c>
      <c r="M113" s="721" t="s">
        <v>883</v>
      </c>
      <c r="N113" s="719">
        <f>1/1.55324</f>
        <v>0.64381550822796219</v>
      </c>
      <c r="O113" s="790">
        <f>SUM(J113*K113)/N113</f>
        <v>106.15239789439904</v>
      </c>
      <c r="P113" s="752"/>
    </row>
    <row r="114" spans="1:16" s="304" customFormat="1" x14ac:dyDescent="0.25">
      <c r="A114" s="438" t="s">
        <v>1140</v>
      </c>
      <c r="B114" s="438" t="s">
        <v>2073</v>
      </c>
      <c r="C114" s="746" t="s">
        <v>77</v>
      </c>
      <c r="D114" s="747">
        <v>41402</v>
      </c>
      <c r="E114" s="438">
        <v>1</v>
      </c>
      <c r="F114" s="791">
        <v>83.665999999999997</v>
      </c>
      <c r="G114" s="749" t="s">
        <v>976</v>
      </c>
      <c r="H114" s="498">
        <v>41403</v>
      </c>
      <c r="I114" s="750">
        <v>83.146000000000001</v>
      </c>
      <c r="J114" s="789">
        <f>SUM(F114-I114)*100</f>
        <v>51.999999999999602</v>
      </c>
      <c r="K114" s="742">
        <f>SUM(100000/N114)/100</f>
        <v>10.102234614296682</v>
      </c>
      <c r="L114" s="751">
        <f>SUM((F114-I114)/J114*K114)*E114</f>
        <v>0.10102234614296682</v>
      </c>
      <c r="M114" s="721" t="s">
        <v>883</v>
      </c>
      <c r="N114" s="639">
        <v>98.988</v>
      </c>
      <c r="O114" s="790">
        <f>SUM(J114*K114)/N114</f>
        <v>5.3068674985192494</v>
      </c>
      <c r="P114" s="517"/>
    </row>
    <row r="115" spans="1:16" s="304" customFormat="1" x14ac:dyDescent="0.25">
      <c r="A115" s="438" t="s">
        <v>1146</v>
      </c>
      <c r="B115" s="438" t="s">
        <v>2073</v>
      </c>
      <c r="C115" s="746" t="s">
        <v>77</v>
      </c>
      <c r="D115" s="747">
        <v>41403</v>
      </c>
      <c r="E115" s="438">
        <v>1</v>
      </c>
      <c r="F115" s="791">
        <v>0.93361000000000005</v>
      </c>
      <c r="G115" s="749" t="s">
        <v>976</v>
      </c>
      <c r="H115" s="498">
        <v>41403</v>
      </c>
      <c r="I115" s="750">
        <v>0.93635000000000002</v>
      </c>
      <c r="J115" s="789">
        <f>SUM(F115-I115)*10000</f>
        <v>-27.399999999999647</v>
      </c>
      <c r="K115" s="742">
        <f>SUM(100000/N115)/10000</f>
        <v>10.537407797681769</v>
      </c>
      <c r="L115" s="751">
        <f>SUM((F115-I115)/J115*K115)*E115</f>
        <v>1.053740779768177E-3</v>
      </c>
      <c r="M115" s="721" t="s">
        <v>883</v>
      </c>
      <c r="N115" s="639">
        <v>0.94899999999999995</v>
      </c>
      <c r="O115" s="790">
        <f>SUM(J115*K115*E115)/N115</f>
        <v>-304.24127887932224</v>
      </c>
      <c r="P115" s="518"/>
    </row>
    <row r="116" spans="1:16" x14ac:dyDescent="0.25">
      <c r="A116" s="438" t="s">
        <v>1035</v>
      </c>
      <c r="B116" s="438" t="s">
        <v>2073</v>
      </c>
      <c r="C116" s="746" t="s">
        <v>77</v>
      </c>
      <c r="D116" s="747">
        <v>41404</v>
      </c>
      <c r="E116" s="438">
        <v>1</v>
      </c>
      <c r="F116" s="791">
        <v>1.2989999999999999</v>
      </c>
      <c r="G116" s="749" t="s">
        <v>976</v>
      </c>
      <c r="H116" s="498">
        <v>41404</v>
      </c>
      <c r="I116" s="750">
        <v>1.3009999999999999</v>
      </c>
      <c r="J116" s="789">
        <f>SUM(F116-I116)*10000</f>
        <v>-20.000000000000018</v>
      </c>
      <c r="K116" s="742">
        <f>SUM(100000/N116)/10000</f>
        <v>10</v>
      </c>
      <c r="L116" s="751">
        <f>SUM((F116-I116)/J116*K116)*E116</f>
        <v>1E-3</v>
      </c>
      <c r="M116" s="721" t="s">
        <v>883</v>
      </c>
      <c r="N116" s="639">
        <v>1</v>
      </c>
      <c r="O116" s="790">
        <f t="shared" ref="O116:O121" si="12">SUM(J116*K116)/N116</f>
        <v>-200.00000000000017</v>
      </c>
      <c r="P116" s="734"/>
    </row>
    <row r="117" spans="1:16" s="304" customFormat="1" x14ac:dyDescent="0.25">
      <c r="A117" s="14" t="s">
        <v>1273</v>
      </c>
      <c r="B117" s="407" t="s">
        <v>2068</v>
      </c>
      <c r="C117" s="721" t="s">
        <v>52</v>
      </c>
      <c r="D117" s="421">
        <v>41403</v>
      </c>
      <c r="E117" s="14">
        <v>1</v>
      </c>
      <c r="F117" s="728">
        <v>131.024</v>
      </c>
      <c r="G117" s="479" t="s">
        <v>976</v>
      </c>
      <c r="H117" s="498">
        <v>41409</v>
      </c>
      <c r="I117" s="723">
        <v>131.31200000000001</v>
      </c>
      <c r="J117" s="789">
        <f>SUM(I117-F117)*100</f>
        <v>28.800000000001091</v>
      </c>
      <c r="K117" s="408">
        <f>SUM(100000/N117)/100</f>
        <v>9.7661018604424044</v>
      </c>
      <c r="L117" s="724">
        <f>SUM((I117-F117)/J117*K117)*E117</f>
        <v>9.7661018604424041E-2</v>
      </c>
      <c r="M117" s="721" t="s">
        <v>883</v>
      </c>
      <c r="N117" s="719">
        <v>102.395</v>
      </c>
      <c r="O117" s="790">
        <f t="shared" si="12"/>
        <v>2.7468502717979582</v>
      </c>
      <c r="P117" s="734"/>
    </row>
    <row r="118" spans="1:16" s="304" customFormat="1" x14ac:dyDescent="0.25">
      <c r="A118" s="438" t="s">
        <v>1032</v>
      </c>
      <c r="B118" s="438" t="s">
        <v>2073</v>
      </c>
      <c r="C118" s="746" t="s">
        <v>77</v>
      </c>
      <c r="D118" s="747">
        <v>41408</v>
      </c>
      <c r="E118" s="438">
        <v>1</v>
      </c>
      <c r="F118" s="791">
        <v>1.4648699999999999</v>
      </c>
      <c r="G118" s="749" t="s">
        <v>976</v>
      </c>
      <c r="H118" s="498">
        <v>41409</v>
      </c>
      <c r="I118" s="750">
        <v>1.47424</v>
      </c>
      <c r="J118" s="789">
        <f>SUM(F118-I118)*10000</f>
        <v>-93.700000000001012</v>
      </c>
      <c r="K118" s="742">
        <f t="shared" ref="K118:K132" si="13">SUM(100000/N118)/10000</f>
        <v>10.345541071798054</v>
      </c>
      <c r="L118" s="751">
        <f>SUM((F118-I118)/J118*K118)*E118</f>
        <v>1.0345541071798054E-3</v>
      </c>
      <c r="M118" s="721" t="s">
        <v>883</v>
      </c>
      <c r="N118" s="639">
        <v>0.96660000000000001</v>
      </c>
      <c r="O118" s="790">
        <f t="shared" si="12"/>
        <v>-1002.8731620396112</v>
      </c>
      <c r="P118" s="517"/>
    </row>
    <row r="119" spans="1:16" s="304" customFormat="1" x14ac:dyDescent="0.25">
      <c r="A119" s="14" t="s">
        <v>1142</v>
      </c>
      <c r="B119" s="407" t="s">
        <v>2068</v>
      </c>
      <c r="C119" s="721" t="s">
        <v>52</v>
      </c>
      <c r="D119" s="421">
        <v>41400</v>
      </c>
      <c r="E119" s="14">
        <v>1</v>
      </c>
      <c r="F119" s="728">
        <v>1.2266699999999999</v>
      </c>
      <c r="G119" s="479" t="s">
        <v>976</v>
      </c>
      <c r="H119" s="498">
        <v>41410</v>
      </c>
      <c r="I119" s="723">
        <v>1.2384999999999999</v>
      </c>
      <c r="J119" s="789">
        <f t="shared" ref="J119:J125" si="14">SUM(I119-F119)*10000</f>
        <v>118.30000000000007</v>
      </c>
      <c r="K119" s="408">
        <f t="shared" si="13"/>
        <v>10.694043417816276</v>
      </c>
      <c r="L119" s="724">
        <f t="shared" ref="L119:L125" si="15">SUM((I119-F119)/J119*K119)*E119</f>
        <v>1.0694043417816277E-3</v>
      </c>
      <c r="M119" s="721" t="s">
        <v>883</v>
      </c>
      <c r="N119" s="719">
        <v>0.93510000000000004</v>
      </c>
      <c r="O119" s="790">
        <f t="shared" si="12"/>
        <v>1352.9091394799125</v>
      </c>
      <c r="P119" s="734"/>
    </row>
    <row r="120" spans="1:16" s="304" customFormat="1" x14ac:dyDescent="0.25">
      <c r="A120" s="14" t="s">
        <v>1148</v>
      </c>
      <c r="B120" s="407" t="s">
        <v>2068</v>
      </c>
      <c r="C120" s="721" t="s">
        <v>52</v>
      </c>
      <c r="D120" s="421">
        <v>41397</v>
      </c>
      <c r="E120" s="14">
        <v>1</v>
      </c>
      <c r="F120" s="728">
        <v>0.92493000000000003</v>
      </c>
      <c r="G120" s="479" t="s">
        <v>976</v>
      </c>
      <c r="H120" s="498">
        <v>41411</v>
      </c>
      <c r="I120" s="723">
        <v>0.94330000000000003</v>
      </c>
      <c r="J120" s="789">
        <f t="shared" si="14"/>
        <v>183.7</v>
      </c>
      <c r="K120" s="408">
        <f t="shared" si="13"/>
        <v>10.698619878035734</v>
      </c>
      <c r="L120" s="724">
        <f t="shared" si="15"/>
        <v>1.0698619878035734E-3</v>
      </c>
      <c r="M120" s="721" t="s">
        <v>883</v>
      </c>
      <c r="N120" s="719">
        <v>0.93469999999999998</v>
      </c>
      <c r="O120" s="790">
        <f t="shared" si="12"/>
        <v>2102.6387842036634</v>
      </c>
      <c r="P120" s="734"/>
    </row>
    <row r="121" spans="1:16" s="304" customFormat="1" x14ac:dyDescent="0.25">
      <c r="A121" s="14" t="s">
        <v>1139</v>
      </c>
      <c r="B121" s="407" t="s">
        <v>2068</v>
      </c>
      <c r="C121" s="721" t="s">
        <v>52</v>
      </c>
      <c r="D121" s="421">
        <v>41409</v>
      </c>
      <c r="E121" s="14">
        <v>1</v>
      </c>
      <c r="F121" s="728">
        <v>1.3189</v>
      </c>
      <c r="G121" s="479" t="s">
        <v>976</v>
      </c>
      <c r="H121" s="498">
        <v>41411</v>
      </c>
      <c r="I121" s="723">
        <v>1.3140000000000001</v>
      </c>
      <c r="J121" s="789">
        <f t="shared" si="14"/>
        <v>-48.999999999999048</v>
      </c>
      <c r="K121" s="408">
        <f t="shared" si="13"/>
        <v>9.811424422597673</v>
      </c>
      <c r="L121" s="724">
        <f t="shared" si="15"/>
        <v>9.8114244225976717E-4</v>
      </c>
      <c r="M121" s="721" t="s">
        <v>883</v>
      </c>
      <c r="N121" s="719">
        <v>1.01922</v>
      </c>
      <c r="O121" s="790">
        <f t="shared" si="12"/>
        <v>-471.69384108168657</v>
      </c>
      <c r="P121" s="752"/>
    </row>
    <row r="122" spans="1:16" s="304" customFormat="1" x14ac:dyDescent="0.25">
      <c r="A122" s="14" t="s">
        <v>1141</v>
      </c>
      <c r="B122" s="407" t="s">
        <v>2068</v>
      </c>
      <c r="C122" s="721" t="s">
        <v>52</v>
      </c>
      <c r="D122" s="421">
        <v>41415</v>
      </c>
      <c r="E122" s="14">
        <v>1</v>
      </c>
      <c r="F122" s="728">
        <v>1.00735</v>
      </c>
      <c r="G122" s="479" t="s">
        <v>976</v>
      </c>
      <c r="H122" s="498">
        <v>41416</v>
      </c>
      <c r="I122" s="723">
        <v>1.0005200000000001</v>
      </c>
      <c r="J122" s="789">
        <f t="shared" si="14"/>
        <v>-68.299999999998917</v>
      </c>
      <c r="K122" s="408">
        <f t="shared" si="13"/>
        <v>9.7446891444162933</v>
      </c>
      <c r="L122" s="724">
        <f t="shared" si="15"/>
        <v>9.7446891444162933E-4</v>
      </c>
      <c r="M122" s="721" t="s">
        <v>883</v>
      </c>
      <c r="N122" s="719">
        <v>1.0262</v>
      </c>
      <c r="O122" s="790">
        <f>SUM(J122*K122*E122)/N122</f>
        <v>-648.5697413405012</v>
      </c>
      <c r="P122" s="752"/>
    </row>
    <row r="123" spans="1:16" s="304" customFormat="1" x14ac:dyDescent="0.25">
      <c r="A123" s="14" t="s">
        <v>1057</v>
      </c>
      <c r="B123" s="407" t="s">
        <v>2068</v>
      </c>
      <c r="C123" s="721" t="s">
        <v>52</v>
      </c>
      <c r="D123" s="421">
        <v>41415</v>
      </c>
      <c r="E123" s="14">
        <v>1</v>
      </c>
      <c r="F123" s="728">
        <v>0.98304999999999998</v>
      </c>
      <c r="G123" s="479" t="s">
        <v>976</v>
      </c>
      <c r="H123" s="498">
        <v>41416</v>
      </c>
      <c r="I123" s="723">
        <v>0.97369000000000006</v>
      </c>
      <c r="J123" s="789">
        <f t="shared" si="14"/>
        <v>-93.599999999999241</v>
      </c>
      <c r="K123" s="408">
        <f t="shared" si="13"/>
        <v>10</v>
      </c>
      <c r="L123" s="724">
        <f t="shared" si="15"/>
        <v>1E-3</v>
      </c>
      <c r="M123" s="721" t="s">
        <v>883</v>
      </c>
      <c r="N123" s="719">
        <v>1</v>
      </c>
      <c r="O123" s="790">
        <f>SUM(J123*K123)/N123</f>
        <v>-935.99999999999238</v>
      </c>
      <c r="P123" s="734"/>
    </row>
    <row r="124" spans="1:16" s="304" customFormat="1" x14ac:dyDescent="0.25">
      <c r="A124" s="14" t="s">
        <v>1172</v>
      </c>
      <c r="B124" s="407" t="s">
        <v>2068</v>
      </c>
      <c r="C124" s="721" t="s">
        <v>52</v>
      </c>
      <c r="D124" s="421">
        <v>41415</v>
      </c>
      <c r="E124" s="14">
        <v>1</v>
      </c>
      <c r="F124" s="728">
        <v>0.81925000000000003</v>
      </c>
      <c r="G124" s="479" t="s">
        <v>976</v>
      </c>
      <c r="H124" s="498">
        <v>41416</v>
      </c>
      <c r="I124" s="723">
        <v>0.81174999999999997</v>
      </c>
      <c r="J124" s="789">
        <f t="shared" si="14"/>
        <v>-75.000000000000625</v>
      </c>
      <c r="K124" s="408">
        <f t="shared" si="13"/>
        <v>10</v>
      </c>
      <c r="L124" s="724">
        <f t="shared" si="15"/>
        <v>1E-3</v>
      </c>
      <c r="M124" s="721" t="s">
        <v>883</v>
      </c>
      <c r="N124" s="719">
        <v>1</v>
      </c>
      <c r="O124" s="790">
        <f>SUM(J124*K124)/N124</f>
        <v>-750.00000000000625</v>
      </c>
      <c r="P124" s="518"/>
    </row>
    <row r="125" spans="1:16" s="304" customFormat="1" x14ac:dyDescent="0.25">
      <c r="A125" s="14" t="s">
        <v>1143</v>
      </c>
      <c r="B125" s="407" t="s">
        <v>2068</v>
      </c>
      <c r="C125" s="721" t="s">
        <v>52</v>
      </c>
      <c r="D125" s="421">
        <v>41415</v>
      </c>
      <c r="E125" s="14">
        <v>1</v>
      </c>
      <c r="F125" s="728">
        <v>0.94920000000000004</v>
      </c>
      <c r="G125" s="479" t="s">
        <v>976</v>
      </c>
      <c r="H125" s="498">
        <v>41417</v>
      </c>
      <c r="I125" s="723">
        <v>0.94460999999999995</v>
      </c>
      <c r="J125" s="789">
        <f t="shared" si="14"/>
        <v>-45.900000000000944</v>
      </c>
      <c r="K125" s="408">
        <f t="shared" si="13"/>
        <v>10.34340091021928</v>
      </c>
      <c r="L125" s="724">
        <f t="shared" si="15"/>
        <v>1.034340091021928E-3</v>
      </c>
      <c r="M125" s="721" t="s">
        <v>883</v>
      </c>
      <c r="N125" s="719">
        <v>0.96679999999999999</v>
      </c>
      <c r="O125" s="790">
        <f>SUM(J125*K125*E125)/N125</f>
        <v>-491.06547556792998</v>
      </c>
      <c r="P125" s="752"/>
    </row>
    <row r="126" spans="1:16" s="304" customFormat="1" x14ac:dyDescent="0.25">
      <c r="A126" s="438" t="s">
        <v>1144</v>
      </c>
      <c r="B126" s="438" t="s">
        <v>2073</v>
      </c>
      <c r="C126" s="746" t="s">
        <v>77</v>
      </c>
      <c r="D126" s="747">
        <v>41415</v>
      </c>
      <c r="E126" s="438">
        <v>1</v>
      </c>
      <c r="F126" s="791">
        <v>1.552</v>
      </c>
      <c r="G126" s="749" t="s">
        <v>976</v>
      </c>
      <c r="H126" s="498">
        <v>41417</v>
      </c>
      <c r="I126" s="750">
        <v>1.5659799999999999</v>
      </c>
      <c r="J126" s="789">
        <f>SUM(F126-I126)*10000</f>
        <v>-139.79999999999882</v>
      </c>
      <c r="K126" s="742">
        <f t="shared" si="13"/>
        <v>9.6984999999999992</v>
      </c>
      <c r="L126" s="751">
        <f>SUM((F126-I126)/J126*K126)*E126</f>
        <v>9.6984999999999986E-4</v>
      </c>
      <c r="M126" s="721" t="s">
        <v>883</v>
      </c>
      <c r="N126" s="639">
        <f>1/0.96985</f>
        <v>1.0310872815383822</v>
      </c>
      <c r="O126" s="790">
        <f>SUM(J126*K126*E126)/N126</f>
        <v>-1314.9714134549888</v>
      </c>
      <c r="P126" s="517"/>
    </row>
    <row r="127" spans="1:16" x14ac:dyDescent="0.25">
      <c r="A127" s="14" t="s">
        <v>1035</v>
      </c>
      <c r="B127" s="407" t="s">
        <v>2068</v>
      </c>
      <c r="C127" s="721" t="s">
        <v>52</v>
      </c>
      <c r="D127" s="421">
        <v>41415</v>
      </c>
      <c r="E127" s="14">
        <v>1</v>
      </c>
      <c r="F127" s="728">
        <v>1.2905500000000001</v>
      </c>
      <c r="G127" s="479" t="s">
        <v>976</v>
      </c>
      <c r="H127" s="498">
        <v>41422</v>
      </c>
      <c r="I127" s="723">
        <v>1.2915000000000001</v>
      </c>
      <c r="J127" s="789">
        <f>SUM(I127-F127)*10000</f>
        <v>9.5000000000000639</v>
      </c>
      <c r="K127" s="408">
        <f t="shared" si="13"/>
        <v>10</v>
      </c>
      <c r="L127" s="724">
        <f>SUM((I127-F127)/J127*K127)*E127</f>
        <v>1E-3</v>
      </c>
      <c r="M127" s="721" t="s">
        <v>883</v>
      </c>
      <c r="N127" s="719">
        <v>1</v>
      </c>
      <c r="O127" s="790">
        <f>SUM(J127*K127)/N127</f>
        <v>95.000000000000639</v>
      </c>
      <c r="P127" s="518"/>
    </row>
    <row r="128" spans="1:16" x14ac:dyDescent="0.25">
      <c r="A128" s="14" t="s">
        <v>1145</v>
      </c>
      <c r="B128" s="407" t="s">
        <v>2068</v>
      </c>
      <c r="C128" s="721" t="s">
        <v>52</v>
      </c>
      <c r="D128" s="421">
        <v>41421</v>
      </c>
      <c r="E128" s="14">
        <v>1</v>
      </c>
      <c r="F128" s="728">
        <v>1.514</v>
      </c>
      <c r="G128" s="479" t="s">
        <v>976</v>
      </c>
      <c r="H128" s="498">
        <v>41422</v>
      </c>
      <c r="I128" s="723">
        <v>1.5063</v>
      </c>
      <c r="J128" s="789">
        <f>SUM(I128-F128)*10000</f>
        <v>-77.000000000000398</v>
      </c>
      <c r="K128" s="408">
        <f t="shared" si="13"/>
        <v>10</v>
      </c>
      <c r="L128" s="724">
        <f>SUM((I128-F128)/J128*K128)*E128</f>
        <v>1E-3</v>
      </c>
      <c r="M128" s="721" t="s">
        <v>883</v>
      </c>
      <c r="N128" s="719">
        <v>1</v>
      </c>
      <c r="O128" s="928">
        <f>SUM(J128*K128*E128)/N128</f>
        <v>-770.00000000000398</v>
      </c>
      <c r="P128" s="518"/>
    </row>
    <row r="129" spans="1:16" x14ac:dyDescent="0.25">
      <c r="A129" s="438" t="s">
        <v>1058</v>
      </c>
      <c r="B129" s="438" t="s">
        <v>2073</v>
      </c>
      <c r="C129" s="746" t="s">
        <v>77</v>
      </c>
      <c r="D129" s="747">
        <v>41421</v>
      </c>
      <c r="E129" s="438">
        <v>1</v>
      </c>
      <c r="F129" s="791">
        <v>1.262</v>
      </c>
      <c r="G129" s="749" t="s">
        <v>976</v>
      </c>
      <c r="H129" s="498">
        <v>41422</v>
      </c>
      <c r="I129" s="750">
        <v>1.2663</v>
      </c>
      <c r="J129" s="789">
        <f>SUM(F129-I129)*10000</f>
        <v>-42.999999999999702</v>
      </c>
      <c r="K129" s="742">
        <f t="shared" si="13"/>
        <v>7.9076387790605729</v>
      </c>
      <c r="L129" s="751">
        <f>SUM((F129-I129)/J129*K129)*E129</f>
        <v>7.907638779060573E-4</v>
      </c>
      <c r="M129" s="721" t="s">
        <v>883</v>
      </c>
      <c r="N129" s="639">
        <v>1.2645999999999999</v>
      </c>
      <c r="O129" s="790">
        <f t="shared" ref="O129:O137" si="16">SUM(J129*K129)/N129</f>
        <v>-268.88222955843929</v>
      </c>
    </row>
    <row r="130" spans="1:16" x14ac:dyDescent="0.25">
      <c r="A130" s="438" t="s">
        <v>1032</v>
      </c>
      <c r="B130" s="438" t="s">
        <v>2073</v>
      </c>
      <c r="C130" s="746" t="s">
        <v>77</v>
      </c>
      <c r="D130" s="747">
        <v>41425</v>
      </c>
      <c r="E130" s="438">
        <v>1</v>
      </c>
      <c r="F130" s="791">
        <v>1.4497</v>
      </c>
      <c r="G130" s="749" t="s">
        <v>976</v>
      </c>
      <c r="H130" s="498">
        <v>41428</v>
      </c>
      <c r="I130" s="750">
        <v>1.46254</v>
      </c>
      <c r="J130" s="789">
        <f>SUM(F130-I130)*10000</f>
        <v>-128.39999999999964</v>
      </c>
      <c r="K130" s="742">
        <f t="shared" si="13"/>
        <v>10.462549304763598</v>
      </c>
      <c r="L130" s="751">
        <f>SUM((F130-I130)/J130*K130)*E130</f>
        <v>1.0462549304763597E-3</v>
      </c>
      <c r="M130" s="721" t="s">
        <v>883</v>
      </c>
      <c r="N130" s="639">
        <v>0.95579000000000003</v>
      </c>
      <c r="O130" s="790">
        <f t="shared" si="16"/>
        <v>-1405.5298033371789</v>
      </c>
      <c r="P130" s="518"/>
    </row>
    <row r="131" spans="1:16" x14ac:dyDescent="0.25">
      <c r="A131" s="14" t="s">
        <v>1147</v>
      </c>
      <c r="B131" s="407" t="s">
        <v>2068</v>
      </c>
      <c r="C131" s="721" t="s">
        <v>52</v>
      </c>
      <c r="D131" s="421">
        <v>41425</v>
      </c>
      <c r="E131" s="14">
        <v>1</v>
      </c>
      <c r="F131" s="728">
        <v>1.1987000000000001</v>
      </c>
      <c r="G131" s="479" t="s">
        <v>976</v>
      </c>
      <c r="H131" s="498">
        <v>41430</v>
      </c>
      <c r="I131" s="723">
        <v>1.2033199999999999</v>
      </c>
      <c r="J131" s="789">
        <f>SUM(I131-F131)*10000</f>
        <v>46.199999999998468</v>
      </c>
      <c r="K131" s="408">
        <f t="shared" si="13"/>
        <v>7.947230390209012</v>
      </c>
      <c r="L131" s="724">
        <f>SUM((I131-F131)/J131*K131)*E131</f>
        <v>7.9472303902090109E-4</v>
      </c>
      <c r="M131" s="721" t="s">
        <v>883</v>
      </c>
      <c r="N131" s="723">
        <v>1.2583</v>
      </c>
      <c r="O131" s="790">
        <f t="shared" si="16"/>
        <v>291.7921354427753</v>
      </c>
      <c r="P131" s="752"/>
    </row>
    <row r="132" spans="1:16" x14ac:dyDescent="0.25">
      <c r="A132" s="14" t="s">
        <v>1057</v>
      </c>
      <c r="B132" s="407" t="s">
        <v>2068</v>
      </c>
      <c r="C132" s="721" t="s">
        <v>52</v>
      </c>
      <c r="D132" s="421">
        <v>41428</v>
      </c>
      <c r="E132" s="14">
        <v>1</v>
      </c>
      <c r="F132" s="728">
        <v>0.9698</v>
      </c>
      <c r="G132" s="479" t="s">
        <v>976</v>
      </c>
      <c r="H132" s="498">
        <v>41431</v>
      </c>
      <c r="I132" s="723">
        <v>0.95240000000000002</v>
      </c>
      <c r="J132" s="789">
        <f>SUM(I132-F132)*10000</f>
        <v>-173.99999999999972</v>
      </c>
      <c r="K132" s="408">
        <f t="shared" si="13"/>
        <v>10</v>
      </c>
      <c r="L132" s="724">
        <f>SUM((I132-F132)/J132*K132)*E132</f>
        <v>1E-3</v>
      </c>
      <c r="M132" s="721" t="s">
        <v>883</v>
      </c>
      <c r="N132" s="723">
        <v>1</v>
      </c>
      <c r="O132" s="790">
        <f t="shared" si="16"/>
        <v>-1739.9999999999973</v>
      </c>
      <c r="P132" s="752"/>
    </row>
    <row r="133" spans="1:16" x14ac:dyDescent="0.25">
      <c r="A133" s="14" t="s">
        <v>1155</v>
      </c>
      <c r="B133" s="407" t="s">
        <v>2068</v>
      </c>
      <c r="C133" s="721" t="s">
        <v>52</v>
      </c>
      <c r="D133" s="421">
        <v>41435</v>
      </c>
      <c r="E133" s="14">
        <v>1</v>
      </c>
      <c r="F133" s="728">
        <v>93.28</v>
      </c>
      <c r="G133" s="479" t="s">
        <v>976</v>
      </c>
      <c r="H133" s="498">
        <v>41436</v>
      </c>
      <c r="I133" s="723">
        <v>92.15</v>
      </c>
      <c r="J133" s="789">
        <f>SUM(I133-F133)*100</f>
        <v>-112.99999999999955</v>
      </c>
      <c r="K133" s="408">
        <f>SUM(100000/N133)/100</f>
        <v>10.125967029851351</v>
      </c>
      <c r="L133" s="724">
        <f>SUM((I133-F133)/J133*K133)*E133</f>
        <v>0.10125967029851352</v>
      </c>
      <c r="M133" s="721" t="s">
        <v>883</v>
      </c>
      <c r="N133" s="719">
        <v>98.756</v>
      </c>
      <c r="O133" s="790">
        <f t="shared" si="16"/>
        <v>-11.586478536728888</v>
      </c>
      <c r="P133" s="752"/>
    </row>
    <row r="134" spans="1:16" x14ac:dyDescent="0.25">
      <c r="A134" s="14" t="s">
        <v>1148</v>
      </c>
      <c r="B134" s="407" t="s">
        <v>2068</v>
      </c>
      <c r="C134" s="721" t="s">
        <v>52</v>
      </c>
      <c r="D134" s="421">
        <v>41435</v>
      </c>
      <c r="E134" s="14">
        <v>1</v>
      </c>
      <c r="F134" s="728">
        <v>0.91854999999999998</v>
      </c>
      <c r="G134" s="479" t="s">
        <v>976</v>
      </c>
      <c r="H134" s="498">
        <v>41436</v>
      </c>
      <c r="I134" s="723">
        <v>0.9133</v>
      </c>
      <c r="J134" s="789">
        <f>SUM(I134-F134)*10000</f>
        <v>-52.499999999999773</v>
      </c>
      <c r="K134" s="408">
        <f>SUM(100000/N134)/10000</f>
        <v>10.613457864572277</v>
      </c>
      <c r="L134" s="724">
        <f>SUM((I134-F134)/J134*K134)*E134</f>
        <v>1.0613457864572277E-3</v>
      </c>
      <c r="M134" s="721" t="s">
        <v>883</v>
      </c>
      <c r="N134" s="719">
        <v>0.94220000000000004</v>
      </c>
      <c r="O134" s="790">
        <f t="shared" si="16"/>
        <v>-591.38881117601579</v>
      </c>
      <c r="P134" s="752"/>
    </row>
    <row r="135" spans="1:16" x14ac:dyDescent="0.25">
      <c r="A135" s="14" t="s">
        <v>1149</v>
      </c>
      <c r="B135" s="407" t="s">
        <v>2068</v>
      </c>
      <c r="C135" s="721" t="s">
        <v>52</v>
      </c>
      <c r="D135" s="421">
        <v>41435</v>
      </c>
      <c r="E135" s="14">
        <v>1</v>
      </c>
      <c r="F135" s="728">
        <v>96.53</v>
      </c>
      <c r="G135" s="479" t="s">
        <v>976</v>
      </c>
      <c r="H135" s="498">
        <v>41437</v>
      </c>
      <c r="I135" s="723">
        <v>95.635999999999996</v>
      </c>
      <c r="J135" s="789">
        <f>SUM(I135-F135)*100</f>
        <v>-89.400000000000546</v>
      </c>
      <c r="K135" s="408">
        <f>SUM(100000/N135)/100</f>
        <v>10.416449657298806</v>
      </c>
      <c r="L135" s="724">
        <f>SUM((I135-F135)/J135*K135)*E135</f>
        <v>0.10416449657298806</v>
      </c>
      <c r="M135" s="721" t="s">
        <v>883</v>
      </c>
      <c r="N135" s="719">
        <v>96.001999999999995</v>
      </c>
      <c r="O135" s="790">
        <f t="shared" si="16"/>
        <v>-9.7001166575958724</v>
      </c>
      <c r="P135" s="752"/>
    </row>
    <row r="136" spans="1:16" x14ac:dyDescent="0.25">
      <c r="A136" s="438" t="s">
        <v>1139</v>
      </c>
      <c r="B136" s="438" t="s">
        <v>2073</v>
      </c>
      <c r="C136" s="746" t="s">
        <v>77</v>
      </c>
      <c r="D136" s="747">
        <v>41435</v>
      </c>
      <c r="E136" s="438">
        <v>1</v>
      </c>
      <c r="F136" s="791">
        <v>1.3443000000000001</v>
      </c>
      <c r="G136" s="749" t="s">
        <v>976</v>
      </c>
      <c r="H136" s="498">
        <v>41437</v>
      </c>
      <c r="I136" s="750">
        <v>1.3539000000000001</v>
      </c>
      <c r="J136" s="789">
        <f>SUM(F136-I136)*10000</f>
        <v>-96.000000000000526</v>
      </c>
      <c r="K136" s="742">
        <f t="shared" ref="K136:K144" si="17">SUM(100000/N136)/10000</f>
        <v>9.7837784952548663</v>
      </c>
      <c r="L136" s="751">
        <f>SUM((F136-I136)/J136*K136)*E136</f>
        <v>9.7837784952548674E-4</v>
      </c>
      <c r="M136" s="721" t="s">
        <v>883</v>
      </c>
      <c r="N136" s="639">
        <v>1.0221</v>
      </c>
      <c r="O136" s="790">
        <f t="shared" si="16"/>
        <v>-918.93428778443626</v>
      </c>
      <c r="P136" s="752"/>
    </row>
    <row r="137" spans="1:16" x14ac:dyDescent="0.25">
      <c r="A137" s="438" t="s">
        <v>1173</v>
      </c>
      <c r="B137" s="438" t="s">
        <v>2073</v>
      </c>
      <c r="C137" s="746" t="s">
        <v>77</v>
      </c>
      <c r="D137" s="747">
        <v>41435</v>
      </c>
      <c r="E137" s="438">
        <v>1</v>
      </c>
      <c r="F137" s="791">
        <v>1.579</v>
      </c>
      <c r="G137" s="749" t="s">
        <v>976</v>
      </c>
      <c r="H137" s="498">
        <v>41438</v>
      </c>
      <c r="I137" s="750">
        <v>1.59378</v>
      </c>
      <c r="J137" s="789">
        <f>SUM(F137-I137)*10000</f>
        <v>-147.80000000000015</v>
      </c>
      <c r="K137" s="742">
        <f t="shared" si="17"/>
        <v>9.7837784952548663</v>
      </c>
      <c r="L137" s="751">
        <f>SUM((F137-I137)/J137*K137)*E137</f>
        <v>9.7837784952548674E-4</v>
      </c>
      <c r="M137" s="721" t="s">
        <v>883</v>
      </c>
      <c r="N137" s="639">
        <v>1.0221</v>
      </c>
      <c r="O137" s="790">
        <f t="shared" si="16"/>
        <v>-1414.7759139014488</v>
      </c>
    </row>
    <row r="138" spans="1:16" x14ac:dyDescent="0.25">
      <c r="A138" s="14" t="s">
        <v>1146</v>
      </c>
      <c r="B138" s="407" t="s">
        <v>2068</v>
      </c>
      <c r="C138" s="721" t="s">
        <v>52</v>
      </c>
      <c r="D138" s="421">
        <v>41444</v>
      </c>
      <c r="E138" s="14">
        <v>1</v>
      </c>
      <c r="F138" s="728">
        <v>0.92727999999999999</v>
      </c>
      <c r="G138" s="479" t="s">
        <v>976</v>
      </c>
      <c r="H138" s="519">
        <v>41446</v>
      </c>
      <c r="I138" s="723">
        <v>0.92510000000000003</v>
      </c>
      <c r="J138" s="789">
        <f>SUM(I138-F138)*10000</f>
        <v>-21.799999999999599</v>
      </c>
      <c r="K138" s="408">
        <f t="shared" si="17"/>
        <v>10.364842454394694</v>
      </c>
      <c r="L138" s="724">
        <f>SUM((I138-F138)/J138*K138)*E138</f>
        <v>1.0364842454394694E-3</v>
      </c>
      <c r="M138" s="721" t="s">
        <v>883</v>
      </c>
      <c r="N138" s="719">
        <v>0.96479999999999999</v>
      </c>
      <c r="O138" s="790">
        <f>SUM(J138*K138*E138)/N138</f>
        <v>-234.19731084763697</v>
      </c>
    </row>
    <row r="139" spans="1:16" x14ac:dyDescent="0.25">
      <c r="A139" s="14" t="s">
        <v>1176</v>
      </c>
      <c r="B139" s="407" t="s">
        <v>2068</v>
      </c>
      <c r="C139" s="721" t="s">
        <v>52</v>
      </c>
      <c r="D139" s="421">
        <v>41445</v>
      </c>
      <c r="E139" s="14">
        <v>1</v>
      </c>
      <c r="F139" s="728">
        <v>1.9712000000000001</v>
      </c>
      <c r="G139" s="479" t="s">
        <v>976</v>
      </c>
      <c r="H139" s="519">
        <v>41446</v>
      </c>
      <c r="I139" s="723">
        <v>1.9886999999999999</v>
      </c>
      <c r="J139" s="789">
        <f>SUM(I139-F139)*10000</f>
        <v>174.99999999999849</v>
      </c>
      <c r="K139" s="408">
        <f t="shared" si="17"/>
        <v>7.8870573389068541</v>
      </c>
      <c r="L139" s="724">
        <f>SUM((I139-F139)/J139*K139)*E139</f>
        <v>7.8870573389068532E-4</v>
      </c>
      <c r="M139" s="721" t="s">
        <v>883</v>
      </c>
      <c r="N139" s="719">
        <v>1.2679</v>
      </c>
      <c r="O139" s="928">
        <f>SUM(J139*K139*E139)/N139</f>
        <v>1088.5992856760688</v>
      </c>
    </row>
    <row r="140" spans="1:16" x14ac:dyDescent="0.25">
      <c r="A140" s="14" t="s">
        <v>1031</v>
      </c>
      <c r="B140" s="407" t="s">
        <v>2068</v>
      </c>
      <c r="C140" s="721" t="s">
        <v>52</v>
      </c>
      <c r="D140" s="421">
        <v>41444</v>
      </c>
      <c r="E140" s="14">
        <v>1</v>
      </c>
      <c r="F140" s="728">
        <v>1.0251999999999999</v>
      </c>
      <c r="G140" s="479" t="s">
        <v>976</v>
      </c>
      <c r="H140" s="519">
        <v>41450</v>
      </c>
      <c r="I140" s="723">
        <v>1.04643</v>
      </c>
      <c r="J140" s="789">
        <f>SUM(I140-F140)*10000</f>
        <v>212.30000000000081</v>
      </c>
      <c r="K140" s="408">
        <f t="shared" si="17"/>
        <v>9.7818644233590923</v>
      </c>
      <c r="L140" s="724">
        <f>SUM((I140-F140)/J140*K140)*E140</f>
        <v>9.7818644233590925E-4</v>
      </c>
      <c r="M140" s="721" t="s">
        <v>883</v>
      </c>
      <c r="N140" s="719">
        <v>1.0223</v>
      </c>
      <c r="O140" s="790">
        <f>SUM(J140*K140)/N140</f>
        <v>2031.3898240038573</v>
      </c>
    </row>
    <row r="141" spans="1:16" x14ac:dyDescent="0.25">
      <c r="A141" s="438" t="s">
        <v>1035</v>
      </c>
      <c r="B141" s="438" t="s">
        <v>2073</v>
      </c>
      <c r="C141" s="746" t="s">
        <v>77</v>
      </c>
      <c r="D141" s="747">
        <v>41445</v>
      </c>
      <c r="E141" s="438">
        <v>1</v>
      </c>
      <c r="F141" s="791">
        <v>1.3257000000000001</v>
      </c>
      <c r="G141" s="749" t="s">
        <v>976</v>
      </c>
      <c r="H141" s="519">
        <v>41450</v>
      </c>
      <c r="I141" s="750">
        <v>1.3137000000000001</v>
      </c>
      <c r="J141" s="789">
        <f>SUM(F141-I141)*10000</f>
        <v>120.00000000000011</v>
      </c>
      <c r="K141" s="742">
        <f t="shared" si="17"/>
        <v>10</v>
      </c>
      <c r="L141" s="751">
        <f>SUM((F141-I141)/J141*K141)*E141</f>
        <v>1E-3</v>
      </c>
      <c r="M141" s="721" t="s">
        <v>883</v>
      </c>
      <c r="N141" s="639">
        <v>1</v>
      </c>
      <c r="O141" s="790">
        <f>SUM(J141*K141)/N141</f>
        <v>1200.0000000000011</v>
      </c>
      <c r="P141" s="752"/>
    </row>
    <row r="142" spans="1:16" x14ac:dyDescent="0.25">
      <c r="A142" s="14" t="s">
        <v>1147</v>
      </c>
      <c r="B142" s="407" t="s">
        <v>2068</v>
      </c>
      <c r="C142" s="721" t="s">
        <v>52</v>
      </c>
      <c r="D142" s="421">
        <v>41449</v>
      </c>
      <c r="E142" s="14">
        <v>1</v>
      </c>
      <c r="F142" s="728">
        <v>1.1952</v>
      </c>
      <c r="G142" s="479" t="s">
        <v>976</v>
      </c>
      <c r="H142" s="519">
        <v>41453</v>
      </c>
      <c r="I142" s="723">
        <v>1.1854</v>
      </c>
      <c r="J142" s="789">
        <f>SUM(I142-F142)*10000</f>
        <v>-98.000000000000313</v>
      </c>
      <c r="K142" s="408">
        <f t="shared" si="17"/>
        <v>7.7724234416291003</v>
      </c>
      <c r="L142" s="724">
        <f>SUM((I142-F142)/J142*K142)*E142</f>
        <v>7.7724234416290991E-4</v>
      </c>
      <c r="M142" s="721" t="s">
        <v>883</v>
      </c>
      <c r="N142" s="719">
        <v>1.2866</v>
      </c>
      <c r="O142" s="790">
        <f>SUM(J142*K142)/N142</f>
        <v>-592.02354832866024</v>
      </c>
      <c r="P142" s="752"/>
    </row>
    <row r="143" spans="1:16" x14ac:dyDescent="0.25">
      <c r="A143" s="14" t="s">
        <v>1143</v>
      </c>
      <c r="B143" s="407" t="s">
        <v>2068</v>
      </c>
      <c r="C143" s="721" t="s">
        <v>52</v>
      </c>
      <c r="D143" s="421">
        <v>41451</v>
      </c>
      <c r="E143" s="14">
        <v>1</v>
      </c>
      <c r="F143" s="728">
        <v>0.87860000000000005</v>
      </c>
      <c r="G143" s="479" t="s">
        <v>976</v>
      </c>
      <c r="H143" s="519">
        <v>41453</v>
      </c>
      <c r="I143" s="723">
        <v>0.87634999999999996</v>
      </c>
      <c r="J143" s="789">
        <f>SUM(I143-F143)*10000</f>
        <v>-22.500000000000853</v>
      </c>
      <c r="K143" s="408">
        <f t="shared" si="17"/>
        <v>10.5977108944468</v>
      </c>
      <c r="L143" s="724">
        <f>SUM((I143-F143)/J143*K143)*E143</f>
        <v>1.0597710894446801E-3</v>
      </c>
      <c r="M143" s="721" t="s">
        <v>883</v>
      </c>
      <c r="N143" s="719">
        <v>0.94359999999999999</v>
      </c>
      <c r="O143" s="790">
        <f>SUM(J143*K143*E143)/N143</f>
        <v>-252.70082145513146</v>
      </c>
      <c r="P143" s="752"/>
    </row>
    <row r="144" spans="1:16" x14ac:dyDescent="0.25">
      <c r="A144" s="438" t="s">
        <v>1117</v>
      </c>
      <c r="B144" s="438" t="s">
        <v>2073</v>
      </c>
      <c r="C144" s="746" t="s">
        <v>77</v>
      </c>
      <c r="D144" s="747">
        <v>41450</v>
      </c>
      <c r="E144" s="438">
        <v>1</v>
      </c>
      <c r="F144" s="791">
        <v>1.4118999999999999</v>
      </c>
      <c r="G144" s="749" t="s">
        <v>976</v>
      </c>
      <c r="H144" s="519">
        <v>41458</v>
      </c>
      <c r="I144" s="750">
        <v>1.4314</v>
      </c>
      <c r="J144" s="789">
        <f>SUM(F144-I144)*10000</f>
        <v>-195.00000000000074</v>
      </c>
      <c r="K144" s="742">
        <f t="shared" si="17"/>
        <v>9.1456999999999979</v>
      </c>
      <c r="L144" s="751">
        <f>SUM((F144-I144)/J144*K144)*E144</f>
        <v>9.1456999999999975E-4</v>
      </c>
      <c r="M144" s="721" t="s">
        <v>883</v>
      </c>
      <c r="N144" s="639">
        <f>1/0.91457</f>
        <v>1.0934100178225834</v>
      </c>
      <c r="O144" s="790">
        <f>SUM(J144*K144)/N144</f>
        <v>-1631.0546555550056</v>
      </c>
      <c r="P144" s="752"/>
    </row>
    <row r="145" spans="1:16" x14ac:dyDescent="0.25">
      <c r="A145" s="14" t="s">
        <v>1155</v>
      </c>
      <c r="B145" s="407" t="s">
        <v>2068</v>
      </c>
      <c r="C145" s="721" t="s">
        <v>52</v>
      </c>
      <c r="D145" s="421">
        <v>41452</v>
      </c>
      <c r="E145" s="14">
        <v>1</v>
      </c>
      <c r="F145" s="728">
        <v>91.51</v>
      </c>
      <c r="G145" s="479" t="s">
        <v>976</v>
      </c>
      <c r="H145" s="519">
        <v>41458</v>
      </c>
      <c r="I145" s="723">
        <v>90.381</v>
      </c>
      <c r="J145" s="789">
        <f>SUM(I145-F145)*100</f>
        <v>-112.90000000000049</v>
      </c>
      <c r="K145" s="408">
        <f>SUM(100000/N145)/100</f>
        <v>9.9386783545524118</v>
      </c>
      <c r="L145" s="724">
        <f>SUM((I145-F145)/J145*K145)*E145</f>
        <v>9.9386783545524118E-2</v>
      </c>
      <c r="M145" s="721" t="s">
        <v>883</v>
      </c>
      <c r="N145" s="719">
        <v>100.617</v>
      </c>
      <c r="O145" s="790">
        <f>SUM(J145*K145)/N145</f>
        <v>-11.15196026743962</v>
      </c>
      <c r="P145" s="752"/>
    </row>
    <row r="146" spans="1:16" x14ac:dyDescent="0.25">
      <c r="A146" s="14" t="s">
        <v>1143</v>
      </c>
      <c r="B146" s="407" t="s">
        <v>2068</v>
      </c>
      <c r="C146" s="721" t="s">
        <v>52</v>
      </c>
      <c r="D146" s="421">
        <v>41452</v>
      </c>
      <c r="E146" s="14">
        <v>1</v>
      </c>
      <c r="F146" s="728">
        <v>0.87860000000000005</v>
      </c>
      <c r="G146" s="479" t="s">
        <v>976</v>
      </c>
      <c r="H146" s="519">
        <v>41466</v>
      </c>
      <c r="I146" s="723">
        <v>0.871</v>
      </c>
      <c r="J146" s="789">
        <f>SUM(I146-F146)*10000</f>
        <v>-76.000000000000512</v>
      </c>
      <c r="K146" s="408">
        <f>SUM(100000/N146)/10000</f>
        <v>10.540739959945189</v>
      </c>
      <c r="L146" s="724">
        <f>SUM((I146-F146)/J146*K146)*E146</f>
        <v>1.0540739959945188E-3</v>
      </c>
      <c r="M146" s="721" t="s">
        <v>883</v>
      </c>
      <c r="N146" s="719">
        <v>0.94869999999999999</v>
      </c>
      <c r="O146" s="790">
        <f>SUM(J146*K146*E146)/N146</f>
        <v>-844.41471166421388</v>
      </c>
      <c r="P146" s="752"/>
    </row>
    <row r="147" spans="1:16" x14ac:dyDescent="0.25">
      <c r="A147" s="14" t="s">
        <v>1142</v>
      </c>
      <c r="B147" s="407" t="s">
        <v>2068</v>
      </c>
      <c r="C147" s="721" t="s">
        <v>52</v>
      </c>
      <c r="D147" s="421">
        <v>41456</v>
      </c>
      <c r="E147" s="14">
        <v>1</v>
      </c>
      <c r="F147" s="728">
        <v>1.2363999999999999</v>
      </c>
      <c r="G147" s="479" t="s">
        <v>976</v>
      </c>
      <c r="H147" s="519">
        <v>41466</v>
      </c>
      <c r="I147" s="723">
        <v>1.2375</v>
      </c>
      <c r="J147" s="789">
        <f>SUM(I147-F147)*10000</f>
        <v>11.000000000001009</v>
      </c>
      <c r="K147" s="408">
        <f>SUM(100000/N147)/10000</f>
        <v>10.436016781114985</v>
      </c>
      <c r="L147" s="724">
        <f>SUM((I147-F147)/J147*K147)*E147</f>
        <v>1.0436016781114985E-3</v>
      </c>
      <c r="M147" s="721" t="s">
        <v>883</v>
      </c>
      <c r="N147" s="719">
        <v>0.95821999999999996</v>
      </c>
      <c r="O147" s="790">
        <f>SUM(J147*K147)/N147</f>
        <v>119.80149088129592</v>
      </c>
      <c r="P147" s="734"/>
    </row>
    <row r="148" spans="1:16" x14ac:dyDescent="0.25">
      <c r="A148" s="438" t="s">
        <v>1144</v>
      </c>
      <c r="B148" s="438" t="s">
        <v>2073</v>
      </c>
      <c r="C148" s="746" t="s">
        <v>77</v>
      </c>
      <c r="D148" s="747">
        <v>41464</v>
      </c>
      <c r="E148" s="438">
        <v>1</v>
      </c>
      <c r="F148" s="791">
        <v>1.6315</v>
      </c>
      <c r="G148" s="749" t="s">
        <v>976</v>
      </c>
      <c r="H148" s="519">
        <v>41467</v>
      </c>
      <c r="I148" s="750">
        <v>1.6677999999999999</v>
      </c>
      <c r="J148" s="789">
        <f>SUM(F148-I148)*10000</f>
        <v>-363</v>
      </c>
      <c r="K148" s="742">
        <f>SUM(100000/N148)/10000</f>
        <v>9.1166013310237943</v>
      </c>
      <c r="L148" s="751">
        <f>SUM((F148-I148)/J148*K148)*E148</f>
        <v>9.1166013310237939E-4</v>
      </c>
      <c r="M148" s="721" t="s">
        <v>883</v>
      </c>
      <c r="N148" s="639">
        <v>1.0969</v>
      </c>
      <c r="O148" s="790">
        <f>SUM(J148*K148*E148)/N148</f>
        <v>-3016.9808397863412</v>
      </c>
    </row>
    <row r="149" spans="1:16" x14ac:dyDescent="0.25">
      <c r="A149" s="14" t="s">
        <v>1118</v>
      </c>
      <c r="B149" s="407" t="s">
        <v>2068</v>
      </c>
      <c r="C149" s="721" t="s">
        <v>52</v>
      </c>
      <c r="D149" s="421">
        <v>41465</v>
      </c>
      <c r="E149" s="14">
        <v>1</v>
      </c>
      <c r="F149" s="728">
        <v>1.1758</v>
      </c>
      <c r="G149" s="479" t="s">
        <v>976</v>
      </c>
      <c r="H149" s="519">
        <v>41467</v>
      </c>
      <c r="I149" s="723">
        <v>1.1498999999999999</v>
      </c>
      <c r="J149" s="789">
        <f>SUM(I149-F149)*10000</f>
        <v>-259.00000000000034</v>
      </c>
      <c r="K149" s="408">
        <f>SUM(100000/N149)/10000</f>
        <v>7.9441368298127566</v>
      </c>
      <c r="L149" s="724">
        <f>SUM((I149-F149)/J149*K149)*E149</f>
        <v>7.944136829812757E-4</v>
      </c>
      <c r="M149" s="721" t="s">
        <v>883</v>
      </c>
      <c r="N149" s="719">
        <v>1.2587900000000001</v>
      </c>
      <c r="O149" s="790">
        <f t="shared" ref="O149:O154" si="18">SUM(J149*K149)/N149</f>
        <v>-1634.5311282433977</v>
      </c>
      <c r="P149" s="752"/>
    </row>
    <row r="150" spans="1:16" x14ac:dyDescent="0.25">
      <c r="A150" s="438" t="s">
        <v>1166</v>
      </c>
      <c r="B150" s="438" t="s">
        <v>2073</v>
      </c>
      <c r="C150" s="746" t="s">
        <v>77</v>
      </c>
      <c r="D150" s="747">
        <v>41465</v>
      </c>
      <c r="E150" s="438">
        <v>1</v>
      </c>
      <c r="F150" s="791">
        <v>103.13200000000001</v>
      </c>
      <c r="G150" s="749" t="s">
        <v>976</v>
      </c>
      <c r="H150" s="519">
        <v>41467</v>
      </c>
      <c r="I150" s="750">
        <v>105.17</v>
      </c>
      <c r="J150" s="789">
        <f>SUM(F150-I150)*100</f>
        <v>-203.79999999999967</v>
      </c>
      <c r="K150" s="742">
        <f>SUM(100000/N150)/100</f>
        <v>10.107646434527719</v>
      </c>
      <c r="L150" s="751">
        <f>SUM((F150-I150)/J150*K150)*E150</f>
        <v>0.1010764643452772</v>
      </c>
      <c r="M150" s="721" t="s">
        <v>883</v>
      </c>
      <c r="N150" s="639">
        <v>98.935000000000002</v>
      </c>
      <c r="O150" s="790">
        <f t="shared" si="18"/>
        <v>-20.821128451576751</v>
      </c>
      <c r="P150" s="734"/>
    </row>
    <row r="151" spans="1:16" x14ac:dyDescent="0.25">
      <c r="A151" s="438" t="s">
        <v>1058</v>
      </c>
      <c r="B151" s="438" t="s">
        <v>2073</v>
      </c>
      <c r="C151" s="746" t="s">
        <v>77</v>
      </c>
      <c r="D151" s="747">
        <v>41465</v>
      </c>
      <c r="E151" s="438">
        <v>1</v>
      </c>
      <c r="F151" s="791">
        <v>1.2728999999999999</v>
      </c>
      <c r="G151" s="749" t="s">
        <v>976</v>
      </c>
      <c r="H151" s="519">
        <v>41467</v>
      </c>
      <c r="I151" s="750">
        <v>1.2644</v>
      </c>
      <c r="J151" s="789">
        <f>SUM(F151-I151)*10000</f>
        <v>84.999999999999517</v>
      </c>
      <c r="K151" s="742">
        <f>SUM(100000/N151)/10000</f>
        <v>7.9189103579347488</v>
      </c>
      <c r="L151" s="751">
        <f>SUM((F151-I151)/J151*K151)*E151</f>
        <v>7.9189103579347493E-4</v>
      </c>
      <c r="M151" s="721" t="s">
        <v>883</v>
      </c>
      <c r="N151" s="639">
        <v>1.2627999999999999</v>
      </c>
      <c r="O151" s="790">
        <f t="shared" si="18"/>
        <v>533.02770068455015</v>
      </c>
    </row>
    <row r="152" spans="1:16" x14ac:dyDescent="0.25">
      <c r="A152" s="14" t="s">
        <v>1057</v>
      </c>
      <c r="B152" s="407" t="s">
        <v>2068</v>
      </c>
      <c r="C152" s="721" t="s">
        <v>52</v>
      </c>
      <c r="D152" s="421">
        <v>41466</v>
      </c>
      <c r="E152" s="14">
        <v>1</v>
      </c>
      <c r="F152" s="728">
        <v>0.9284</v>
      </c>
      <c r="G152" s="479" t="s">
        <v>976</v>
      </c>
      <c r="H152" s="519">
        <v>41467</v>
      </c>
      <c r="I152" s="723">
        <v>0.90280000000000005</v>
      </c>
      <c r="J152" s="789">
        <f>SUM(I152-F152)*10000</f>
        <v>-255.99999999999957</v>
      </c>
      <c r="K152" s="408">
        <f>SUM(100000/N152)/10000</f>
        <v>10</v>
      </c>
      <c r="L152" s="724">
        <f>SUM((I152-F152)/J152*K152)*E152</f>
        <v>1E-3</v>
      </c>
      <c r="M152" s="721" t="s">
        <v>883</v>
      </c>
      <c r="N152" s="719">
        <v>1</v>
      </c>
      <c r="O152" s="790">
        <f t="shared" si="18"/>
        <v>-2559.9999999999959</v>
      </c>
      <c r="P152" s="752"/>
    </row>
    <row r="153" spans="1:16" x14ac:dyDescent="0.25">
      <c r="A153" s="14" t="s">
        <v>1032</v>
      </c>
      <c r="B153" s="407" t="s">
        <v>2068</v>
      </c>
      <c r="C153" s="721" t="s">
        <v>52</v>
      </c>
      <c r="D153" s="421">
        <v>41491</v>
      </c>
      <c r="E153" s="14">
        <v>1</v>
      </c>
      <c r="F153" s="728">
        <v>1.4232</v>
      </c>
      <c r="G153" s="479" t="s">
        <v>976</v>
      </c>
      <c r="H153" s="519">
        <v>41493</v>
      </c>
      <c r="I153" s="723">
        <v>1.4151</v>
      </c>
      <c r="J153" s="789">
        <f>SUM(I153-F153)*10000</f>
        <v>-80.999999999999957</v>
      </c>
      <c r="K153" s="408">
        <f>SUM(100000/N153)/10000</f>
        <v>10.803452783509611</v>
      </c>
      <c r="L153" s="724">
        <f>SUM((I153-F153)/J153*K153)*E153</f>
        <v>1.0803452783509611E-3</v>
      </c>
      <c r="M153" s="721" t="s">
        <v>883</v>
      </c>
      <c r="N153" s="719">
        <v>0.92562999999999995</v>
      </c>
      <c r="O153" s="790">
        <f t="shared" si="18"/>
        <v>-945.38819556872409</v>
      </c>
    </row>
    <row r="154" spans="1:16" x14ac:dyDescent="0.25">
      <c r="A154" s="14" t="s">
        <v>1150</v>
      </c>
      <c r="B154" s="407" t="s">
        <v>2068</v>
      </c>
      <c r="C154" s="721" t="s">
        <v>52</v>
      </c>
      <c r="D154" s="421">
        <v>41491</v>
      </c>
      <c r="E154" s="14">
        <v>1</v>
      </c>
      <c r="F154" s="728">
        <v>151.47</v>
      </c>
      <c r="G154" s="479" t="s">
        <v>976</v>
      </c>
      <c r="H154" s="519">
        <v>41493</v>
      </c>
      <c r="I154" s="723">
        <v>148.18</v>
      </c>
      <c r="J154" s="789">
        <f>SUM(I154-F154)*100</f>
        <v>-328.9999999999992</v>
      </c>
      <c r="K154" s="408">
        <f>SUM(100000/N154)/100</f>
        <v>10.232481990831696</v>
      </c>
      <c r="L154" s="724">
        <v>0</v>
      </c>
      <c r="M154" s="721" t="s">
        <v>883</v>
      </c>
      <c r="N154" s="719">
        <v>97.727999999999994</v>
      </c>
      <c r="O154" s="790">
        <f t="shared" si="18"/>
        <v>-34.44751325089657</v>
      </c>
    </row>
    <row r="155" spans="1:16" x14ac:dyDescent="0.25">
      <c r="A155" s="14" t="s">
        <v>1145</v>
      </c>
      <c r="B155" s="407" t="s">
        <v>2068</v>
      </c>
      <c r="C155" s="721" t="s">
        <v>52</v>
      </c>
      <c r="D155" s="421">
        <v>41493</v>
      </c>
      <c r="E155" s="14">
        <v>1</v>
      </c>
      <c r="F155" s="728">
        <v>1.5438000000000001</v>
      </c>
      <c r="G155" s="479" t="s">
        <v>976</v>
      </c>
      <c r="H155" s="519">
        <v>41498</v>
      </c>
      <c r="I155" s="723">
        <v>1.5466</v>
      </c>
      <c r="J155" s="789">
        <f>SUM(I155-F155)*10000</f>
        <v>27.999999999999137</v>
      </c>
      <c r="K155" s="408">
        <f>SUM(100000/N155)/10000</f>
        <v>10</v>
      </c>
      <c r="L155" s="724">
        <f>SUM((I155-F155)/J155*K155)*E155</f>
        <v>1E-3</v>
      </c>
      <c r="M155" s="721" t="s">
        <v>883</v>
      </c>
      <c r="N155" s="719">
        <v>1</v>
      </c>
      <c r="O155" s="928">
        <f>SUM(J155*K155*E155)/N155</f>
        <v>279.99999999999136</v>
      </c>
    </row>
    <row r="156" spans="1:16" x14ac:dyDescent="0.25">
      <c r="A156" s="438" t="s">
        <v>1274</v>
      </c>
      <c r="B156" s="438" t="s">
        <v>2073</v>
      </c>
      <c r="C156" s="746" t="s">
        <v>77</v>
      </c>
      <c r="D156" s="747">
        <v>41466</v>
      </c>
      <c r="E156" s="438">
        <v>1</v>
      </c>
      <c r="F156" s="791">
        <v>98.694999999999993</v>
      </c>
      <c r="G156" s="749" t="s">
        <v>976</v>
      </c>
      <c r="H156" s="519">
        <v>41499</v>
      </c>
      <c r="I156" s="750">
        <v>96.89</v>
      </c>
      <c r="J156" s="789">
        <f>SUM(F156-I156)*100</f>
        <v>180.49999999999926</v>
      </c>
      <c r="K156" s="742">
        <f>SUM(100000/N156)/100</f>
        <v>10.320982557539478</v>
      </c>
      <c r="L156" s="751">
        <f>SUM((F156-I156)/J156*K156)*E156</f>
        <v>0.10320982557539479</v>
      </c>
      <c r="M156" s="721" t="s">
        <v>883</v>
      </c>
      <c r="N156" s="639">
        <f>I156</f>
        <v>96.89</v>
      </c>
      <c r="O156" s="790">
        <f>SUM(J156*K156)/N156</f>
        <v>19.227343912022583</v>
      </c>
    </row>
    <row r="157" spans="1:16" x14ac:dyDescent="0.25">
      <c r="A157" s="14" t="s">
        <v>1057</v>
      </c>
      <c r="B157" s="407" t="s">
        <v>2068</v>
      </c>
      <c r="C157" s="721" t="s">
        <v>52</v>
      </c>
      <c r="D157" s="421">
        <v>41494</v>
      </c>
      <c r="E157" s="14">
        <v>1</v>
      </c>
      <c r="F157" s="728">
        <v>0.90280000000000005</v>
      </c>
      <c r="G157" s="479" t="s">
        <v>976</v>
      </c>
      <c r="H157" s="519">
        <v>41499</v>
      </c>
      <c r="I157" s="723">
        <v>0.91459999999999997</v>
      </c>
      <c r="J157" s="789">
        <f>SUM(I157-F157)*10000</f>
        <v>117.99999999999922</v>
      </c>
      <c r="K157" s="408">
        <f>SUM(100000/N157)/10000</f>
        <v>10</v>
      </c>
      <c r="L157" s="724">
        <f>SUM((I157-F157)/J157*K157)*E157</f>
        <v>1E-3</v>
      </c>
      <c r="M157" s="721" t="s">
        <v>883</v>
      </c>
      <c r="N157" s="719">
        <v>1</v>
      </c>
      <c r="O157" s="790">
        <f>SUM(J157*K157)/N157</f>
        <v>1179.9999999999923</v>
      </c>
      <c r="P157" s="734"/>
    </row>
    <row r="158" spans="1:16" x14ac:dyDescent="0.25">
      <c r="A158" s="438" t="s">
        <v>1117</v>
      </c>
      <c r="B158" s="438" t="s">
        <v>2073</v>
      </c>
      <c r="C158" s="746" t="s">
        <v>77</v>
      </c>
      <c r="D158" s="747">
        <v>41494</v>
      </c>
      <c r="E158" s="438">
        <v>1</v>
      </c>
      <c r="F158" s="791">
        <v>1.4732000000000001</v>
      </c>
      <c r="G158" s="749" t="s">
        <v>976</v>
      </c>
      <c r="H158" s="519">
        <v>41499</v>
      </c>
      <c r="I158" s="750">
        <v>1.4551000000000001</v>
      </c>
      <c r="J158" s="789">
        <f>SUM(F158-I158)*10000</f>
        <v>181.00000000000006</v>
      </c>
      <c r="K158" s="742">
        <f>SUM(100000/N158)/10000</f>
        <v>9.1049804242920871</v>
      </c>
      <c r="L158" s="751">
        <f>SUM((F158-I158)/J158*K158)*E158</f>
        <v>9.1049804242920862E-4</v>
      </c>
      <c r="M158" s="721" t="s">
        <v>883</v>
      </c>
      <c r="N158" s="639">
        <v>1.0983000000000001</v>
      </c>
      <c r="O158" s="790">
        <f>SUM(J158*K158)/N158</f>
        <v>1500.5021003340328</v>
      </c>
      <c r="P158" s="752"/>
    </row>
    <row r="159" spans="1:16" x14ac:dyDescent="0.25">
      <c r="A159" s="14" t="s">
        <v>1141</v>
      </c>
      <c r="B159" s="407" t="s">
        <v>2068</v>
      </c>
      <c r="C159" s="721" t="s">
        <v>52</v>
      </c>
      <c r="D159" s="421">
        <v>41494</v>
      </c>
      <c r="E159" s="14">
        <v>1</v>
      </c>
      <c r="F159" s="728">
        <v>0.94110000000000005</v>
      </c>
      <c r="G159" s="479" t="s">
        <v>976</v>
      </c>
      <c r="H159" s="519">
        <v>41502</v>
      </c>
      <c r="I159" s="723">
        <v>0.94194999999999995</v>
      </c>
      <c r="J159" s="789">
        <f>SUM(I159-F159)*10000</f>
        <v>8.4999999999990639</v>
      </c>
      <c r="K159" s="408">
        <f>SUM(100000/N159)/10000</f>
        <v>9.6824167312161116</v>
      </c>
      <c r="L159" s="724">
        <f>SUM((I159-F159)/J159*K159)*E159</f>
        <v>9.6824167312161119E-4</v>
      </c>
      <c r="M159" s="721" t="s">
        <v>883</v>
      </c>
      <c r="N159" s="723">
        <v>1.0327999999999999</v>
      </c>
      <c r="O159" s="790">
        <f>SUM(J159*K159*E159)/N159</f>
        <v>79.686814693384861</v>
      </c>
      <c r="P159" s="752"/>
    </row>
    <row r="160" spans="1:16" x14ac:dyDescent="0.25">
      <c r="A160" s="14" t="s">
        <v>1155</v>
      </c>
      <c r="B160" s="407" t="s">
        <v>2068</v>
      </c>
      <c r="C160" s="721" t="s">
        <v>52</v>
      </c>
      <c r="D160" s="421">
        <v>41498</v>
      </c>
      <c r="E160" s="14">
        <v>1</v>
      </c>
      <c r="F160" s="728">
        <v>89.01</v>
      </c>
      <c r="G160" s="479" t="s">
        <v>976</v>
      </c>
      <c r="H160" s="519">
        <v>41502</v>
      </c>
      <c r="I160" s="723">
        <v>88.98</v>
      </c>
      <c r="J160" s="789">
        <f>SUM(I160-F160)*10000</f>
        <v>-300.00000000001137</v>
      </c>
      <c r="K160" s="408">
        <f>SUM(100000/N160)/100</f>
        <v>10.272319181501608</v>
      </c>
      <c r="L160" s="724">
        <f>SUM((I160-F160)/J160*K160)*E160</f>
        <v>1.0272319181501609E-3</v>
      </c>
      <c r="M160" s="721" t="s">
        <v>883</v>
      </c>
      <c r="N160" s="719">
        <v>97.349000000000004</v>
      </c>
      <c r="O160" s="790">
        <f t="shared" ref="O160:O176" si="19">SUM(J160*K160)/N160</f>
        <v>-31.656162409994955</v>
      </c>
      <c r="P160" s="752"/>
    </row>
    <row r="161" spans="1:16" x14ac:dyDescent="0.25">
      <c r="A161" s="14" t="s">
        <v>1058</v>
      </c>
      <c r="B161" s="407" t="s">
        <v>2068</v>
      </c>
      <c r="C161" s="721" t="s">
        <v>52</v>
      </c>
      <c r="D161" s="421">
        <v>41501</v>
      </c>
      <c r="E161" s="14">
        <v>1</v>
      </c>
      <c r="F161" s="728">
        <v>1.2645</v>
      </c>
      <c r="G161" s="479" t="s">
        <v>976</v>
      </c>
      <c r="H161" s="519">
        <v>41502</v>
      </c>
      <c r="I161" s="723">
        <v>1.26851</v>
      </c>
      <c r="J161" s="789">
        <f>SUM(I161-F161)*10000</f>
        <v>40.100000000000691</v>
      </c>
      <c r="K161" s="408">
        <f>SUM(100000/N161)/10000</f>
        <v>7.8827053444742239</v>
      </c>
      <c r="L161" s="724">
        <f>SUM((I161-F161)/J161*K161)*E161</f>
        <v>7.8827053444742239E-4</v>
      </c>
      <c r="M161" s="721" t="s">
        <v>883</v>
      </c>
      <c r="N161" s="719">
        <v>1.2685999999999999</v>
      </c>
      <c r="O161" s="790">
        <f t="shared" si="19"/>
        <v>249.16954462669227</v>
      </c>
    </row>
    <row r="162" spans="1:16" x14ac:dyDescent="0.25">
      <c r="A162" s="438" t="s">
        <v>1057</v>
      </c>
      <c r="B162" s="438" t="s">
        <v>2073</v>
      </c>
      <c r="C162" s="746" t="s">
        <v>77</v>
      </c>
      <c r="D162" s="747">
        <v>41501</v>
      </c>
      <c r="E162" s="438">
        <v>1</v>
      </c>
      <c r="F162" s="791">
        <v>0.90769999999999995</v>
      </c>
      <c r="G162" s="749" t="s">
        <v>976</v>
      </c>
      <c r="H162" s="519">
        <v>41505</v>
      </c>
      <c r="I162" s="750">
        <v>0.92200000000000004</v>
      </c>
      <c r="J162" s="789">
        <f>SUM(F162-I162)*10000</f>
        <v>-143.00000000000091</v>
      </c>
      <c r="K162" s="742">
        <f>SUM(100000/N162)/10000</f>
        <v>10</v>
      </c>
      <c r="L162" s="751">
        <f>SUM((F162-I162)/J162*K162)*E162</f>
        <v>1E-3</v>
      </c>
      <c r="M162" s="721" t="s">
        <v>883</v>
      </c>
      <c r="N162" s="750">
        <v>1</v>
      </c>
      <c r="O162" s="790">
        <f t="shared" si="19"/>
        <v>-1430.0000000000091</v>
      </c>
      <c r="P162" s="734"/>
    </row>
    <row r="163" spans="1:16" x14ac:dyDescent="0.25">
      <c r="A163" s="14" t="s">
        <v>1150</v>
      </c>
      <c r="B163" s="407" t="s">
        <v>2068</v>
      </c>
      <c r="C163" s="721" t="s">
        <v>52</v>
      </c>
      <c r="D163" s="421">
        <v>41499</v>
      </c>
      <c r="E163" s="14">
        <v>1</v>
      </c>
      <c r="F163" s="728">
        <v>151.47</v>
      </c>
      <c r="G163" s="479" t="s">
        <v>976</v>
      </c>
      <c r="H163" s="519">
        <v>41506</v>
      </c>
      <c r="I163" s="723">
        <v>152.12</v>
      </c>
      <c r="J163" s="789">
        <f>SUM(I163-F163)*100</f>
        <v>65.000000000000568</v>
      </c>
      <c r="K163" s="408">
        <f>SUM(100000/N163)/100</f>
        <v>10.252204223908141</v>
      </c>
      <c r="L163" s="724">
        <f>SUM((I163-F163)/J163*K163)*E163</f>
        <v>0.10252204223908142</v>
      </c>
      <c r="M163" s="721" t="s">
        <v>883</v>
      </c>
      <c r="N163" s="719">
        <v>97.54</v>
      </c>
      <c r="O163" s="790">
        <f t="shared" si="19"/>
        <v>6.8319999441668537</v>
      </c>
    </row>
    <row r="164" spans="1:16" x14ac:dyDescent="0.25">
      <c r="A164" s="14" t="s">
        <v>1172</v>
      </c>
      <c r="B164" s="407" t="s">
        <v>2068</v>
      </c>
      <c r="C164" s="721" t="s">
        <v>52</v>
      </c>
      <c r="D164" s="421">
        <v>41502</v>
      </c>
      <c r="E164" s="14">
        <v>1</v>
      </c>
      <c r="F164" s="728">
        <v>0.81100000000000005</v>
      </c>
      <c r="G164" s="479" t="s">
        <v>976</v>
      </c>
      <c r="H164" s="519">
        <v>41506</v>
      </c>
      <c r="I164" s="723">
        <v>0.80210000000000004</v>
      </c>
      <c r="J164" s="789">
        <f>SUM(I164-F164)*10000</f>
        <v>-89.000000000000185</v>
      </c>
      <c r="K164" s="408">
        <f>SUM(100000/N164)/10000</f>
        <v>10</v>
      </c>
      <c r="L164" s="724">
        <f>SUM((I164-F164)/J164*K164)*E164</f>
        <v>1E-3</v>
      </c>
      <c r="M164" s="721" t="s">
        <v>883</v>
      </c>
      <c r="N164" s="719">
        <v>1</v>
      </c>
      <c r="O164" s="790">
        <f t="shared" si="19"/>
        <v>-890.00000000000182</v>
      </c>
    </row>
    <row r="165" spans="1:16" x14ac:dyDescent="0.25">
      <c r="A165" s="438" t="s">
        <v>1032</v>
      </c>
      <c r="B165" s="438" t="s">
        <v>2073</v>
      </c>
      <c r="C165" s="746" t="s">
        <v>77</v>
      </c>
      <c r="D165" s="747">
        <v>41502</v>
      </c>
      <c r="E165" s="438">
        <v>1</v>
      </c>
      <c r="F165" s="791">
        <v>1.4450000000000001</v>
      </c>
      <c r="G165" s="749" t="s">
        <v>976</v>
      </c>
      <c r="H165" s="519">
        <v>41507</v>
      </c>
      <c r="I165" s="750">
        <v>1.4467000000000001</v>
      </c>
      <c r="J165" s="789">
        <f>SUM(F165-I165)*10000</f>
        <v>-17.000000000000348</v>
      </c>
      <c r="K165" s="742">
        <f>SUM(100000/N165)/10000</f>
        <v>10.903341874284468</v>
      </c>
      <c r="L165" s="751">
        <f>SUM((F165-I165)/J165*K165)*E165</f>
        <v>1.0903341874284468E-3</v>
      </c>
      <c r="M165" s="721" t="s">
        <v>883</v>
      </c>
      <c r="N165" s="639">
        <v>0.91715000000000002</v>
      </c>
      <c r="O165" s="790">
        <f t="shared" si="19"/>
        <v>-202.10086884679686</v>
      </c>
      <c r="P165" s="518"/>
    </row>
    <row r="166" spans="1:16" x14ac:dyDescent="0.25">
      <c r="A166" s="438" t="s">
        <v>1148</v>
      </c>
      <c r="B166" s="438" t="s">
        <v>2073</v>
      </c>
      <c r="C166" s="746" t="s">
        <v>77</v>
      </c>
      <c r="D166" s="747">
        <v>41502</v>
      </c>
      <c r="E166" s="438">
        <v>1</v>
      </c>
      <c r="F166" s="791">
        <v>0.89649999999999996</v>
      </c>
      <c r="G166" s="749" t="s">
        <v>976</v>
      </c>
      <c r="H166" s="519">
        <v>41508</v>
      </c>
      <c r="I166" s="750">
        <v>0.88190000000000002</v>
      </c>
      <c r="J166" s="789">
        <f>SUM(F166-I166)*10000</f>
        <v>145.99999999999946</v>
      </c>
      <c r="K166" s="742">
        <f>SUM(100000/N166)/10000</f>
        <v>10.844693149407338</v>
      </c>
      <c r="L166" s="751">
        <f>SUM((F166-I166)/J166*K166)*E166</f>
        <v>1.0844693149407339E-3</v>
      </c>
      <c r="M166" s="721" t="s">
        <v>883</v>
      </c>
      <c r="N166" s="639">
        <v>0.92210999999999999</v>
      </c>
      <c r="O166" s="790">
        <f t="shared" si="19"/>
        <v>1717.0675947701093</v>
      </c>
      <c r="P166" s="752"/>
    </row>
    <row r="167" spans="1:16" x14ac:dyDescent="0.25">
      <c r="A167" s="14" t="s">
        <v>1148</v>
      </c>
      <c r="B167" s="407" t="s">
        <v>2068</v>
      </c>
      <c r="C167" s="721" t="s">
        <v>52</v>
      </c>
      <c r="D167" s="421">
        <v>41512</v>
      </c>
      <c r="E167" s="14">
        <v>1</v>
      </c>
      <c r="F167" s="728">
        <v>0.87909999999999999</v>
      </c>
      <c r="G167" s="479" t="s">
        <v>976</v>
      </c>
      <c r="H167" s="519">
        <v>41513</v>
      </c>
      <c r="I167" s="723">
        <v>0.873</v>
      </c>
      <c r="J167" s="789">
        <f>SUM(I167-F167)*10000</f>
        <v>-60.999999999999943</v>
      </c>
      <c r="K167" s="408">
        <f>SUM(100000/N167)/10000</f>
        <v>10.836701741457968</v>
      </c>
      <c r="L167" s="724">
        <f>SUM((I167-F167)/J167*K167)*E167</f>
        <v>1.0836701741457969E-3</v>
      </c>
      <c r="M167" s="721" t="s">
        <v>883</v>
      </c>
      <c r="N167" s="719">
        <v>0.92279</v>
      </c>
      <c r="O167" s="790">
        <f t="shared" si="19"/>
        <v>-716.34803826324014</v>
      </c>
      <c r="P167" s="752"/>
    </row>
    <row r="168" spans="1:16" x14ac:dyDescent="0.25">
      <c r="A168" s="438" t="s">
        <v>1150</v>
      </c>
      <c r="B168" s="438" t="s">
        <v>2073</v>
      </c>
      <c r="C168" s="746" t="s">
        <v>77</v>
      </c>
      <c r="D168" s="747">
        <v>41512</v>
      </c>
      <c r="E168" s="438">
        <v>1</v>
      </c>
      <c r="F168" s="791">
        <v>153.41800000000001</v>
      </c>
      <c r="G168" s="749" t="s">
        <v>976</v>
      </c>
      <c r="H168" s="519">
        <v>41513</v>
      </c>
      <c r="I168" s="750">
        <v>151.54599999999999</v>
      </c>
      <c r="J168" s="789">
        <f>SUM(F168-I168)*100</f>
        <v>187.20000000000141</v>
      </c>
      <c r="K168" s="742">
        <f>SUM(100000/N168)/100</f>
        <v>10.152181196129987</v>
      </c>
      <c r="L168" s="751">
        <f>SUM((F168-I168)/J168*K168)*E168</f>
        <v>0.10152181196129988</v>
      </c>
      <c r="M168" s="746" t="s">
        <v>883</v>
      </c>
      <c r="N168" s="639">
        <v>98.501000000000005</v>
      </c>
      <c r="O168" s="790">
        <f t="shared" si="19"/>
        <v>19.294101784911298</v>
      </c>
      <c r="P168" s="518"/>
    </row>
    <row r="169" spans="1:16" x14ac:dyDescent="0.25">
      <c r="A169" s="14" t="s">
        <v>1140</v>
      </c>
      <c r="B169" s="407" t="s">
        <v>2068</v>
      </c>
      <c r="C169" s="721" t="s">
        <v>52</v>
      </c>
      <c r="D169" s="421">
        <v>41513</v>
      </c>
      <c r="E169" s="14">
        <v>1</v>
      </c>
      <c r="F169" s="728">
        <v>77.63</v>
      </c>
      <c r="G169" s="479" t="s">
        <v>976</v>
      </c>
      <c r="H169" s="519">
        <v>41513</v>
      </c>
      <c r="I169" s="723">
        <v>76.34</v>
      </c>
      <c r="J169" s="789">
        <f>SUM(I169-F169)*100</f>
        <v>-128.9999999999992</v>
      </c>
      <c r="K169" s="408">
        <f>SUM(100000/N169)/100</f>
        <v>10.152181196129987</v>
      </c>
      <c r="L169" s="724">
        <f>SUM((I169-F169)/J169*K169)*E169</f>
        <v>0.10152181196129988</v>
      </c>
      <c r="M169" s="721" t="s">
        <v>883</v>
      </c>
      <c r="N169" s="719">
        <v>98.501000000000005</v>
      </c>
      <c r="O169" s="790">
        <f t="shared" si="19"/>
        <v>-13.295615012038054</v>
      </c>
    </row>
    <row r="170" spans="1:16" x14ac:dyDescent="0.25">
      <c r="A170" s="14" t="s">
        <v>1030</v>
      </c>
      <c r="B170" s="407" t="s">
        <v>2068</v>
      </c>
      <c r="C170" s="721" t="s">
        <v>52</v>
      </c>
      <c r="D170" s="421">
        <v>41509</v>
      </c>
      <c r="E170" s="14">
        <v>1</v>
      </c>
      <c r="F170" s="728">
        <v>0.85850000000000004</v>
      </c>
      <c r="G170" s="479" t="s">
        <v>976</v>
      </c>
      <c r="H170" s="519">
        <v>41514</v>
      </c>
      <c r="I170" s="723">
        <v>0.86350000000000005</v>
      </c>
      <c r="J170" s="789">
        <f>SUM(I170-F170)*10000</f>
        <v>50.000000000000043</v>
      </c>
      <c r="K170" s="408">
        <f>SUM(100000/N170)/10000</f>
        <v>15.545</v>
      </c>
      <c r="L170" s="724">
        <f>SUM((I170-F170)/J170*K170)*E170</f>
        <v>1.5545000000000001E-3</v>
      </c>
      <c r="M170" s="721" t="s">
        <v>883</v>
      </c>
      <c r="N170" s="719">
        <f>1/1.5545</f>
        <v>0.64329366355741391</v>
      </c>
      <c r="O170" s="790">
        <f t="shared" si="19"/>
        <v>1208.2351250000011</v>
      </c>
      <c r="P170" s="734"/>
    </row>
    <row r="171" spans="1:16" x14ac:dyDescent="0.25">
      <c r="A171" s="438" t="s">
        <v>1173</v>
      </c>
      <c r="B171" s="438" t="s">
        <v>2073</v>
      </c>
      <c r="C171" s="746" t="s">
        <v>77</v>
      </c>
      <c r="D171" s="747">
        <v>41513</v>
      </c>
      <c r="E171" s="438">
        <v>1</v>
      </c>
      <c r="F171" s="791">
        <v>1.6326000000000001</v>
      </c>
      <c r="G171" s="749" t="s">
        <v>976</v>
      </c>
      <c r="H171" s="519">
        <v>41515</v>
      </c>
      <c r="I171" s="750">
        <v>1.62798</v>
      </c>
      <c r="J171" s="789">
        <f>SUM(F171-I171)*10000</f>
        <v>46.200000000000685</v>
      </c>
      <c r="K171" s="742">
        <f>SUM(100000/N171)/10000</f>
        <v>9.5428953144384003</v>
      </c>
      <c r="L171" s="751">
        <f>SUM((F171-I171)/J171*K171)*E171</f>
        <v>9.5428953144384009E-4</v>
      </c>
      <c r="M171" s="746" t="s">
        <v>883</v>
      </c>
      <c r="N171" s="639">
        <v>1.0479000000000001</v>
      </c>
      <c r="O171" s="790">
        <f t="shared" si="19"/>
        <v>420.72885153837257</v>
      </c>
      <c r="P171" s="518"/>
    </row>
    <row r="172" spans="1:16" ht="15" customHeight="1" x14ac:dyDescent="0.25">
      <c r="A172" s="438" t="s">
        <v>1139</v>
      </c>
      <c r="B172" s="438" t="s">
        <v>2073</v>
      </c>
      <c r="C172" s="746" t="s">
        <v>77</v>
      </c>
      <c r="D172" s="747">
        <v>41513</v>
      </c>
      <c r="E172" s="438">
        <v>1</v>
      </c>
      <c r="F172" s="791">
        <v>1.4034</v>
      </c>
      <c r="G172" s="749" t="s">
        <v>976</v>
      </c>
      <c r="H172" s="519">
        <v>41516</v>
      </c>
      <c r="I172" s="750">
        <v>1.3946400000000001</v>
      </c>
      <c r="J172" s="789">
        <f>SUM(F172-I172)*10000</f>
        <v>87.599999999998786</v>
      </c>
      <c r="K172" s="742">
        <f>SUM(100000/N172)/10000</f>
        <v>9.4949629221697869</v>
      </c>
      <c r="L172" s="751">
        <f>SUM((F172-I172)/J172*K172)*E172</f>
        <v>9.4949629221697878E-4</v>
      </c>
      <c r="M172" s="746" t="s">
        <v>883</v>
      </c>
      <c r="N172" s="639">
        <v>1.0531900000000001</v>
      </c>
      <c r="O172" s="790">
        <f t="shared" si="19"/>
        <v>789.75185102598937</v>
      </c>
      <c r="P172" s="734"/>
    </row>
    <row r="173" spans="1:16" x14ac:dyDescent="0.25">
      <c r="A173" s="438" t="s">
        <v>1031</v>
      </c>
      <c r="B173" s="438" t="s">
        <v>2073</v>
      </c>
      <c r="C173" s="746" t="s">
        <v>77</v>
      </c>
      <c r="D173" s="747">
        <v>41513</v>
      </c>
      <c r="E173" s="438">
        <v>1</v>
      </c>
      <c r="F173" s="791">
        <v>1.0487</v>
      </c>
      <c r="G173" s="749" t="s">
        <v>976</v>
      </c>
      <c r="H173" s="519">
        <v>41516</v>
      </c>
      <c r="I173" s="750">
        <v>1.0545</v>
      </c>
      <c r="J173" s="789">
        <f>SUM(F173-I173)*10000</f>
        <v>-58.00000000000027</v>
      </c>
      <c r="K173" s="742">
        <f>SUM(100000/N173)/10000</f>
        <v>9.4831673779042198</v>
      </c>
      <c r="L173" s="751">
        <f>SUM((F173-I173)/J173*K173)*E173</f>
        <v>9.4831673779042201E-4</v>
      </c>
      <c r="M173" s="746" t="s">
        <v>883</v>
      </c>
      <c r="N173" s="791">
        <v>1.0545</v>
      </c>
      <c r="O173" s="790">
        <f t="shared" si="19"/>
        <v>-521.59668840061386</v>
      </c>
      <c r="P173" s="518"/>
    </row>
    <row r="174" spans="1:16" ht="15" customHeight="1" x14ac:dyDescent="0.25">
      <c r="A174" s="14" t="s">
        <v>1147</v>
      </c>
      <c r="B174" s="407" t="s">
        <v>2068</v>
      </c>
      <c r="C174" s="721" t="s">
        <v>52</v>
      </c>
      <c r="D174" s="421">
        <v>41508</v>
      </c>
      <c r="E174" s="14">
        <v>1</v>
      </c>
      <c r="F174" s="728">
        <v>1.1477999999999999</v>
      </c>
      <c r="G174" s="479" t="s">
        <v>976</v>
      </c>
      <c r="H174" s="519">
        <v>41520</v>
      </c>
      <c r="I174" s="723">
        <v>1.1597</v>
      </c>
      <c r="J174" s="789">
        <f>SUM(I174-F174)*10000</f>
        <v>119.00000000000021</v>
      </c>
      <c r="K174" s="408">
        <f>SUM(100000/N174)/10000</f>
        <v>7.8345346286430591</v>
      </c>
      <c r="L174" s="724">
        <f>SUM((I174-F174)/J174*K174)*E174</f>
        <v>7.8345346286430595E-4</v>
      </c>
      <c r="M174" s="721" t="s">
        <v>883</v>
      </c>
      <c r="N174" s="728">
        <v>1.2764</v>
      </c>
      <c r="O174" s="790">
        <f t="shared" si="19"/>
        <v>730.42120088414731</v>
      </c>
    </row>
    <row r="175" spans="1:16" ht="15" customHeight="1" x14ac:dyDescent="0.25">
      <c r="A175" s="14" t="s">
        <v>1155</v>
      </c>
      <c r="B175" s="407" t="s">
        <v>2068</v>
      </c>
      <c r="C175" s="721" t="s">
        <v>52</v>
      </c>
      <c r="D175" s="421">
        <v>41519</v>
      </c>
      <c r="E175" s="14">
        <v>1</v>
      </c>
      <c r="F175" s="728">
        <v>88.037999999999997</v>
      </c>
      <c r="G175" s="479" t="s">
        <v>976</v>
      </c>
      <c r="H175" s="519">
        <v>41520</v>
      </c>
      <c r="I175" s="723">
        <v>89.03</v>
      </c>
      <c r="J175" s="789">
        <f>SUM(I175-F175)*100</f>
        <v>99.200000000000443</v>
      </c>
      <c r="K175" s="408">
        <f>SUM(100000/N175)/100</f>
        <v>10.068364192869586</v>
      </c>
      <c r="L175" s="724">
        <f>SUM((I175-F175)/J175*K175)*E175</f>
        <v>0.10068364192869586</v>
      </c>
      <c r="M175" s="721" t="s">
        <v>883</v>
      </c>
      <c r="N175" s="719">
        <v>99.320999999999998</v>
      </c>
      <c r="O175" s="790">
        <f t="shared" si="19"/>
        <v>10.056098186009681</v>
      </c>
      <c r="P175" s="752"/>
    </row>
    <row r="176" spans="1:16" ht="15" customHeight="1" x14ac:dyDescent="0.25">
      <c r="A176" s="438" t="s">
        <v>1117</v>
      </c>
      <c r="B176" s="438" t="s">
        <v>2073</v>
      </c>
      <c r="C176" s="746" t="s">
        <v>77</v>
      </c>
      <c r="D176" s="747">
        <v>41519</v>
      </c>
      <c r="E176" s="438">
        <v>1</v>
      </c>
      <c r="F176" s="791">
        <v>1.4771000000000001</v>
      </c>
      <c r="G176" s="749" t="s">
        <v>976</v>
      </c>
      <c r="H176" s="519">
        <v>41520</v>
      </c>
      <c r="I176" s="750">
        <v>1.4670000000000001</v>
      </c>
      <c r="J176" s="789">
        <f>SUM(F176-I176)*10000</f>
        <v>100.99999999999997</v>
      </c>
      <c r="K176" s="742">
        <f t="shared" ref="K176:K188" si="20">SUM(100000/N176)/10000</f>
        <v>8.9429000000000016</v>
      </c>
      <c r="L176" s="751">
        <f>SUM((F176-I176)/J176*K176)*E176</f>
        <v>8.9429000000000017E-4</v>
      </c>
      <c r="M176" s="746" t="s">
        <v>883</v>
      </c>
      <c r="N176" s="639">
        <f>1/0.89429</f>
        <v>1.1182055038074896</v>
      </c>
      <c r="O176" s="790">
        <f t="shared" si="19"/>
        <v>807.75215014100002</v>
      </c>
      <c r="P176" s="734"/>
    </row>
    <row r="177" spans="1:16" ht="15" customHeight="1" x14ac:dyDescent="0.25">
      <c r="A177" s="14" t="s">
        <v>1143</v>
      </c>
      <c r="B177" s="407" t="s">
        <v>2068</v>
      </c>
      <c r="C177" s="721" t="s">
        <v>52</v>
      </c>
      <c r="D177" s="421">
        <v>41519</v>
      </c>
      <c r="E177" s="14">
        <v>1</v>
      </c>
      <c r="F177" s="728">
        <v>0.83509999999999995</v>
      </c>
      <c r="G177" s="479" t="s">
        <v>976</v>
      </c>
      <c r="H177" s="519">
        <v>41521</v>
      </c>
      <c r="I177" s="723">
        <v>0.84509999999999996</v>
      </c>
      <c r="J177" s="789">
        <f>SUM(I177-F177)*10000</f>
        <v>100.00000000000009</v>
      </c>
      <c r="K177" s="408">
        <f t="shared" si="20"/>
        <v>10.723860589812332</v>
      </c>
      <c r="L177" s="724">
        <f>SUM((I177-F177)/J177*K177)*E177</f>
        <v>1.0723860589812334E-3</v>
      </c>
      <c r="M177" s="721" t="s">
        <v>883</v>
      </c>
      <c r="N177" s="719">
        <v>0.9325</v>
      </c>
      <c r="O177" s="790">
        <f>SUM(J177*K177*E177)/N177</f>
        <v>1150.0118594973019</v>
      </c>
      <c r="P177" s="752"/>
    </row>
    <row r="178" spans="1:16" ht="15" customHeight="1" x14ac:dyDescent="0.25">
      <c r="A178" s="438" t="s">
        <v>1058</v>
      </c>
      <c r="B178" s="438" t="s">
        <v>2073</v>
      </c>
      <c r="C178" s="746" t="s">
        <v>77</v>
      </c>
      <c r="D178" s="747">
        <v>41514</v>
      </c>
      <c r="E178" s="438">
        <v>1</v>
      </c>
      <c r="F178" s="791">
        <v>1.2775000000000001</v>
      </c>
      <c r="G178" s="749" t="s">
        <v>976</v>
      </c>
      <c r="H178" s="519">
        <v>41522</v>
      </c>
      <c r="I178" s="750">
        <v>1.2796000000000001</v>
      </c>
      <c r="J178" s="789">
        <f>SUM(F178-I178)*10000</f>
        <v>-20.999999999999908</v>
      </c>
      <c r="K178" s="742">
        <f t="shared" si="20"/>
        <v>7.7899820830412096</v>
      </c>
      <c r="L178" s="751">
        <f>SUM((F178-I178)/J178*K178)*E178</f>
        <v>7.7899820830412095E-4</v>
      </c>
      <c r="M178" s="746" t="s">
        <v>883</v>
      </c>
      <c r="N178" s="750">
        <v>1.2837000000000001</v>
      </c>
      <c r="O178" s="790">
        <f>SUM(J178*K178)/N178</f>
        <v>-127.43602379361585</v>
      </c>
      <c r="P178" s="518"/>
    </row>
    <row r="179" spans="1:16" ht="15" customHeight="1" x14ac:dyDescent="0.25">
      <c r="A179" s="438" t="s">
        <v>1144</v>
      </c>
      <c r="B179" s="438" t="s">
        <v>2073</v>
      </c>
      <c r="C179" s="746" t="s">
        <v>77</v>
      </c>
      <c r="D179" s="747">
        <v>41512</v>
      </c>
      <c r="E179" s="438">
        <v>1</v>
      </c>
      <c r="F179" s="791">
        <v>1.7219</v>
      </c>
      <c r="G179" s="749" t="s">
        <v>976</v>
      </c>
      <c r="H179" s="519">
        <v>41527</v>
      </c>
      <c r="I179" s="750">
        <v>1.6955</v>
      </c>
      <c r="J179" s="789">
        <f>SUM(F179-I179)*10000</f>
        <v>263.99999999999977</v>
      </c>
      <c r="K179" s="742">
        <f t="shared" si="20"/>
        <v>9.2263999999999999</v>
      </c>
      <c r="L179" s="751">
        <f>SUM((F179-I179)/J179*K179)*E179</f>
        <v>9.2264000000000007E-4</v>
      </c>
      <c r="M179" s="746" t="s">
        <v>883</v>
      </c>
      <c r="N179" s="639">
        <f>1/0.92264</f>
        <v>1.0838463539408654</v>
      </c>
      <c r="O179" s="790">
        <f>SUM(J179*K179*E179)/N179</f>
        <v>2247.3384637439981</v>
      </c>
      <c r="P179" s="518"/>
    </row>
    <row r="180" spans="1:16" ht="15" customHeight="1" x14ac:dyDescent="0.25">
      <c r="A180" s="438" t="s">
        <v>1148</v>
      </c>
      <c r="B180" s="438" t="s">
        <v>2073</v>
      </c>
      <c r="C180" s="746" t="s">
        <v>77</v>
      </c>
      <c r="D180" s="747">
        <v>41526</v>
      </c>
      <c r="E180" s="438">
        <v>1</v>
      </c>
      <c r="F180" s="791">
        <v>0.89810000000000001</v>
      </c>
      <c r="G180" s="749" t="s">
        <v>976</v>
      </c>
      <c r="H180" s="519">
        <v>41527</v>
      </c>
      <c r="I180" s="750">
        <v>0.90459999999999996</v>
      </c>
      <c r="J180" s="789">
        <f>SUM(F180-I180)*10000</f>
        <v>-64.999999999999503</v>
      </c>
      <c r="K180" s="742">
        <f t="shared" si="20"/>
        <v>10.653030787258976</v>
      </c>
      <c r="L180" s="751">
        <f>SUM((F180-I180)/J180*K180)*E180</f>
        <v>1.0653030787258976E-3</v>
      </c>
      <c r="M180" s="746" t="s">
        <v>883</v>
      </c>
      <c r="N180" s="639">
        <v>0.93869999999999998</v>
      </c>
      <c r="O180" s="790">
        <f>SUM(J180*K180)/N180</f>
        <v>-737.66592220286361</v>
      </c>
      <c r="P180" s="734"/>
    </row>
    <row r="181" spans="1:16" ht="15" customHeight="1" x14ac:dyDescent="0.25">
      <c r="A181" s="14" t="s">
        <v>1030</v>
      </c>
      <c r="B181" s="407" t="s">
        <v>2068</v>
      </c>
      <c r="C181" s="721" t="s">
        <v>52</v>
      </c>
      <c r="D181" s="421">
        <v>41526</v>
      </c>
      <c r="E181" s="14">
        <v>1</v>
      </c>
      <c r="F181" s="728">
        <v>0.84419999999999995</v>
      </c>
      <c r="G181" s="479" t="s">
        <v>976</v>
      </c>
      <c r="H181" s="519">
        <v>41528</v>
      </c>
      <c r="I181" s="723">
        <v>0.84040000000000004</v>
      </c>
      <c r="J181" s="789">
        <f>SUM(I181-F181)*10000</f>
        <v>-37.999999999999147</v>
      </c>
      <c r="K181" s="408">
        <f t="shared" si="20"/>
        <v>15.583606046439145</v>
      </c>
      <c r="L181" s="724">
        <f>SUM((I181-F181)/J181*K181)*E181</f>
        <v>1.5583606046439143E-3</v>
      </c>
      <c r="M181" s="721" t="s">
        <v>883</v>
      </c>
      <c r="N181" s="719">
        <v>0.64170000000000005</v>
      </c>
      <c r="O181" s="790">
        <f>SUM(J181*K181)/N181</f>
        <v>-922.8253541603151</v>
      </c>
      <c r="P181" s="752"/>
    </row>
    <row r="182" spans="1:16" ht="15" customHeight="1" x14ac:dyDescent="0.25">
      <c r="A182" s="438" t="s">
        <v>1146</v>
      </c>
      <c r="B182" s="438" t="s">
        <v>2073</v>
      </c>
      <c r="C182" s="746" t="s">
        <v>77</v>
      </c>
      <c r="D182" s="747">
        <v>41526</v>
      </c>
      <c r="E182" s="438">
        <v>1</v>
      </c>
      <c r="F182" s="791">
        <v>0.93400000000000005</v>
      </c>
      <c r="G182" s="749" t="s">
        <v>976</v>
      </c>
      <c r="H182" s="808">
        <v>41533</v>
      </c>
      <c r="I182" s="750">
        <v>0.92710000000000004</v>
      </c>
      <c r="J182" s="789">
        <f>SUM(F182-I182)*10000</f>
        <v>69.000000000000171</v>
      </c>
      <c r="K182" s="742">
        <f t="shared" si="20"/>
        <v>10.721561059290233</v>
      </c>
      <c r="L182" s="751">
        <f>SUM((F182-I182)/J182*K182)*E182</f>
        <v>1.0721561059290233E-3</v>
      </c>
      <c r="M182" s="746" t="s">
        <v>883</v>
      </c>
      <c r="N182" s="639">
        <v>0.93269999999999997</v>
      </c>
      <c r="O182" s="790">
        <f>SUM(J182*K182*E182)/N182</f>
        <v>793.16791368181396</v>
      </c>
      <c r="P182" s="518"/>
    </row>
    <row r="183" spans="1:16" ht="15" customHeight="1" x14ac:dyDescent="0.25">
      <c r="A183" s="438" t="s">
        <v>1143</v>
      </c>
      <c r="B183" s="438" t="s">
        <v>2073</v>
      </c>
      <c r="C183" s="746" t="s">
        <v>77</v>
      </c>
      <c r="D183" s="747">
        <v>41537</v>
      </c>
      <c r="E183" s="438">
        <v>1</v>
      </c>
      <c r="F183" s="791">
        <v>0.85770000000000002</v>
      </c>
      <c r="G183" s="749" t="s">
        <v>976</v>
      </c>
      <c r="H183" s="519">
        <v>41544</v>
      </c>
      <c r="I183" s="750">
        <v>0.84379999999999999</v>
      </c>
      <c r="J183" s="789">
        <f>SUM(F183-I183)*10000</f>
        <v>139.00000000000023</v>
      </c>
      <c r="K183" s="742">
        <f t="shared" si="20"/>
        <v>10.957703265395573</v>
      </c>
      <c r="L183" s="751">
        <f>SUM((F183-I183)/J183*K183)*E183</f>
        <v>1.0957703265395574E-3</v>
      </c>
      <c r="M183" s="746" t="s">
        <v>883</v>
      </c>
      <c r="N183" s="639">
        <v>0.91259999999999997</v>
      </c>
      <c r="O183" s="790">
        <f>SUM(J183*K183*E183)/N183</f>
        <v>1668.9905258492079</v>
      </c>
      <c r="P183" s="752"/>
    </row>
    <row r="184" spans="1:16" ht="15" customHeight="1" x14ac:dyDescent="0.25">
      <c r="A184" s="438" t="s">
        <v>1145</v>
      </c>
      <c r="B184" s="438" t="s">
        <v>2073</v>
      </c>
      <c r="C184" s="746" t="s">
        <v>77</v>
      </c>
      <c r="D184" s="747">
        <v>41548</v>
      </c>
      <c r="E184" s="438">
        <v>1</v>
      </c>
      <c r="F184" s="791">
        <v>1.6167</v>
      </c>
      <c r="G184" s="749" t="s">
        <v>976</v>
      </c>
      <c r="H184" s="519">
        <v>41556</v>
      </c>
      <c r="I184" s="750">
        <v>1.5998000000000001</v>
      </c>
      <c r="J184" s="789">
        <f>SUM(F184-I184)*10000</f>
        <v>168.99999999999915</v>
      </c>
      <c r="K184" s="742">
        <f t="shared" si="20"/>
        <v>6.1751265900950969</v>
      </c>
      <c r="L184" s="751">
        <f>SUM((F184-I184)/J184*K184)*E184</f>
        <v>6.1751265900950969E-4</v>
      </c>
      <c r="M184" s="746" t="s">
        <v>883</v>
      </c>
      <c r="N184" s="639">
        <v>1.6194</v>
      </c>
      <c r="O184" s="928">
        <f>SUM(J184*K184*E184)/N184</f>
        <v>644.4339840225183</v>
      </c>
      <c r="P184" s="518"/>
    </row>
    <row r="185" spans="1:16" ht="15" customHeight="1" x14ac:dyDescent="0.25">
      <c r="A185" s="14" t="s">
        <v>1031</v>
      </c>
      <c r="B185" s="407" t="s">
        <v>2068</v>
      </c>
      <c r="C185" s="721" t="s">
        <v>52</v>
      </c>
      <c r="D185" s="421">
        <v>41542</v>
      </c>
      <c r="E185" s="14">
        <v>1</v>
      </c>
      <c r="F185" s="728">
        <v>1.0314000000000001</v>
      </c>
      <c r="G185" s="479" t="s">
        <v>976</v>
      </c>
      <c r="H185" s="519">
        <v>41558</v>
      </c>
      <c r="I185" s="723">
        <v>1.0356099999999999</v>
      </c>
      <c r="J185" s="789">
        <f>SUM(I185-F185)*10000</f>
        <v>42.099999999998246</v>
      </c>
      <c r="K185" s="408">
        <f t="shared" si="20"/>
        <v>9.7021441738624237</v>
      </c>
      <c r="L185" s="724">
        <f>SUM((I185-F185)/J185*K185)*E185</f>
        <v>9.7021441738624238E-4</v>
      </c>
      <c r="M185" s="721" t="s">
        <v>883</v>
      </c>
      <c r="N185" s="723">
        <v>1.0306999999999999</v>
      </c>
      <c r="O185" s="790">
        <f t="shared" ref="O185:O190" si="21">SUM(J185*K185)/N185</f>
        <v>396.29404261142042</v>
      </c>
    </row>
    <row r="186" spans="1:16" ht="15" customHeight="1" x14ac:dyDescent="0.25">
      <c r="A186" s="438" t="s">
        <v>1035</v>
      </c>
      <c r="B186" s="438" t="s">
        <v>2073</v>
      </c>
      <c r="C186" s="746" t="s">
        <v>77</v>
      </c>
      <c r="D186" s="747">
        <v>41555</v>
      </c>
      <c r="E186" s="438">
        <v>1</v>
      </c>
      <c r="F186" s="791">
        <v>1.3535999999999999</v>
      </c>
      <c r="G186" s="749" t="s">
        <v>976</v>
      </c>
      <c r="H186" s="519">
        <v>41564</v>
      </c>
      <c r="I186" s="750">
        <v>1.3603000000000001</v>
      </c>
      <c r="J186" s="789">
        <f>SUM(F186-I186)*10000</f>
        <v>-67.000000000001506</v>
      </c>
      <c r="K186" s="742">
        <f t="shared" si="20"/>
        <v>7.3556454578889303</v>
      </c>
      <c r="L186" s="751">
        <f>SUM((F186-I186)/J186*K186)*E186</f>
        <v>7.35564545788893E-4</v>
      </c>
      <c r="M186" s="746" t="s">
        <v>883</v>
      </c>
      <c r="N186" s="639">
        <v>1.3594999999999999</v>
      </c>
      <c r="O186" s="790">
        <f t="shared" si="21"/>
        <v>-362.50698468449389</v>
      </c>
    </row>
    <row r="187" spans="1:16" ht="15" customHeight="1" x14ac:dyDescent="0.25">
      <c r="A187" s="14" t="s">
        <v>1118</v>
      </c>
      <c r="B187" s="407" t="s">
        <v>2068</v>
      </c>
      <c r="C187" s="721" t="s">
        <v>52</v>
      </c>
      <c r="D187" s="421">
        <v>41561</v>
      </c>
      <c r="E187" s="14">
        <v>1</v>
      </c>
      <c r="F187" s="728">
        <v>1.1846000000000001</v>
      </c>
      <c r="G187" s="479" t="s">
        <v>976</v>
      </c>
      <c r="H187" s="519">
        <v>41569</v>
      </c>
      <c r="I187" s="723">
        <v>1.2039</v>
      </c>
      <c r="J187" s="789">
        <f>SUM(I187-F187)*10000</f>
        <v>192.99999999999872</v>
      </c>
      <c r="K187" s="408">
        <f t="shared" si="20"/>
        <v>8.4366826963637891</v>
      </c>
      <c r="L187" s="724">
        <f>SUM((I187-F187)/J187*K187)*E187</f>
        <v>8.4366826963637898E-4</v>
      </c>
      <c r="M187" s="721" t="s">
        <v>883</v>
      </c>
      <c r="N187" s="719">
        <v>1.1853</v>
      </c>
      <c r="O187" s="790">
        <f t="shared" si="21"/>
        <v>1373.7279679390876</v>
      </c>
      <c r="P187" s="752"/>
    </row>
    <row r="188" spans="1:16" ht="15" customHeight="1" x14ac:dyDescent="0.25">
      <c r="A188" s="438" t="s">
        <v>1173</v>
      </c>
      <c r="B188" s="438" t="s">
        <v>2073</v>
      </c>
      <c r="C188" s="746" t="s">
        <v>77</v>
      </c>
      <c r="D188" s="747">
        <v>41561</v>
      </c>
      <c r="E188" s="438">
        <v>1</v>
      </c>
      <c r="F188" s="791">
        <v>1.64741</v>
      </c>
      <c r="G188" s="749" t="s">
        <v>976</v>
      </c>
      <c r="H188" s="519">
        <v>41569</v>
      </c>
      <c r="I188" s="750">
        <v>1.6701999999999999</v>
      </c>
      <c r="J188" s="789">
        <f>SUM(F188-I188)*10000</f>
        <v>-227.89999999999867</v>
      </c>
      <c r="K188" s="742">
        <f t="shared" si="20"/>
        <v>9.6590360282043832</v>
      </c>
      <c r="L188" s="751">
        <f>SUM((F188-I188)/J188*K188)*E188</f>
        <v>9.6590360282043826E-4</v>
      </c>
      <c r="M188" s="746" t="s">
        <v>883</v>
      </c>
      <c r="N188" s="639">
        <v>1.0353000000000001</v>
      </c>
      <c r="O188" s="790">
        <f t="shared" si="21"/>
        <v>-2126.2381056966733</v>
      </c>
      <c r="P188" s="518"/>
    </row>
    <row r="189" spans="1:16" ht="15" customHeight="1" x14ac:dyDescent="0.25">
      <c r="A189" s="14" t="s">
        <v>1155</v>
      </c>
      <c r="B189" s="407" t="s">
        <v>2068</v>
      </c>
      <c r="C189" s="721" t="s">
        <v>52</v>
      </c>
      <c r="D189" s="421">
        <v>41569</v>
      </c>
      <c r="E189" s="14">
        <v>1</v>
      </c>
      <c r="F189" s="728">
        <v>94.9</v>
      </c>
      <c r="G189" s="479" t="s">
        <v>976</v>
      </c>
      <c r="H189" s="519">
        <v>41570</v>
      </c>
      <c r="I189" s="723">
        <v>93.96</v>
      </c>
      <c r="J189" s="789">
        <f>SUM(I189-F189)*100</f>
        <v>-94.000000000001194</v>
      </c>
      <c r="K189" s="408">
        <f>SUM(100000/N189)/100</f>
        <v>10.271158586688578</v>
      </c>
      <c r="L189" s="724">
        <f>SUM((I189-F189)/J189*K189)*E189</f>
        <v>0.10271158586688578</v>
      </c>
      <c r="M189" s="721" t="s">
        <v>883</v>
      </c>
      <c r="N189" s="719">
        <v>97.36</v>
      </c>
      <c r="O189" s="790">
        <f t="shared" si="21"/>
        <v>-9.9166896790133379</v>
      </c>
      <c r="P189" s="752"/>
    </row>
    <row r="190" spans="1:16" ht="15" customHeight="1" x14ac:dyDescent="0.25">
      <c r="A190" s="14" t="s">
        <v>1140</v>
      </c>
      <c r="B190" s="407" t="s">
        <v>2068</v>
      </c>
      <c r="C190" s="721" t="s">
        <v>52</v>
      </c>
      <c r="D190" s="421">
        <v>41558</v>
      </c>
      <c r="E190" s="14">
        <v>1</v>
      </c>
      <c r="F190" s="728">
        <v>81.55</v>
      </c>
      <c r="G190" s="479" t="s">
        <v>976</v>
      </c>
      <c r="H190" s="519">
        <v>41571</v>
      </c>
      <c r="I190" s="723">
        <v>83.67</v>
      </c>
      <c r="J190" s="789">
        <f>SUM(I190-F190)*100</f>
        <v>212.00000000000045</v>
      </c>
      <c r="K190" s="408">
        <f>SUM(100000/N190)/100</f>
        <v>10.188487009679061</v>
      </c>
      <c r="L190" s="724">
        <f>SUM((I190-F190)/J190*K190)*E190</f>
        <v>0.10188487009679062</v>
      </c>
      <c r="M190" s="721" t="s">
        <v>883</v>
      </c>
      <c r="N190" s="719">
        <v>98.15</v>
      </c>
      <c r="O190" s="790">
        <f t="shared" si="21"/>
        <v>22.006716719836632</v>
      </c>
      <c r="P190" s="518"/>
    </row>
    <row r="191" spans="1:16" ht="15" customHeight="1" x14ac:dyDescent="0.25">
      <c r="A191" s="438" t="s">
        <v>1143</v>
      </c>
      <c r="B191" s="438" t="s">
        <v>2073</v>
      </c>
      <c r="C191" s="746" t="s">
        <v>77</v>
      </c>
      <c r="D191" s="747">
        <v>41576</v>
      </c>
      <c r="E191" s="438">
        <v>1</v>
      </c>
      <c r="F191" s="791">
        <v>0.8528</v>
      </c>
      <c r="G191" s="749" t="s">
        <v>976</v>
      </c>
      <c r="H191" s="519">
        <v>41579</v>
      </c>
      <c r="I191" s="750">
        <v>0.86060000000000003</v>
      </c>
      <c r="J191" s="789">
        <f>SUM(F191-I191)*10000</f>
        <v>-78.000000000000284</v>
      </c>
      <c r="K191" s="742">
        <f t="shared" ref="K191:K234" si="22">SUM(100000/N191)/10000</f>
        <v>11.165698972755695</v>
      </c>
      <c r="L191" s="751">
        <f>SUM((F191-I191)/J191*K191)*E191</f>
        <v>1.1165698972755696E-3</v>
      </c>
      <c r="M191" s="746" t="s">
        <v>883</v>
      </c>
      <c r="N191" s="639">
        <v>0.89559999999999995</v>
      </c>
      <c r="O191" s="790">
        <f>SUM(J191*K191*E191)/N191</f>
        <v>-972.44810169154482</v>
      </c>
      <c r="P191" s="752"/>
    </row>
    <row r="192" spans="1:16" ht="15" customHeight="1" x14ac:dyDescent="0.25">
      <c r="A192" s="14" t="s">
        <v>1144</v>
      </c>
      <c r="B192" s="407" t="s">
        <v>2068</v>
      </c>
      <c r="C192" s="721" t="s">
        <v>52</v>
      </c>
      <c r="D192" s="421">
        <v>41577</v>
      </c>
      <c r="E192" s="14">
        <v>1</v>
      </c>
      <c r="F192" s="728">
        <v>1.6948000000000001</v>
      </c>
      <c r="G192" s="479" t="s">
        <v>976</v>
      </c>
      <c r="H192" s="519">
        <v>41582</v>
      </c>
      <c r="I192" s="723">
        <v>1.6812</v>
      </c>
      <c r="J192" s="789">
        <f>SUM(I192-F192)*10000</f>
        <v>-136.00000000000057</v>
      </c>
      <c r="K192" s="408">
        <f t="shared" si="22"/>
        <v>9.4777746185195717</v>
      </c>
      <c r="L192" s="724">
        <f>SUM((I192-F192)/J192*K192)*E192</f>
        <v>9.4777746185195709E-4</v>
      </c>
      <c r="M192" s="721" t="s">
        <v>883</v>
      </c>
      <c r="N192" s="719">
        <v>1.0550999999999999</v>
      </c>
      <c r="O192" s="790">
        <f>SUM(J192*K192*E192)/N192</f>
        <v>-1221.6636793845771</v>
      </c>
    </row>
    <row r="193" spans="1:16" ht="15" customHeight="1" x14ac:dyDescent="0.25">
      <c r="A193" s="438" t="s">
        <v>1150</v>
      </c>
      <c r="B193" s="438" t="s">
        <v>2073</v>
      </c>
      <c r="C193" s="746" t="s">
        <v>77</v>
      </c>
      <c r="D193" s="747">
        <v>41576</v>
      </c>
      <c r="E193" s="438">
        <v>1</v>
      </c>
      <c r="F193" s="791">
        <v>156.88</v>
      </c>
      <c r="G193" s="749" t="s">
        <v>976</v>
      </c>
      <c r="H193" s="519">
        <v>41584</v>
      </c>
      <c r="I193" s="750">
        <v>158.31</v>
      </c>
      <c r="J193" s="789">
        <f>SUM(F193-I193)*100</f>
        <v>-143.00000000000068</v>
      </c>
      <c r="K193" s="742">
        <f t="shared" si="22"/>
        <v>0.10186411327289396</v>
      </c>
      <c r="L193" s="751">
        <f>SUM((F193-I193)/J193*K193)*E193</f>
        <v>1.0186411327289396E-3</v>
      </c>
      <c r="M193" s="746" t="s">
        <v>883</v>
      </c>
      <c r="N193" s="639">
        <v>98.17</v>
      </c>
      <c r="O193" s="790">
        <f>SUM(J193*K193)/N193</f>
        <v>-0.1483810552920842</v>
      </c>
    </row>
    <row r="194" spans="1:16" ht="15" customHeight="1" x14ac:dyDescent="0.25">
      <c r="A194" s="14" t="s">
        <v>1140</v>
      </c>
      <c r="B194" s="407" t="s">
        <v>2068</v>
      </c>
      <c r="C194" s="721" t="s">
        <v>52</v>
      </c>
      <c r="D194" s="421">
        <v>41577</v>
      </c>
      <c r="E194" s="14">
        <v>1</v>
      </c>
      <c r="F194" s="728">
        <v>81.400000000000006</v>
      </c>
      <c r="G194" s="479" t="s">
        <v>976</v>
      </c>
      <c r="H194" s="519">
        <v>41585</v>
      </c>
      <c r="I194" s="723">
        <v>81.540000000000006</v>
      </c>
      <c r="J194" s="789">
        <f>SUM(I194-F194)*100</f>
        <v>14.000000000000057</v>
      </c>
      <c r="K194" s="408">
        <f t="shared" si="22"/>
        <v>0.10152284263959391</v>
      </c>
      <c r="L194" s="724">
        <f>SUM((I194-F194)/J194*K194)*E194</f>
        <v>1.0152284263959391E-3</v>
      </c>
      <c r="M194" s="721" t="s">
        <v>883</v>
      </c>
      <c r="N194" s="719">
        <v>98.5</v>
      </c>
      <c r="O194" s="790">
        <f>SUM(J194*K194)/N194</f>
        <v>1.4429642608673306E-2</v>
      </c>
    </row>
    <row r="195" spans="1:16" ht="15" customHeight="1" x14ac:dyDescent="0.25">
      <c r="A195" s="14" t="s">
        <v>1176</v>
      </c>
      <c r="B195" s="407" t="s">
        <v>2068</v>
      </c>
      <c r="C195" s="721" t="s">
        <v>52</v>
      </c>
      <c r="D195" s="421">
        <v>41585</v>
      </c>
      <c r="E195" s="14">
        <v>1</v>
      </c>
      <c r="F195" s="728">
        <v>1.9152</v>
      </c>
      <c r="G195" s="479" t="s">
        <v>976</v>
      </c>
      <c r="H195" s="519">
        <v>41586</v>
      </c>
      <c r="I195" s="723">
        <v>1.9446000000000001</v>
      </c>
      <c r="J195" s="789">
        <f>SUM(I195-F195)*10000</f>
        <v>294.00000000000091</v>
      </c>
      <c r="K195" s="408">
        <f t="shared" si="22"/>
        <v>8.3194675540765406</v>
      </c>
      <c r="L195" s="724">
        <f>SUM((I195-F195)/J195*K195)*E195</f>
        <v>8.3194675540765415E-4</v>
      </c>
      <c r="M195" s="721" t="s">
        <v>883</v>
      </c>
      <c r="N195" s="719">
        <v>1.202</v>
      </c>
      <c r="O195" s="928">
        <f>SUM(J195*K195*E195)/N195</f>
        <v>2034.8780872699756</v>
      </c>
    </row>
    <row r="196" spans="1:16" ht="15" customHeight="1" x14ac:dyDescent="0.25">
      <c r="A196" s="438" t="s">
        <v>1139</v>
      </c>
      <c r="B196" s="438" t="s">
        <v>2073</v>
      </c>
      <c r="C196" s="746" t="s">
        <v>77</v>
      </c>
      <c r="D196" s="747">
        <v>41585</v>
      </c>
      <c r="E196" s="438">
        <v>1</v>
      </c>
      <c r="F196" s="791">
        <v>1.3995</v>
      </c>
      <c r="G196" s="749" t="s">
        <v>976</v>
      </c>
      <c r="H196" s="519">
        <v>41590</v>
      </c>
      <c r="I196" s="750">
        <v>1.41</v>
      </c>
      <c r="J196" s="789">
        <f>SUM(F196-I196)*10000</f>
        <v>-104.99999999999955</v>
      </c>
      <c r="K196" s="742">
        <f t="shared" si="22"/>
        <v>9.3870271285084019</v>
      </c>
      <c r="L196" s="751">
        <f>SUM((F196-I196)/J196*K196)*E196</f>
        <v>9.3870271285084012E-4</v>
      </c>
      <c r="M196" s="746" t="s">
        <v>883</v>
      </c>
      <c r="N196" s="639">
        <v>1.0652999999999999</v>
      </c>
      <c r="O196" s="790">
        <f>SUM(J196*K196)/N196</f>
        <v>-925.22092226919938</v>
      </c>
      <c r="P196" s="752"/>
    </row>
    <row r="197" spans="1:16" ht="15" customHeight="1" x14ac:dyDescent="0.25">
      <c r="A197" s="14" t="s">
        <v>1147</v>
      </c>
      <c r="B197" s="407" t="s">
        <v>2068</v>
      </c>
      <c r="C197" s="721" t="s">
        <v>52</v>
      </c>
      <c r="D197" s="421">
        <v>41586</v>
      </c>
      <c r="E197" s="14">
        <v>1</v>
      </c>
      <c r="F197" s="728">
        <v>1.1375999999999999</v>
      </c>
      <c r="G197" s="479" t="s">
        <v>976</v>
      </c>
      <c r="H197" s="519">
        <v>41590</v>
      </c>
      <c r="I197" s="723">
        <v>1.1304000000000001</v>
      </c>
      <c r="J197" s="789">
        <f>SUM(I197-F197)*10000</f>
        <v>-71.999999999998735</v>
      </c>
      <c r="K197" s="408">
        <f t="shared" si="22"/>
        <v>8.3180835135584772</v>
      </c>
      <c r="L197" s="724">
        <f>SUM((I197-F197)/J197*K197)*E197</f>
        <v>8.318083513558477E-4</v>
      </c>
      <c r="M197" s="721" t="s">
        <v>883</v>
      </c>
      <c r="N197" s="719">
        <v>1.2021999999999999</v>
      </c>
      <c r="O197" s="790">
        <f>SUM(J197*K197)/N197</f>
        <v>-498.17169603743122</v>
      </c>
      <c r="P197" s="752"/>
    </row>
    <row r="198" spans="1:16" ht="15" customHeight="1" x14ac:dyDescent="0.25">
      <c r="A198" s="438" t="s">
        <v>1035</v>
      </c>
      <c r="B198" s="438" t="s">
        <v>2073</v>
      </c>
      <c r="C198" s="746" t="s">
        <v>77</v>
      </c>
      <c r="D198" s="747">
        <v>41585</v>
      </c>
      <c r="E198" s="438">
        <v>1</v>
      </c>
      <c r="F198" s="791">
        <v>1.3440000000000001</v>
      </c>
      <c r="G198" s="749" t="s">
        <v>976</v>
      </c>
      <c r="H198" s="519">
        <v>41591</v>
      </c>
      <c r="I198" s="750">
        <v>1.3462000000000001</v>
      </c>
      <c r="J198" s="789">
        <f>SUM(F198-I198)*10000</f>
        <v>-21.999999999999797</v>
      </c>
      <c r="K198" s="742">
        <f t="shared" si="22"/>
        <v>10</v>
      </c>
      <c r="L198" s="751">
        <f>SUM((F198-I198)/J198*K198)*E198</f>
        <v>1E-3</v>
      </c>
      <c r="M198" s="746" t="s">
        <v>883</v>
      </c>
      <c r="N198" s="639">
        <v>1</v>
      </c>
      <c r="O198" s="790">
        <f>SUM(J198*K198)/N198</f>
        <v>-219.99999999999798</v>
      </c>
    </row>
    <row r="199" spans="1:16" ht="15" customHeight="1" x14ac:dyDescent="0.25">
      <c r="A199" s="14" t="s">
        <v>1146</v>
      </c>
      <c r="B199" s="407" t="s">
        <v>2068</v>
      </c>
      <c r="C199" s="721" t="s">
        <v>52</v>
      </c>
      <c r="D199" s="421">
        <v>41585</v>
      </c>
      <c r="E199" s="14">
        <v>1</v>
      </c>
      <c r="F199" s="728">
        <v>0.91520000000000001</v>
      </c>
      <c r="G199" s="479" t="s">
        <v>976</v>
      </c>
      <c r="H199" s="519">
        <v>41591</v>
      </c>
      <c r="I199" s="723">
        <v>0.91369999999999996</v>
      </c>
      <c r="J199" s="789">
        <f>SUM(I199-F199)*10000</f>
        <v>-15.000000000000568</v>
      </c>
      <c r="K199" s="408">
        <f t="shared" si="22"/>
        <v>10.877841836179702</v>
      </c>
      <c r="L199" s="724">
        <f>SUM((I199-F199)/J199*K199)*E199</f>
        <v>1.0877841836179703E-3</v>
      </c>
      <c r="M199" s="721" t="s">
        <v>883</v>
      </c>
      <c r="N199" s="719">
        <v>0.91930000000000001</v>
      </c>
      <c r="O199" s="790">
        <f>SUM(J199*K199*E199)/N199</f>
        <v>-177.49116451941879</v>
      </c>
      <c r="P199" s="518"/>
    </row>
    <row r="200" spans="1:16" ht="15" customHeight="1" x14ac:dyDescent="0.25">
      <c r="A200" s="438" t="s">
        <v>1118</v>
      </c>
      <c r="B200" s="438" t="s">
        <v>2073</v>
      </c>
      <c r="C200" s="746" t="s">
        <v>77</v>
      </c>
      <c r="D200" s="747">
        <v>41599</v>
      </c>
      <c r="E200" s="438">
        <v>1</v>
      </c>
      <c r="F200" s="791">
        <v>1.1677</v>
      </c>
      <c r="G200" s="749" t="s">
        <v>976</v>
      </c>
      <c r="H200" s="519">
        <v>41604</v>
      </c>
      <c r="I200" s="750">
        <v>1.1407</v>
      </c>
      <c r="J200" s="789">
        <f>SUM(F200-I200)*10000</f>
        <v>269.99999999999915</v>
      </c>
      <c r="K200" s="742">
        <f t="shared" si="22"/>
        <v>8.0019204609106183</v>
      </c>
      <c r="L200" s="751">
        <f>SUM((F200-I200)/J200*K200)*E200</f>
        <v>8.0019204609106177E-4</v>
      </c>
      <c r="M200" s="746" t="s">
        <v>883</v>
      </c>
      <c r="N200" s="639">
        <v>1.2497</v>
      </c>
      <c r="O200" s="790">
        <f>SUM(J200*K200)/N200</f>
        <v>1728.8297386939748</v>
      </c>
      <c r="P200" s="752"/>
    </row>
    <row r="201" spans="1:16" ht="15" customHeight="1" x14ac:dyDescent="0.25">
      <c r="A201" s="438" t="s">
        <v>1031</v>
      </c>
      <c r="B201" s="438" t="s">
        <v>2073</v>
      </c>
      <c r="C201" s="746" t="s">
        <v>77</v>
      </c>
      <c r="D201" s="747">
        <v>41604</v>
      </c>
      <c r="E201" s="438">
        <v>1</v>
      </c>
      <c r="F201" s="791">
        <v>1.0529999999999999</v>
      </c>
      <c r="G201" s="749" t="s">
        <v>976</v>
      </c>
      <c r="H201" s="519">
        <v>41605</v>
      </c>
      <c r="I201" s="750">
        <v>1.0588</v>
      </c>
      <c r="J201" s="789">
        <f>SUM(F201-I201)*10000</f>
        <v>-58.00000000000027</v>
      </c>
      <c r="K201" s="742">
        <f t="shared" si="22"/>
        <v>9.7532429532819638</v>
      </c>
      <c r="L201" s="751">
        <f>SUM((F201-I201)/J201*K201)*E201</f>
        <v>9.7532429532819643E-4</v>
      </c>
      <c r="M201" s="746" t="s">
        <v>883</v>
      </c>
      <c r="N201" s="639">
        <v>1.0253000000000001</v>
      </c>
      <c r="O201" s="790">
        <f>SUM(J201*K201)/N201</f>
        <v>-551.72933901331942</v>
      </c>
    </row>
    <row r="202" spans="1:16" ht="15" customHeight="1" x14ac:dyDescent="0.25">
      <c r="A202" s="438" t="s">
        <v>1141</v>
      </c>
      <c r="B202" s="438" t="s">
        <v>2073</v>
      </c>
      <c r="C202" s="746" t="s">
        <v>77</v>
      </c>
      <c r="D202" s="747">
        <v>41599</v>
      </c>
      <c r="E202" s="438">
        <v>1</v>
      </c>
      <c r="F202" s="791">
        <v>0.9798</v>
      </c>
      <c r="G202" s="749" t="s">
        <v>976</v>
      </c>
      <c r="H202" s="519">
        <v>41610</v>
      </c>
      <c r="I202" s="750">
        <v>0.96870000000000001</v>
      </c>
      <c r="J202" s="789">
        <f>SUM(F202-I202)*10000</f>
        <v>110.99999999999999</v>
      </c>
      <c r="K202" s="742">
        <f t="shared" si="22"/>
        <v>9.5638867635807188</v>
      </c>
      <c r="L202" s="751">
        <f>SUM((F202-I202)/J202*K202)*E202</f>
        <v>9.5638867635807194E-4</v>
      </c>
      <c r="M202" s="746" t="s">
        <v>883</v>
      </c>
      <c r="N202" s="639">
        <v>1.0456000000000001</v>
      </c>
      <c r="O202" s="790">
        <f>SUM(J202*K202*E202)/N202</f>
        <v>1015.2940232951985</v>
      </c>
      <c r="P202" s="752"/>
    </row>
    <row r="203" spans="1:16" ht="15" customHeight="1" x14ac:dyDescent="0.25">
      <c r="A203" s="438" t="s">
        <v>1057</v>
      </c>
      <c r="B203" s="438" t="s">
        <v>2073</v>
      </c>
      <c r="C203" s="746" t="s">
        <v>77</v>
      </c>
      <c r="D203" s="747">
        <v>41599</v>
      </c>
      <c r="E203" s="438">
        <v>1</v>
      </c>
      <c r="F203" s="791">
        <v>0.92649999999999999</v>
      </c>
      <c r="G203" s="749" t="s">
        <v>976</v>
      </c>
      <c r="H203" s="519">
        <v>41612</v>
      </c>
      <c r="I203" s="750">
        <v>0.90069999999999995</v>
      </c>
      <c r="J203" s="789">
        <f>SUM(F203-I203)*10000</f>
        <v>258.00000000000045</v>
      </c>
      <c r="K203" s="742">
        <f t="shared" si="22"/>
        <v>10</v>
      </c>
      <c r="L203" s="751">
        <f>SUM((F203-I203)/J203*K203)*E203</f>
        <v>1E-3</v>
      </c>
      <c r="M203" s="746" t="s">
        <v>883</v>
      </c>
      <c r="N203" s="639">
        <v>1</v>
      </c>
      <c r="O203" s="790">
        <f>SUM(J203*K203)/N203</f>
        <v>2580.0000000000045</v>
      </c>
      <c r="P203" s="734"/>
    </row>
    <row r="204" spans="1:16" ht="15" customHeight="1" x14ac:dyDescent="0.25">
      <c r="A204" s="14" t="s">
        <v>1030</v>
      </c>
      <c r="B204" s="407" t="s">
        <v>2068</v>
      </c>
      <c r="C204" s="721" t="s">
        <v>52</v>
      </c>
      <c r="D204" s="421">
        <v>41612</v>
      </c>
      <c r="E204" s="14">
        <v>1</v>
      </c>
      <c r="F204" s="728">
        <v>0.83009999999999995</v>
      </c>
      <c r="G204" s="479" t="s">
        <v>976</v>
      </c>
      <c r="H204" s="519">
        <v>41620</v>
      </c>
      <c r="I204" s="723">
        <v>0.81950000000000001</v>
      </c>
      <c r="J204" s="789">
        <f>SUM(I204-F204)*10000</f>
        <v>-105.99999999999943</v>
      </c>
      <c r="K204" s="408">
        <f t="shared" si="22"/>
        <v>16.3907556138338</v>
      </c>
      <c r="L204" s="724">
        <f>SUM((I204-F204)/J204*K204)*E204</f>
        <v>1.6390755613833799E-3</v>
      </c>
      <c r="M204" s="721" t="s">
        <v>883</v>
      </c>
      <c r="N204" s="719">
        <v>0.61009999999999998</v>
      </c>
      <c r="O204" s="790">
        <f>SUM(J204*K204)*N204</f>
        <v>-1059.9999999999945</v>
      </c>
      <c r="P204" s="734"/>
    </row>
    <row r="205" spans="1:16" ht="15" customHeight="1" x14ac:dyDescent="0.25">
      <c r="A205" s="438" t="s">
        <v>1144</v>
      </c>
      <c r="B205" s="438" t="s">
        <v>2073</v>
      </c>
      <c r="C205" s="746" t="s">
        <v>77</v>
      </c>
      <c r="D205" s="747">
        <v>41619</v>
      </c>
      <c r="E205" s="438">
        <v>1</v>
      </c>
      <c r="F205" s="791">
        <v>1.7889999999999999</v>
      </c>
      <c r="G205" s="749" t="s">
        <v>976</v>
      </c>
      <c r="H205" s="519">
        <v>41620</v>
      </c>
      <c r="I205" s="750">
        <v>1.8194999999999999</v>
      </c>
      <c r="J205" s="789">
        <f>SUM(F205-I205)*10000</f>
        <v>-304.99999999999972</v>
      </c>
      <c r="K205" s="742">
        <f t="shared" si="22"/>
        <v>9.144111192392101</v>
      </c>
      <c r="L205" s="751">
        <f>SUM((F205-I205)/J205*K205)*E205</f>
        <v>9.1441111923921015E-4</v>
      </c>
      <c r="M205" s="746" t="s">
        <v>883</v>
      </c>
      <c r="N205" s="639">
        <v>1.0935999999999999</v>
      </c>
      <c r="O205" s="790">
        <f>SUM(J205*K205*E205)/N205</f>
        <v>-2550.2504697143277</v>
      </c>
      <c r="P205" s="518"/>
    </row>
    <row r="206" spans="1:16" ht="15" customHeight="1" x14ac:dyDescent="0.25">
      <c r="A206" s="438" t="s">
        <v>1031</v>
      </c>
      <c r="B206" s="438" t="s">
        <v>2073</v>
      </c>
      <c r="C206" s="746" t="s">
        <v>77</v>
      </c>
      <c r="D206" s="747">
        <v>41619</v>
      </c>
      <c r="E206" s="438">
        <v>1</v>
      </c>
      <c r="F206" s="791">
        <v>1.0606</v>
      </c>
      <c r="G206" s="749" t="s">
        <v>976</v>
      </c>
      <c r="H206" s="519">
        <v>41621</v>
      </c>
      <c r="I206" s="750">
        <v>1.0663</v>
      </c>
      <c r="J206" s="789">
        <f>SUM(F206-I206)*10000</f>
        <v>-57.000000000000384</v>
      </c>
      <c r="K206" s="742">
        <f t="shared" si="22"/>
        <v>9.4304036212749907</v>
      </c>
      <c r="L206" s="751">
        <f>SUM((F206-I206)/J206*K206)*E206</f>
        <v>9.4304036212749913E-4</v>
      </c>
      <c r="M206" s="746" t="s">
        <v>883</v>
      </c>
      <c r="N206" s="639">
        <v>1.0604</v>
      </c>
      <c r="O206" s="790">
        <f>SUM(J206*K206)/N206</f>
        <v>-506.91532102289523</v>
      </c>
    </row>
    <row r="207" spans="1:16" ht="15" customHeight="1" x14ac:dyDescent="0.25">
      <c r="A207" s="14" t="s">
        <v>1146</v>
      </c>
      <c r="B207" s="407" t="s">
        <v>2068</v>
      </c>
      <c r="C207" s="721" t="s">
        <v>52</v>
      </c>
      <c r="D207" s="421">
        <v>41626</v>
      </c>
      <c r="E207" s="14">
        <v>1</v>
      </c>
      <c r="F207" s="728">
        <v>0.89229999999999998</v>
      </c>
      <c r="G207" s="479" t="s">
        <v>976</v>
      </c>
      <c r="H207" s="519">
        <v>41635</v>
      </c>
      <c r="I207" s="723">
        <v>0.88919999999999999</v>
      </c>
      <c r="J207" s="789">
        <f>SUM(I207-F207)*10000</f>
        <v>-30.999999999999915</v>
      </c>
      <c r="K207" s="408">
        <f t="shared" si="22"/>
        <v>11.301989150090415</v>
      </c>
      <c r="L207" s="724">
        <f>SUM((I207-F207)/J207*K207)*E207</f>
        <v>1.1301989150090416E-3</v>
      </c>
      <c r="M207" s="721" t="s">
        <v>883</v>
      </c>
      <c r="N207" s="719">
        <v>0.88480000000000003</v>
      </c>
      <c r="O207" s="790">
        <f>SUM(J207*K207*E207)/N207</f>
        <v>-395.97837212115945</v>
      </c>
      <c r="P207" s="518"/>
    </row>
    <row r="208" spans="1:16" ht="15" customHeight="1" x14ac:dyDescent="0.25">
      <c r="A208" s="438" t="s">
        <v>1139</v>
      </c>
      <c r="B208" s="438" t="s">
        <v>2073</v>
      </c>
      <c r="C208" s="746" t="s">
        <v>77</v>
      </c>
      <c r="D208" s="747">
        <v>41631</v>
      </c>
      <c r="E208" s="438">
        <v>1</v>
      </c>
      <c r="F208" s="791">
        <v>1.4524999999999999</v>
      </c>
      <c r="G208" s="749" t="s">
        <v>976</v>
      </c>
      <c r="H208" s="519">
        <v>41635</v>
      </c>
      <c r="I208" s="750">
        <v>1.4702999999999999</v>
      </c>
      <c r="J208" s="789">
        <f>SUM(F208-I208)*10000</f>
        <v>-178.00000000000037</v>
      </c>
      <c r="K208" s="742">
        <f t="shared" si="22"/>
        <v>9.3967299379815827</v>
      </c>
      <c r="L208" s="751">
        <f>SUM((F208-I208)/J208*K208)*E208</f>
        <v>9.3967299379815836E-4</v>
      </c>
      <c r="M208" s="746" t="s">
        <v>883</v>
      </c>
      <c r="N208" s="639">
        <v>1.0642</v>
      </c>
      <c r="O208" s="790">
        <f>SUM(J208*K208)/N208</f>
        <v>-1571.7138967869998</v>
      </c>
      <c r="P208" s="752"/>
    </row>
    <row r="209" spans="1:16" ht="15" customHeight="1" x14ac:dyDescent="0.25">
      <c r="A209" s="14" t="s">
        <v>1058</v>
      </c>
      <c r="B209" s="407" t="s">
        <v>2068</v>
      </c>
      <c r="C209" s="721" t="s">
        <v>52</v>
      </c>
      <c r="D209" s="421">
        <v>41625</v>
      </c>
      <c r="E209" s="14">
        <v>1</v>
      </c>
      <c r="F209" s="728">
        <v>1.2587999999999999</v>
      </c>
      <c r="G209" s="479" t="s">
        <v>976</v>
      </c>
      <c r="H209" s="519">
        <v>41640</v>
      </c>
      <c r="I209" s="723">
        <v>1.2630999999999999</v>
      </c>
      <c r="J209" s="789">
        <f>SUM(I209-F209)*10000</f>
        <v>42.999999999999702</v>
      </c>
      <c r="K209" s="408">
        <f t="shared" si="22"/>
        <v>7.9548166414764125</v>
      </c>
      <c r="L209" s="724">
        <f>SUM((I209-F209)/J209*K209)*E209</f>
        <v>7.954816641476413E-4</v>
      </c>
      <c r="M209" s="721" t="s">
        <v>883</v>
      </c>
      <c r="N209" s="719">
        <v>1.2571000000000001</v>
      </c>
      <c r="O209" s="790">
        <f>SUM(J209*K209)/N209</f>
        <v>272.10016353789143</v>
      </c>
      <c r="P209" s="518"/>
    </row>
    <row r="210" spans="1:16" ht="15" customHeight="1" x14ac:dyDescent="0.25">
      <c r="A210" s="14" t="s">
        <v>1142</v>
      </c>
      <c r="B210" s="407" t="s">
        <v>2068</v>
      </c>
      <c r="C210" s="721" t="s">
        <v>52</v>
      </c>
      <c r="D210" s="421">
        <v>41627</v>
      </c>
      <c r="E210" s="14">
        <v>1</v>
      </c>
      <c r="F210" s="728">
        <v>1.2252000000000001</v>
      </c>
      <c r="G210" s="479" t="s">
        <v>976</v>
      </c>
      <c r="H210" s="519">
        <v>41640</v>
      </c>
      <c r="I210" s="723">
        <v>1.2219</v>
      </c>
      <c r="J210" s="789">
        <f>SUM(I210-F210)*10000</f>
        <v>-33.00000000000081</v>
      </c>
      <c r="K210" s="408">
        <f t="shared" si="22"/>
        <v>11.130899376669635</v>
      </c>
      <c r="L210" s="724">
        <f>SUM((I210-F210)/J210*K210)*E210</f>
        <v>1.1130899376669634E-3</v>
      </c>
      <c r="M210" s="721" t="s">
        <v>883</v>
      </c>
      <c r="N210" s="719">
        <v>0.89839999999999998</v>
      </c>
      <c r="O210" s="790">
        <f>SUM(J210*K210)/N210</f>
        <v>-408.85983908070682</v>
      </c>
      <c r="P210" s="752"/>
    </row>
    <row r="211" spans="1:16" ht="15" customHeight="1" x14ac:dyDescent="0.25">
      <c r="A211" s="14" t="s">
        <v>1143</v>
      </c>
      <c r="B211" s="407" t="s">
        <v>2068</v>
      </c>
      <c r="C211" s="721" t="s">
        <v>52</v>
      </c>
      <c r="D211" s="421">
        <v>41652</v>
      </c>
      <c r="E211" s="14">
        <v>1</v>
      </c>
      <c r="F211" s="728">
        <v>0.81769999999999998</v>
      </c>
      <c r="G211" s="479" t="s">
        <v>976</v>
      </c>
      <c r="H211" s="519">
        <v>41653</v>
      </c>
      <c r="I211" s="723">
        <v>0.8105</v>
      </c>
      <c r="J211" s="789">
        <f>SUM(I211-F211)*10000</f>
        <v>-71.999999999999844</v>
      </c>
      <c r="K211" s="408">
        <f t="shared" si="22"/>
        <v>11.084016847705609</v>
      </c>
      <c r="L211" s="724">
        <f>SUM((I211-F211)/J211*K211)*E211</f>
        <v>1.1084016847705607E-3</v>
      </c>
      <c r="M211" s="721" t="s">
        <v>883</v>
      </c>
      <c r="N211" s="719">
        <v>0.9022</v>
      </c>
      <c r="O211" s="790">
        <f>SUM(J211*K211*E211)/N211</f>
        <v>-884.5590922575949</v>
      </c>
      <c r="P211" s="752"/>
    </row>
    <row r="212" spans="1:16" ht="15" customHeight="1" x14ac:dyDescent="0.25">
      <c r="A212" s="14" t="s">
        <v>1031</v>
      </c>
      <c r="B212" s="407" t="s">
        <v>2068</v>
      </c>
      <c r="C212" s="721" t="s">
        <v>52</v>
      </c>
      <c r="D212" s="421">
        <v>41660</v>
      </c>
      <c r="E212" s="14">
        <v>1</v>
      </c>
      <c r="F212" s="728">
        <v>1.0999000000000001</v>
      </c>
      <c r="G212" s="479" t="s">
        <v>976</v>
      </c>
      <c r="H212" s="519">
        <v>41661</v>
      </c>
      <c r="I212" s="723">
        <v>1.0952999999999999</v>
      </c>
      <c r="J212" s="789">
        <f>SUM(I212-F212)*10000</f>
        <v>-46.000000000001592</v>
      </c>
      <c r="K212" s="408">
        <f t="shared" si="22"/>
        <v>9.1299187437231808</v>
      </c>
      <c r="L212" s="724">
        <f>SUM((I212-F212)/J212*K212)*E212</f>
        <v>9.1299187437231808E-4</v>
      </c>
      <c r="M212" s="721" t="s">
        <v>883</v>
      </c>
      <c r="N212" s="719">
        <v>1.0952999999999999</v>
      </c>
      <c r="O212" s="790">
        <f>SUM(J212*K212)/N212</f>
        <v>-383.4349148281575</v>
      </c>
      <c r="P212" s="517" t="s">
        <v>2276</v>
      </c>
    </row>
    <row r="213" spans="1:16" ht="15" customHeight="1" x14ac:dyDescent="0.25">
      <c r="A213" s="438" t="s">
        <v>1146</v>
      </c>
      <c r="B213" s="438" t="s">
        <v>2073</v>
      </c>
      <c r="C213" s="746" t="s">
        <v>77</v>
      </c>
      <c r="D213" s="747">
        <v>41662</v>
      </c>
      <c r="E213" s="438">
        <v>1</v>
      </c>
      <c r="F213" s="791">
        <v>0.90769999999999995</v>
      </c>
      <c r="G213" s="749" t="s">
        <v>976</v>
      </c>
      <c r="H213" s="747">
        <v>41662</v>
      </c>
      <c r="I213" s="750">
        <v>0.89829999999999999</v>
      </c>
      <c r="J213" s="789">
        <f>SUM(F213-I213)*10000</f>
        <v>93.999999999999645</v>
      </c>
      <c r="K213" s="742">
        <f t="shared" si="22"/>
        <v>10.964912280701753</v>
      </c>
      <c r="L213" s="751">
        <f>SUM((F213-I213)/J213*K213)*E213</f>
        <v>1.0964912280701752E-3</v>
      </c>
      <c r="M213" s="746" t="s">
        <v>883</v>
      </c>
      <c r="N213" s="639">
        <v>0.91200000000000003</v>
      </c>
      <c r="O213" s="790">
        <f>SUM(J213*K213*E213)/N213</f>
        <v>1130.1554324407464</v>
      </c>
    </row>
    <row r="214" spans="1:16" ht="15" customHeight="1" x14ac:dyDescent="0.25">
      <c r="A214" s="438" t="s">
        <v>1035</v>
      </c>
      <c r="B214" s="438" t="s">
        <v>2073</v>
      </c>
      <c r="C214" s="746" t="s">
        <v>77</v>
      </c>
      <c r="D214" s="747">
        <v>41667</v>
      </c>
      <c r="E214" s="438">
        <v>1</v>
      </c>
      <c r="F214" s="791">
        <v>1.3647</v>
      </c>
      <c r="G214" s="749" t="s">
        <v>976</v>
      </c>
      <c r="H214" s="519">
        <v>41673</v>
      </c>
      <c r="I214" s="750">
        <v>1.3483000000000001</v>
      </c>
      <c r="J214" s="789">
        <f>SUM(F214-I214)*10000</f>
        <v>163.99999999999972</v>
      </c>
      <c r="K214" s="742">
        <f t="shared" si="22"/>
        <v>10</v>
      </c>
      <c r="L214" s="751">
        <f>SUM((F214-I214)/J214*K214)*E214</f>
        <v>1E-3</v>
      </c>
      <c r="M214" s="746" t="s">
        <v>883</v>
      </c>
      <c r="N214" s="639">
        <v>1</v>
      </c>
      <c r="O214" s="790">
        <f t="shared" ref="O214:O220" si="23">SUM(J214*K214)/N214</f>
        <v>1639.9999999999973</v>
      </c>
      <c r="P214" s="734"/>
    </row>
    <row r="215" spans="1:16" ht="15" customHeight="1" x14ac:dyDescent="0.25">
      <c r="A215" s="14" t="s">
        <v>1147</v>
      </c>
      <c r="B215" s="407" t="s">
        <v>2068</v>
      </c>
      <c r="C215" s="721" t="s">
        <v>52</v>
      </c>
      <c r="D215" s="421">
        <v>41669</v>
      </c>
      <c r="E215" s="14">
        <v>1</v>
      </c>
      <c r="F215" s="728">
        <v>1.0676000000000001</v>
      </c>
      <c r="G215" s="479" t="s">
        <v>976</v>
      </c>
      <c r="H215" s="519">
        <v>41674</v>
      </c>
      <c r="I215" s="723">
        <v>1.0912999999999999</v>
      </c>
      <c r="J215" s="789">
        <f>SUM(I215-F215)*10000</f>
        <v>236.99999999999832</v>
      </c>
      <c r="K215" s="408">
        <f t="shared" si="22"/>
        <v>8.1772835064191653</v>
      </c>
      <c r="L215" s="724">
        <f>SUM((I215-F215)/J215*K215)*E215</f>
        <v>8.1772835064191653E-4</v>
      </c>
      <c r="M215" s="721" t="s">
        <v>883</v>
      </c>
      <c r="N215" s="719">
        <v>1.2229000000000001</v>
      </c>
      <c r="O215" s="790">
        <f t="shared" si="23"/>
        <v>1584.7707834012008</v>
      </c>
      <c r="P215" s="734"/>
    </row>
    <row r="216" spans="1:16" ht="15" customHeight="1" x14ac:dyDescent="0.25">
      <c r="A216" s="14" t="s">
        <v>1117</v>
      </c>
      <c r="B216" s="407" t="s">
        <v>2068</v>
      </c>
      <c r="C216" s="721" t="s">
        <v>52</v>
      </c>
      <c r="D216" s="421">
        <v>41677</v>
      </c>
      <c r="E216" s="14">
        <v>1</v>
      </c>
      <c r="F216" s="728">
        <v>1.5202</v>
      </c>
      <c r="G216" s="479" t="s">
        <v>976</v>
      </c>
      <c r="H216" s="519">
        <v>41682</v>
      </c>
      <c r="I216" s="723">
        <v>1.5017</v>
      </c>
      <c r="J216" s="789">
        <f>SUM(I216-F216)*10000</f>
        <v>-184.9999999999996</v>
      </c>
      <c r="K216" s="408">
        <f t="shared" si="22"/>
        <v>8.0515297906602257</v>
      </c>
      <c r="L216" s="724">
        <f>SUM((I216-F216)/J216*K216)*E216</f>
        <v>8.0515297906602265E-4</v>
      </c>
      <c r="M216" s="721" t="s">
        <v>883</v>
      </c>
      <c r="N216" s="719">
        <v>1.242</v>
      </c>
      <c r="O216" s="790">
        <f t="shared" si="23"/>
        <v>-1199.3019414429457</v>
      </c>
      <c r="P216" s="734"/>
    </row>
    <row r="217" spans="1:16" ht="15" customHeight="1" x14ac:dyDescent="0.25">
      <c r="A217" s="438" t="s">
        <v>1147</v>
      </c>
      <c r="B217" s="438" t="s">
        <v>2073</v>
      </c>
      <c r="C217" s="746" t="s">
        <v>77</v>
      </c>
      <c r="D217" s="747">
        <v>41677</v>
      </c>
      <c r="E217" s="438">
        <v>1</v>
      </c>
      <c r="F217" s="791">
        <v>1.0808</v>
      </c>
      <c r="G217" s="749" t="s">
        <v>976</v>
      </c>
      <c r="H217" s="519">
        <v>41688</v>
      </c>
      <c r="I217" s="750">
        <v>1.0845</v>
      </c>
      <c r="J217" s="789">
        <f>SUM(F217-I217)*10000</f>
        <v>-37.000000000000369</v>
      </c>
      <c r="K217" s="742">
        <f t="shared" si="22"/>
        <v>8.2953131480713385</v>
      </c>
      <c r="L217" s="751">
        <f>SUM((F217-I217)/J217*K217)*E217</f>
        <v>8.2953131480713381E-4</v>
      </c>
      <c r="M217" s="746" t="s">
        <v>883</v>
      </c>
      <c r="N217" s="639">
        <v>1.2055</v>
      </c>
      <c r="O217" s="790">
        <f t="shared" si="23"/>
        <v>-254.60521483089391</v>
      </c>
      <c r="P217" s="752"/>
    </row>
    <row r="218" spans="1:16" ht="15" customHeight="1" x14ac:dyDescent="0.25">
      <c r="A218" s="14" t="s">
        <v>1273</v>
      </c>
      <c r="B218" s="407" t="s">
        <v>2068</v>
      </c>
      <c r="C218" s="721" t="s">
        <v>52</v>
      </c>
      <c r="D218" s="421">
        <v>41689</v>
      </c>
      <c r="E218" s="14">
        <v>1</v>
      </c>
      <c r="F218" s="728">
        <v>140.29900000000001</v>
      </c>
      <c r="G218" s="479" t="s">
        <v>976</v>
      </c>
      <c r="H218" s="519">
        <v>41690</v>
      </c>
      <c r="I218" s="723">
        <v>139.501</v>
      </c>
      <c r="J218" s="789">
        <f>SUM(I218-F218)*100</f>
        <v>-79.800000000000182</v>
      </c>
      <c r="K218" s="408">
        <f t="shared" si="22"/>
        <v>10</v>
      </c>
      <c r="L218" s="724">
        <f>SUM((I218-F218)/J218*K218)*E218</f>
        <v>0.1</v>
      </c>
      <c r="M218" s="721" t="s">
        <v>883</v>
      </c>
      <c r="N218" s="719">
        <v>1</v>
      </c>
      <c r="O218" s="790">
        <f t="shared" si="23"/>
        <v>-798.00000000000182</v>
      </c>
      <c r="P218" s="734"/>
    </row>
    <row r="219" spans="1:16" ht="15" customHeight="1" x14ac:dyDescent="0.25">
      <c r="A219" s="14" t="s">
        <v>1166</v>
      </c>
      <c r="B219" s="407" t="s">
        <v>2068</v>
      </c>
      <c r="C219" s="721" t="s">
        <v>52</v>
      </c>
      <c r="D219" s="421">
        <v>41689</v>
      </c>
      <c r="E219" s="14">
        <v>1</v>
      </c>
      <c r="F219" s="728">
        <v>114.60299999999999</v>
      </c>
      <c r="G219" s="479" t="s">
        <v>976</v>
      </c>
      <c r="H219" s="519">
        <v>41695</v>
      </c>
      <c r="I219" s="723">
        <v>115.02</v>
      </c>
      <c r="J219" s="789">
        <f>SUM(I219-F219)*100</f>
        <v>41.700000000000159</v>
      </c>
      <c r="K219" s="408">
        <f t="shared" si="22"/>
        <v>10</v>
      </c>
      <c r="L219" s="724">
        <f>SUM((I219-F219)/J219*K219)*E219</f>
        <v>0.1</v>
      </c>
      <c r="M219" s="721" t="s">
        <v>883</v>
      </c>
      <c r="N219" s="719">
        <v>1</v>
      </c>
      <c r="O219" s="790">
        <f t="shared" si="23"/>
        <v>417.00000000000159</v>
      </c>
      <c r="P219" s="734"/>
    </row>
    <row r="220" spans="1:16" ht="15" customHeight="1" x14ac:dyDescent="0.25">
      <c r="A220" s="14" t="s">
        <v>1030</v>
      </c>
      <c r="B220" s="407" t="s">
        <v>2068</v>
      </c>
      <c r="C220" s="721" t="s">
        <v>52</v>
      </c>
      <c r="D220" s="421">
        <v>41689</v>
      </c>
      <c r="E220" s="14">
        <v>1</v>
      </c>
      <c r="F220" s="728">
        <v>0.82330000000000003</v>
      </c>
      <c r="G220" s="479" t="s">
        <v>976</v>
      </c>
      <c r="H220" s="519">
        <v>41695</v>
      </c>
      <c r="I220" s="723">
        <v>0.82369999999999999</v>
      </c>
      <c r="J220" s="789">
        <f>SUM(I220-F220)*10000</f>
        <v>3.9999999999995595</v>
      </c>
      <c r="K220" s="408">
        <f t="shared" si="22"/>
        <v>16.655562958027982</v>
      </c>
      <c r="L220" s="724">
        <f>SUM((I220-F220)/J220*K220)*E220</f>
        <v>1.6655562958027984E-3</v>
      </c>
      <c r="M220" s="721" t="s">
        <v>883</v>
      </c>
      <c r="N220" s="719">
        <v>0.60040000000000004</v>
      </c>
      <c r="O220" s="790">
        <f t="shared" si="23"/>
        <v>110.9631109795213</v>
      </c>
      <c r="P220" s="734"/>
    </row>
    <row r="221" spans="1:16" ht="15" customHeight="1" x14ac:dyDescent="0.25">
      <c r="A221" s="438" t="s">
        <v>1145</v>
      </c>
      <c r="B221" s="438" t="s">
        <v>2073</v>
      </c>
      <c r="C221" s="746" t="s">
        <v>77</v>
      </c>
      <c r="D221" s="747">
        <v>41689</v>
      </c>
      <c r="E221" s="438">
        <v>1</v>
      </c>
      <c r="F221" s="791">
        <v>1.6689000000000001</v>
      </c>
      <c r="G221" s="749" t="s">
        <v>976</v>
      </c>
      <c r="H221" s="519">
        <v>41695</v>
      </c>
      <c r="I221" s="750">
        <v>1.6679999999999999</v>
      </c>
      <c r="J221" s="789">
        <f>SUM(F221-I221)*10000</f>
        <v>9.0000000000012292</v>
      </c>
      <c r="K221" s="742">
        <f t="shared" si="22"/>
        <v>10</v>
      </c>
      <c r="L221" s="751">
        <f>SUM((F221-I221)/J221*K221)*E221</f>
        <v>1E-3</v>
      </c>
      <c r="M221" s="746" t="s">
        <v>883</v>
      </c>
      <c r="N221" s="639">
        <v>1</v>
      </c>
      <c r="O221" s="928">
        <f>SUM(J221*K221*E221)/N221</f>
        <v>90.000000000012292</v>
      </c>
    </row>
    <row r="222" spans="1:16" ht="15" customHeight="1" x14ac:dyDescent="0.25">
      <c r="A222" s="438" t="s">
        <v>1141</v>
      </c>
      <c r="B222" s="438" t="s">
        <v>2073</v>
      </c>
      <c r="C222" s="746" t="s">
        <v>77</v>
      </c>
      <c r="D222" s="747">
        <v>41694</v>
      </c>
      <c r="E222" s="438">
        <v>1</v>
      </c>
      <c r="F222" s="791">
        <v>0.99590000000000001</v>
      </c>
      <c r="G222" s="749" t="s">
        <v>976</v>
      </c>
      <c r="H222" s="519">
        <v>41701</v>
      </c>
      <c r="I222" s="750">
        <v>0.98270000000000002</v>
      </c>
      <c r="J222" s="789">
        <f>SUM(F222-I222)*10000</f>
        <v>131.99999999999989</v>
      </c>
      <c r="K222" s="742">
        <f t="shared" si="22"/>
        <v>9.0424088977303541</v>
      </c>
      <c r="L222" s="751">
        <f>SUM((F222-I222)/J222*K222)*E222</f>
        <v>9.0424088977303547E-4</v>
      </c>
      <c r="M222" s="746" t="s">
        <v>883</v>
      </c>
      <c r="N222" s="639">
        <v>1.1059000000000001</v>
      </c>
      <c r="O222" s="790">
        <f>SUM(J222*K222*E222)/N222</f>
        <v>1079.3000944935397</v>
      </c>
      <c r="P222" s="752"/>
    </row>
    <row r="223" spans="1:16" ht="15" customHeight="1" x14ac:dyDescent="0.25">
      <c r="A223" s="438" t="s">
        <v>1173</v>
      </c>
      <c r="B223" s="438" t="s">
        <v>2073</v>
      </c>
      <c r="C223" s="746" t="s">
        <v>77</v>
      </c>
      <c r="D223" s="747">
        <v>41694</v>
      </c>
      <c r="E223" s="438">
        <v>1</v>
      </c>
      <c r="F223" s="791">
        <v>1.8449</v>
      </c>
      <c r="G223" s="749" t="s">
        <v>976</v>
      </c>
      <c r="H223" s="519">
        <v>41704</v>
      </c>
      <c r="I223" s="750">
        <v>1.8491</v>
      </c>
      <c r="J223" s="789">
        <f>SUM(F223-I223)*10000</f>
        <v>-41.999999999999815</v>
      </c>
      <c r="K223" s="742">
        <f t="shared" si="22"/>
        <v>8.9984702600557913</v>
      </c>
      <c r="L223" s="751">
        <f>SUM((F223-I223)/J223*K223)*E223</f>
        <v>8.9984702600557915E-4</v>
      </c>
      <c r="M223" s="746" t="s">
        <v>883</v>
      </c>
      <c r="N223" s="639">
        <v>1.1113</v>
      </c>
      <c r="O223" s="790">
        <f>SUM(J223*K223)/N223</f>
        <v>-340.08436148865439</v>
      </c>
      <c r="P223" s="518"/>
    </row>
    <row r="224" spans="1:16" ht="15" customHeight="1" x14ac:dyDescent="0.25">
      <c r="A224" s="14" t="s">
        <v>1176</v>
      </c>
      <c r="B224" s="407" t="s">
        <v>2068</v>
      </c>
      <c r="C224" s="721" t="s">
        <v>52</v>
      </c>
      <c r="D224" s="421">
        <v>41710</v>
      </c>
      <c r="E224" s="14">
        <v>1</v>
      </c>
      <c r="F224" s="728">
        <v>1.9654</v>
      </c>
      <c r="G224" s="479" t="s">
        <v>976</v>
      </c>
      <c r="H224" s="519">
        <v>41710</v>
      </c>
      <c r="I224" s="723">
        <v>1.9548000000000001</v>
      </c>
      <c r="J224" s="789">
        <f>SUM(I224-F224)*10000</f>
        <v>-105.99999999999943</v>
      </c>
      <c r="K224" s="408">
        <f t="shared" si="22"/>
        <v>8.5200647524921198</v>
      </c>
      <c r="L224" s="724">
        <f>SUM((I224-F224)/J224*K224)*E224</f>
        <v>8.5200647524921193E-4</v>
      </c>
      <c r="M224" s="721" t="s">
        <v>883</v>
      </c>
      <c r="N224" s="719">
        <v>1.1737</v>
      </c>
      <c r="O224" s="928">
        <f>SUM(J224*K224*E224)/N224</f>
        <v>-769.46993589857709</v>
      </c>
      <c r="P224" s="518"/>
    </row>
    <row r="225" spans="1:16" ht="15" customHeight="1" x14ac:dyDescent="0.25">
      <c r="A225" s="438" t="s">
        <v>1155</v>
      </c>
      <c r="B225" s="438" t="s">
        <v>2073</v>
      </c>
      <c r="C225" s="746" t="s">
        <v>77</v>
      </c>
      <c r="D225" s="747">
        <v>41708</v>
      </c>
      <c r="E225" s="438">
        <v>1</v>
      </c>
      <c r="F225" s="791">
        <v>93.438999999999993</v>
      </c>
      <c r="G225" s="749" t="s">
        <v>976</v>
      </c>
      <c r="H225" s="519">
        <v>41711</v>
      </c>
      <c r="I225" s="750">
        <v>92.974000000000004</v>
      </c>
      <c r="J225" s="789">
        <f>SUM(F225-I225)*100</f>
        <v>46.49999999999892</v>
      </c>
      <c r="K225" s="742">
        <f t="shared" si="22"/>
        <v>9.7124153805809965E-2</v>
      </c>
      <c r="L225" s="751">
        <f>SUM((F225-I225)/J225*K225)*E225</f>
        <v>9.7124153805809967E-4</v>
      </c>
      <c r="M225" s="746" t="s">
        <v>883</v>
      </c>
      <c r="N225" s="639">
        <v>102.961</v>
      </c>
      <c r="O225" s="790">
        <f>SUM(J225*K225)/N225</f>
        <v>4.3863920824099019E-2</v>
      </c>
      <c r="P225" s="752"/>
    </row>
    <row r="226" spans="1:16" ht="15" customHeight="1" x14ac:dyDescent="0.25">
      <c r="A226" s="438" t="s">
        <v>1057</v>
      </c>
      <c r="B226" s="438" t="s">
        <v>3</v>
      </c>
      <c r="C226" s="746" t="s">
        <v>77</v>
      </c>
      <c r="D226" s="747">
        <v>41708</v>
      </c>
      <c r="E226" s="438">
        <v>1</v>
      </c>
      <c r="F226" s="791">
        <v>0.90539999999999998</v>
      </c>
      <c r="G226" s="749" t="s">
        <v>976</v>
      </c>
      <c r="H226" s="519">
        <v>41711</v>
      </c>
      <c r="I226" s="750">
        <v>0.90310000000000001</v>
      </c>
      <c r="J226" s="789">
        <f>SUM(F226-I226)*10000</f>
        <v>22.999999999999687</v>
      </c>
      <c r="K226" s="742">
        <f t="shared" si="22"/>
        <v>10</v>
      </c>
      <c r="L226" s="751">
        <f>SUM((F226-I226)/J226*K226)*E226</f>
        <v>1E-3</v>
      </c>
      <c r="M226" s="746" t="s">
        <v>883</v>
      </c>
      <c r="N226" s="639">
        <v>1</v>
      </c>
      <c r="O226" s="790">
        <f>SUM(J226*K226)/N226</f>
        <v>229.99999999999687</v>
      </c>
      <c r="P226" s="734"/>
    </row>
    <row r="227" spans="1:16" ht="15" customHeight="1" x14ac:dyDescent="0.25">
      <c r="A227" s="14" t="s">
        <v>1594</v>
      </c>
      <c r="B227" s="407" t="s">
        <v>2068</v>
      </c>
      <c r="C227" s="721" t="s">
        <v>52</v>
      </c>
      <c r="D227" s="421">
        <v>41708</v>
      </c>
      <c r="E227" s="14">
        <v>1</v>
      </c>
      <c r="F227" s="728">
        <v>1.6429</v>
      </c>
      <c r="G227" s="479" t="s">
        <v>976</v>
      </c>
      <c r="H227" s="519">
        <v>41711</v>
      </c>
      <c r="I227" s="723">
        <v>1.6289</v>
      </c>
      <c r="J227" s="789">
        <f>SUM(I227-F227)*10000</f>
        <v>-140.00000000000011</v>
      </c>
      <c r="K227" s="408">
        <f t="shared" si="22"/>
        <v>8.2911864687836836</v>
      </c>
      <c r="L227" s="724">
        <f>SUM((I227-F227)/J227*K227)*E227</f>
        <v>8.2911864687836836E-4</v>
      </c>
      <c r="M227" s="721" t="s">
        <v>883</v>
      </c>
      <c r="N227" s="719">
        <v>1.2060999999999999</v>
      </c>
      <c r="O227" s="790">
        <f>SUM(J227*K227)/N227</f>
        <v>-962.41282284198371</v>
      </c>
      <c r="P227" s="734"/>
    </row>
    <row r="228" spans="1:16" ht="15" customHeight="1" x14ac:dyDescent="0.25">
      <c r="A228" s="438" t="s">
        <v>1172</v>
      </c>
      <c r="B228" s="438" t="s">
        <v>2073</v>
      </c>
      <c r="C228" s="746" t="s">
        <v>77</v>
      </c>
      <c r="D228" s="747">
        <v>41708</v>
      </c>
      <c r="E228" s="438">
        <v>1</v>
      </c>
      <c r="F228" s="791">
        <v>0.84379999999999999</v>
      </c>
      <c r="G228" s="749" t="s">
        <v>976</v>
      </c>
      <c r="H228" s="519">
        <v>41711</v>
      </c>
      <c r="I228" s="750">
        <v>0.8528</v>
      </c>
      <c r="J228" s="789">
        <f>SUM(F228-I228)*10000</f>
        <v>-90.000000000000085</v>
      </c>
      <c r="K228" s="742">
        <f t="shared" si="22"/>
        <v>10</v>
      </c>
      <c r="L228" s="751">
        <f>SUM((F228-I228)/J228*K228)*E228</f>
        <v>1E-3</v>
      </c>
      <c r="M228" s="746" t="s">
        <v>883</v>
      </c>
      <c r="N228" s="639">
        <v>1</v>
      </c>
      <c r="O228" s="790">
        <f>SUM(J228*K228)/N228</f>
        <v>-900.00000000000091</v>
      </c>
    </row>
    <row r="229" spans="1:16" ht="15" customHeight="1" x14ac:dyDescent="0.25">
      <c r="A229" s="438" t="s">
        <v>1057</v>
      </c>
      <c r="B229" s="438" t="s">
        <v>2073</v>
      </c>
      <c r="C229" s="746" t="s">
        <v>77</v>
      </c>
      <c r="D229" s="747">
        <v>41718</v>
      </c>
      <c r="E229" s="438">
        <v>1</v>
      </c>
      <c r="F229" s="791">
        <v>0.90139999999999998</v>
      </c>
      <c r="G229" s="749" t="s">
        <v>976</v>
      </c>
      <c r="H229" s="519">
        <v>41722</v>
      </c>
      <c r="I229" s="750">
        <v>0.9143</v>
      </c>
      <c r="J229" s="789">
        <f>SUM(F229-I229)*10000</f>
        <v>-129.00000000000023</v>
      </c>
      <c r="K229" s="742">
        <f t="shared" si="22"/>
        <v>10</v>
      </c>
      <c r="L229" s="751">
        <f>SUM((F229-I229)/J229*K229)*E229</f>
        <v>1E-3</v>
      </c>
      <c r="M229" s="746" t="s">
        <v>883</v>
      </c>
      <c r="N229" s="639">
        <v>1</v>
      </c>
      <c r="O229" s="790">
        <f>SUM(J229*K229)/N229</f>
        <v>-1290.0000000000023</v>
      </c>
      <c r="P229" s="734"/>
    </row>
    <row r="230" spans="1:16" ht="15" customHeight="1" x14ac:dyDescent="0.25">
      <c r="A230" s="438" t="s">
        <v>1145</v>
      </c>
      <c r="B230" s="438" t="s">
        <v>2073</v>
      </c>
      <c r="C230" s="746" t="s">
        <v>77</v>
      </c>
      <c r="D230" s="747">
        <v>41716</v>
      </c>
      <c r="E230" s="438">
        <v>1</v>
      </c>
      <c r="F230" s="791">
        <v>1.6561999999999999</v>
      </c>
      <c r="G230" s="749" t="s">
        <v>976</v>
      </c>
      <c r="H230" s="519">
        <v>41724</v>
      </c>
      <c r="I230" s="750">
        <v>1.6556</v>
      </c>
      <c r="J230" s="789">
        <f>SUM(F230-I230)*10000</f>
        <v>5.9999999999993392</v>
      </c>
      <c r="K230" s="742">
        <f t="shared" si="22"/>
        <v>10</v>
      </c>
      <c r="L230" s="751">
        <f>SUM((F230-I230)/J230*K230)*E230</f>
        <v>1E-3</v>
      </c>
      <c r="M230" s="746" t="s">
        <v>883</v>
      </c>
      <c r="N230" s="639">
        <v>1</v>
      </c>
      <c r="O230" s="928">
        <f>SUM(J230*K230*E230)/N230</f>
        <v>59.999999999993392</v>
      </c>
    </row>
    <row r="231" spans="1:16" ht="15" customHeight="1" x14ac:dyDescent="0.25">
      <c r="A231" s="438" t="s">
        <v>1150</v>
      </c>
      <c r="B231" s="438" t="s">
        <v>2073</v>
      </c>
      <c r="C231" s="746" t="s">
        <v>77</v>
      </c>
      <c r="D231" s="747">
        <v>41709</v>
      </c>
      <c r="E231" s="438">
        <v>1</v>
      </c>
      <c r="F231" s="791">
        <v>171.19300000000001</v>
      </c>
      <c r="G231" s="749" t="s">
        <v>976</v>
      </c>
      <c r="H231" s="519">
        <v>41725</v>
      </c>
      <c r="I231" s="750">
        <v>171.1</v>
      </c>
      <c r="J231" s="789">
        <f>SUM(F231-I231)*10000</f>
        <v>930.00000000017735</v>
      </c>
      <c r="K231" s="742">
        <f t="shared" si="22"/>
        <v>9.7124153805809965E-2</v>
      </c>
      <c r="L231" s="751">
        <f>SUM((F231-I231)/J231*K231)*E231</f>
        <v>9.7124153805809967E-6</v>
      </c>
      <c r="M231" s="746" t="s">
        <v>883</v>
      </c>
      <c r="N231" s="639">
        <v>102.961</v>
      </c>
      <c r="O231" s="790">
        <f>SUM(J231*K231)/N231</f>
        <v>0.87727841648216798</v>
      </c>
    </row>
    <row r="232" spans="1:16" ht="15" customHeight="1" x14ac:dyDescent="0.25">
      <c r="A232" s="438" t="s">
        <v>1035</v>
      </c>
      <c r="B232" s="438" t="s">
        <v>2073</v>
      </c>
      <c r="C232" s="746" t="s">
        <v>77</v>
      </c>
      <c r="D232" s="747">
        <v>41717</v>
      </c>
      <c r="E232" s="438">
        <v>1</v>
      </c>
      <c r="F232" s="791">
        <v>1.3827</v>
      </c>
      <c r="G232" s="749" t="s">
        <v>976</v>
      </c>
      <c r="H232" s="519">
        <v>41726</v>
      </c>
      <c r="I232" s="750">
        <v>1.38</v>
      </c>
      <c r="J232" s="789">
        <f>SUM(F232-I232)*10000</f>
        <v>27.000000000001467</v>
      </c>
      <c r="K232" s="742">
        <f t="shared" si="22"/>
        <v>10</v>
      </c>
      <c r="L232" s="751">
        <f>SUM((F232-I232)/J232*K232)*E232</f>
        <v>1E-3</v>
      </c>
      <c r="M232" s="746" t="s">
        <v>883</v>
      </c>
      <c r="N232" s="639">
        <v>1</v>
      </c>
      <c r="O232" s="790">
        <f>SUM(J232*K232)/N232</f>
        <v>270.00000000001467</v>
      </c>
    </row>
    <row r="233" spans="1:16" ht="15" customHeight="1" x14ac:dyDescent="0.25">
      <c r="A233" s="14" t="s">
        <v>1057</v>
      </c>
      <c r="B233" s="407" t="s">
        <v>2068</v>
      </c>
      <c r="C233" s="721" t="s">
        <v>52</v>
      </c>
      <c r="D233" s="421">
        <v>41723</v>
      </c>
      <c r="E233" s="14">
        <v>1</v>
      </c>
      <c r="F233" s="728">
        <v>0.91669999999999996</v>
      </c>
      <c r="G233" s="479" t="s">
        <v>976</v>
      </c>
      <c r="H233" s="519">
        <v>41732</v>
      </c>
      <c r="I233" s="723">
        <v>0.92049999999999998</v>
      </c>
      <c r="J233" s="789">
        <f>SUM(I233-F233)*10000</f>
        <v>38.000000000000256</v>
      </c>
      <c r="K233" s="408">
        <f t="shared" si="22"/>
        <v>10</v>
      </c>
      <c r="L233" s="724">
        <f>SUM((I233-F233)/J233*K233)*E233</f>
        <v>1E-3</v>
      </c>
      <c r="M233" s="721" t="s">
        <v>883</v>
      </c>
      <c r="N233" s="719">
        <v>1</v>
      </c>
      <c r="O233" s="790">
        <f>SUM(J233*K233)/N233</f>
        <v>380.00000000000256</v>
      </c>
      <c r="P233" s="734"/>
    </row>
    <row r="234" spans="1:16" ht="15" customHeight="1" x14ac:dyDescent="0.25">
      <c r="A234" s="438" t="s">
        <v>1141</v>
      </c>
      <c r="B234" s="438" t="s">
        <v>2073</v>
      </c>
      <c r="C234" s="746" t="s">
        <v>77</v>
      </c>
      <c r="D234" s="747">
        <v>41725</v>
      </c>
      <c r="E234" s="438">
        <v>1</v>
      </c>
      <c r="F234" s="791">
        <v>1.0207999999999999</v>
      </c>
      <c r="G234" s="749" t="s">
        <v>976</v>
      </c>
      <c r="H234" s="519">
        <v>41737</v>
      </c>
      <c r="I234" s="750">
        <v>1.0229999999999999</v>
      </c>
      <c r="J234" s="789">
        <f>SUM(F234-I234)*10000</f>
        <v>-21.999999999999797</v>
      </c>
      <c r="K234" s="742">
        <f t="shared" si="22"/>
        <v>9.0670051681929458</v>
      </c>
      <c r="L234" s="751">
        <f>SUM((F234-I234)/J234*K234)*E234</f>
        <v>9.0670051681929458E-4</v>
      </c>
      <c r="M234" s="746" t="s">
        <v>883</v>
      </c>
      <c r="N234" s="639">
        <v>1.1029</v>
      </c>
      <c r="O234" s="790">
        <f>SUM(J234*K234*E234)/N234</f>
        <v>-180.86328198408106</v>
      </c>
      <c r="P234" s="752"/>
    </row>
    <row r="235" spans="1:16" ht="15" customHeight="1" x14ac:dyDescent="0.25">
      <c r="A235" s="438" t="s">
        <v>1155</v>
      </c>
      <c r="B235" s="438" t="s">
        <v>2073</v>
      </c>
      <c r="C235" s="746" t="s">
        <v>77</v>
      </c>
      <c r="D235" s="747">
        <v>41736</v>
      </c>
      <c r="E235" s="438">
        <v>1</v>
      </c>
      <c r="F235" s="791">
        <v>95.364999999999995</v>
      </c>
      <c r="G235" s="749" t="s">
        <v>976</v>
      </c>
      <c r="H235" s="519">
        <v>41739</v>
      </c>
      <c r="I235" s="750">
        <v>96.02</v>
      </c>
      <c r="J235" s="789">
        <f>SUM(F235-I235)*100</f>
        <v>-65.500000000000114</v>
      </c>
      <c r="K235" s="742">
        <f>SUM(100000/N235)/1000</f>
        <v>0.97009206173665885</v>
      </c>
      <c r="L235" s="751">
        <f>SUM((F235-I235)/J235*K235)*E235</f>
        <v>9.7009206173665884E-3</v>
      </c>
      <c r="M235" s="746" t="s">
        <v>883</v>
      </c>
      <c r="N235" s="639">
        <v>103.083</v>
      </c>
      <c r="O235" s="790">
        <f>SUM(J235*K235)/N235</f>
        <v>-0.61640648840013645</v>
      </c>
      <c r="P235" s="752"/>
    </row>
    <row r="236" spans="1:16" ht="15" customHeight="1" x14ac:dyDescent="0.25">
      <c r="A236" s="14" t="s">
        <v>1148</v>
      </c>
      <c r="B236" s="407" t="s">
        <v>2068</v>
      </c>
      <c r="C236" s="721" t="s">
        <v>52</v>
      </c>
      <c r="D236" s="421">
        <v>41723</v>
      </c>
      <c r="E236" s="14">
        <v>1</v>
      </c>
      <c r="F236" s="728">
        <v>0.79390000000000005</v>
      </c>
      <c r="G236" s="479" t="s">
        <v>976</v>
      </c>
      <c r="H236" s="519">
        <v>41743</v>
      </c>
      <c r="I236" s="723">
        <v>0.80279999999999996</v>
      </c>
      <c r="J236" s="789">
        <f t="shared" ref="J236:J241" si="24">SUM(I236-F236)*10000</f>
        <v>88.999999999999076</v>
      </c>
      <c r="K236" s="408">
        <f t="shared" ref="K236:K249" si="25">SUM(100000/N236)/10000</f>
        <v>11.361054305839582</v>
      </c>
      <c r="L236" s="724">
        <f t="shared" ref="L236:L241" si="26">SUM((I236-F236)/J236*K236)*E236</f>
        <v>1.1361054305839583E-3</v>
      </c>
      <c r="M236" s="721" t="s">
        <v>883</v>
      </c>
      <c r="N236" s="719">
        <v>0.88019999999999998</v>
      </c>
      <c r="O236" s="790">
        <f>SUM(J236*K236)/N236</f>
        <v>1148.7546389680895</v>
      </c>
      <c r="P236" s="734"/>
    </row>
    <row r="237" spans="1:16" ht="15" customHeight="1" x14ac:dyDescent="0.25">
      <c r="A237" s="14" t="s">
        <v>1142</v>
      </c>
      <c r="B237" s="407" t="s">
        <v>2068</v>
      </c>
      <c r="C237" s="721" t="s">
        <v>52</v>
      </c>
      <c r="D237" s="421">
        <v>41745</v>
      </c>
      <c r="E237" s="14">
        <v>1</v>
      </c>
      <c r="F237" s="728">
        <v>1.2177</v>
      </c>
      <c r="G237" s="479" t="s">
        <v>976</v>
      </c>
      <c r="H237" s="519">
        <v>41751</v>
      </c>
      <c r="I237" s="723">
        <v>1.2191000000000001</v>
      </c>
      <c r="J237" s="789">
        <f t="shared" si="24"/>
        <v>14.000000000000679</v>
      </c>
      <c r="K237" s="408">
        <f t="shared" si="25"/>
        <v>11.361054305839582</v>
      </c>
      <c r="L237" s="724">
        <f t="shared" si="26"/>
        <v>1.1361054305839583E-3</v>
      </c>
      <c r="M237" s="721" t="s">
        <v>883</v>
      </c>
      <c r="N237" s="719">
        <v>0.88019999999999998</v>
      </c>
      <c r="O237" s="790">
        <f>SUM(J237*K237)/N237</f>
        <v>180.70297691633934</v>
      </c>
      <c r="P237" s="752"/>
    </row>
    <row r="238" spans="1:16" ht="15" customHeight="1" x14ac:dyDescent="0.25">
      <c r="A238" s="14" t="s">
        <v>1146</v>
      </c>
      <c r="B238" s="407" t="s">
        <v>2068</v>
      </c>
      <c r="C238" s="721" t="s">
        <v>52</v>
      </c>
      <c r="D238" s="421">
        <v>41746</v>
      </c>
      <c r="E238" s="14">
        <v>1</v>
      </c>
      <c r="F238" s="728">
        <v>0.88319999999999999</v>
      </c>
      <c r="G238" s="479" t="s">
        <v>976</v>
      </c>
      <c r="H238" s="519">
        <v>41751</v>
      </c>
      <c r="I238" s="723">
        <v>0.88180000000000003</v>
      </c>
      <c r="J238" s="789">
        <f t="shared" si="24"/>
        <v>-13.999999999999568</v>
      </c>
      <c r="K238" s="408">
        <f t="shared" si="25"/>
        <v>11.156978690170702</v>
      </c>
      <c r="L238" s="724">
        <f t="shared" si="26"/>
        <v>1.1156978690170702E-3</v>
      </c>
      <c r="M238" s="721" t="s">
        <v>883</v>
      </c>
      <c r="N238" s="719">
        <v>0.89629999999999999</v>
      </c>
      <c r="O238" s="790">
        <f>SUM(J238*K238*E238)/N238</f>
        <v>-174.26944289008705</v>
      </c>
    </row>
    <row r="239" spans="1:16" ht="15" customHeight="1" x14ac:dyDescent="0.25">
      <c r="A239" s="14" t="s">
        <v>1030</v>
      </c>
      <c r="B239" s="407" t="s">
        <v>2068</v>
      </c>
      <c r="C239" s="721" t="s">
        <v>52</v>
      </c>
      <c r="D239" s="421">
        <v>41758</v>
      </c>
      <c r="E239" s="14">
        <v>1</v>
      </c>
      <c r="F239" s="728">
        <v>0.82579999999999998</v>
      </c>
      <c r="G239" s="479" t="s">
        <v>976</v>
      </c>
      <c r="H239" s="519">
        <v>41759</v>
      </c>
      <c r="I239" s="723">
        <v>0.81969999999999998</v>
      </c>
      <c r="J239" s="789">
        <f t="shared" si="24"/>
        <v>-60.999999999999943</v>
      </c>
      <c r="K239" s="408">
        <f t="shared" si="25"/>
        <v>16.812373907195695</v>
      </c>
      <c r="L239" s="724">
        <f t="shared" si="26"/>
        <v>1.6812373907195697E-3</v>
      </c>
      <c r="M239" s="721" t="s">
        <v>883</v>
      </c>
      <c r="N239" s="719">
        <v>0.5948</v>
      </c>
      <c r="O239" s="790">
        <f>SUM(J239*K239)/N239</f>
        <v>-1724.2010900116618</v>
      </c>
      <c r="P239" s="734"/>
    </row>
    <row r="240" spans="1:16" ht="15" customHeight="1" x14ac:dyDescent="0.25">
      <c r="A240" s="14" t="s">
        <v>1144</v>
      </c>
      <c r="B240" s="407" t="s">
        <v>2068</v>
      </c>
      <c r="C240" s="721" t="s">
        <v>52</v>
      </c>
      <c r="D240" s="421">
        <v>41758</v>
      </c>
      <c r="E240" s="14">
        <v>1</v>
      </c>
      <c r="F240" s="728">
        <v>1.8211999999999999</v>
      </c>
      <c r="G240" s="479" t="s">
        <v>976</v>
      </c>
      <c r="H240" s="519">
        <v>41765</v>
      </c>
      <c r="I240" s="723">
        <v>1.8157000000000001</v>
      </c>
      <c r="J240" s="789">
        <f t="shared" si="24"/>
        <v>-54.99999999999838</v>
      </c>
      <c r="K240" s="408">
        <f t="shared" si="25"/>
        <v>9.2498381278327635</v>
      </c>
      <c r="L240" s="724">
        <f t="shared" si="26"/>
        <v>9.2498381278327644E-4</v>
      </c>
      <c r="M240" s="721" t="s">
        <v>883</v>
      </c>
      <c r="N240" s="719">
        <v>1.0810999999999999</v>
      </c>
      <c r="O240" s="790">
        <f>SUM(J240*K240*E240)/N240</f>
        <v>-470.5772796510841</v>
      </c>
      <c r="P240" s="518"/>
    </row>
    <row r="241" spans="1:16" ht="15" customHeight="1" x14ac:dyDescent="0.25">
      <c r="A241" s="14" t="s">
        <v>1594</v>
      </c>
      <c r="B241" s="407" t="s">
        <v>2068</v>
      </c>
      <c r="C241" s="721" t="s">
        <v>52</v>
      </c>
      <c r="D241" s="421">
        <v>41766</v>
      </c>
      <c r="E241" s="14">
        <v>1</v>
      </c>
      <c r="F241" s="728">
        <v>1.6077999999999999</v>
      </c>
      <c r="G241" s="479" t="s">
        <v>976</v>
      </c>
      <c r="H241" s="519">
        <v>41772</v>
      </c>
      <c r="I241" s="723">
        <v>1.5880000000000001</v>
      </c>
      <c r="J241" s="789">
        <f t="shared" si="24"/>
        <v>-197.99999999999818</v>
      </c>
      <c r="K241" s="408">
        <f t="shared" si="25"/>
        <v>7.4973759184285491</v>
      </c>
      <c r="L241" s="724">
        <f t="shared" si="26"/>
        <v>7.4973759184285499E-4</v>
      </c>
      <c r="M241" s="721" t="s">
        <v>883</v>
      </c>
      <c r="N241" s="719">
        <v>1.3338000000000001</v>
      </c>
      <c r="O241" s="790">
        <f>SUM(J241*K241)/N241</f>
        <v>-1112.9707841121899</v>
      </c>
      <c r="P241" s="752"/>
    </row>
    <row r="242" spans="1:16" ht="15" customHeight="1" x14ac:dyDescent="0.25">
      <c r="A242" s="438" t="s">
        <v>1145</v>
      </c>
      <c r="B242" s="438" t="s">
        <v>2073</v>
      </c>
      <c r="C242" s="746" t="s">
        <v>77</v>
      </c>
      <c r="D242" s="747">
        <v>41773</v>
      </c>
      <c r="E242" s="438">
        <v>1</v>
      </c>
      <c r="F242" s="791">
        <v>1.6787000000000001</v>
      </c>
      <c r="G242" s="749" t="s">
        <v>976</v>
      </c>
      <c r="H242" s="519">
        <v>41779</v>
      </c>
      <c r="I242" s="750">
        <v>1.6839</v>
      </c>
      <c r="J242" s="789">
        <f>SUM(F242-I242)*10000</f>
        <v>-51.999999999998714</v>
      </c>
      <c r="K242" s="742">
        <f t="shared" si="25"/>
        <v>10</v>
      </c>
      <c r="L242" s="751">
        <f>SUM((F242-I242)/J242*K242)*E242</f>
        <v>1E-3</v>
      </c>
      <c r="M242" s="746" t="s">
        <v>883</v>
      </c>
      <c r="N242" s="639">
        <v>1</v>
      </c>
      <c r="O242" s="928">
        <f>SUM(J242*K242*E242)/N242</f>
        <v>-519.99999999998715</v>
      </c>
    </row>
    <row r="243" spans="1:16" ht="15" customHeight="1" x14ac:dyDescent="0.25">
      <c r="A243" s="438" t="s">
        <v>1141</v>
      </c>
      <c r="B243" s="438" t="s">
        <v>2073</v>
      </c>
      <c r="C243" s="746" t="s">
        <v>77</v>
      </c>
      <c r="D243" s="747">
        <v>41779</v>
      </c>
      <c r="E243" s="438">
        <v>1</v>
      </c>
      <c r="F243" s="791">
        <v>1.0122</v>
      </c>
      <c r="G243" s="749" t="s">
        <v>976</v>
      </c>
      <c r="H243" s="519">
        <v>41782</v>
      </c>
      <c r="I243" s="750">
        <v>1.0025999999999999</v>
      </c>
      <c r="J243" s="789">
        <f>SUM(F243-I243)*10000</f>
        <v>96.000000000000526</v>
      </c>
      <c r="K243" s="742">
        <f t="shared" si="25"/>
        <v>9.1979396615158215</v>
      </c>
      <c r="L243" s="751">
        <f>SUM((F243-I243)/J243*K243)*E243</f>
        <v>9.1979396615158215E-4</v>
      </c>
      <c r="M243" s="746" t="s">
        <v>883</v>
      </c>
      <c r="N243" s="639">
        <v>1.0871999999999999</v>
      </c>
      <c r="O243" s="790">
        <f>SUM(J243*K243*E243)/N243</f>
        <v>812.180102562108</v>
      </c>
      <c r="P243" s="752"/>
    </row>
    <row r="244" spans="1:16" ht="15" customHeight="1" x14ac:dyDescent="0.25">
      <c r="A244" s="14" t="s">
        <v>1144</v>
      </c>
      <c r="B244" s="407" t="s">
        <v>2068</v>
      </c>
      <c r="C244" s="721" t="s">
        <v>52</v>
      </c>
      <c r="D244" s="421">
        <v>41884</v>
      </c>
      <c r="E244" s="14">
        <v>1</v>
      </c>
      <c r="F244" s="728">
        <v>1.7834000000000001</v>
      </c>
      <c r="G244" s="479" t="s">
        <v>976</v>
      </c>
      <c r="H244" s="519">
        <v>41885</v>
      </c>
      <c r="I244" s="723">
        <v>1.7697000000000001</v>
      </c>
      <c r="J244" s="789">
        <f>SUM(I244-F244)*10000</f>
        <v>-137.00000000000045</v>
      </c>
      <c r="K244" s="408">
        <f t="shared" si="25"/>
        <v>9.3300988990483305</v>
      </c>
      <c r="L244" s="724">
        <f>SUM((I244-F244)/J244*K244)*E244</f>
        <v>9.3300988990483314E-4</v>
      </c>
      <c r="M244" s="721" t="s">
        <v>883</v>
      </c>
      <c r="N244" s="719">
        <v>1.0718000000000001</v>
      </c>
      <c r="O244" s="790">
        <f>SUM(J244*K244*E244)/N244</f>
        <v>-1192.5952128845172</v>
      </c>
    </row>
    <row r="245" spans="1:16" ht="15" customHeight="1" x14ac:dyDescent="0.25">
      <c r="A245" s="14" t="s">
        <v>1144</v>
      </c>
      <c r="B245" s="407" t="s">
        <v>2068</v>
      </c>
      <c r="C245" s="721" t="s">
        <v>52</v>
      </c>
      <c r="D245" s="421">
        <v>41891</v>
      </c>
      <c r="E245" s="14">
        <v>1</v>
      </c>
      <c r="F245" s="728">
        <v>1.744</v>
      </c>
      <c r="G245" s="479" t="s">
        <v>976</v>
      </c>
      <c r="H245" s="519">
        <v>41892</v>
      </c>
      <c r="I245" s="723">
        <v>1.7697000000000001</v>
      </c>
      <c r="J245" s="789">
        <f>SUM(I245-F245)*10000</f>
        <v>257.00000000000057</v>
      </c>
      <c r="K245" s="408">
        <f t="shared" si="25"/>
        <v>9.2816038611472074</v>
      </c>
      <c r="L245" s="724">
        <f>SUM((I245-F245)/J245*K245)*E245</f>
        <v>9.2816038611472063E-4</v>
      </c>
      <c r="M245" s="721" t="s">
        <v>883</v>
      </c>
      <c r="N245" s="719">
        <v>1.0773999999999999</v>
      </c>
      <c r="O245" s="790">
        <f>SUM(J245*K245*E245)/N245</f>
        <v>2214.0079750462578</v>
      </c>
    </row>
    <row r="246" spans="1:16" ht="15" customHeight="1" x14ac:dyDescent="0.25">
      <c r="A246" s="438" t="s">
        <v>1031</v>
      </c>
      <c r="B246" s="438" t="s">
        <v>2073</v>
      </c>
      <c r="C246" s="746" t="s">
        <v>77</v>
      </c>
      <c r="D246" s="747">
        <v>41892</v>
      </c>
      <c r="E246" s="438">
        <v>1</v>
      </c>
      <c r="F246" s="791">
        <v>1.0942000000000001</v>
      </c>
      <c r="G246" s="749" t="s">
        <v>976</v>
      </c>
      <c r="H246" s="519">
        <v>41893</v>
      </c>
      <c r="I246" s="750">
        <v>1.1031</v>
      </c>
      <c r="J246" s="789">
        <f>SUM(F246-I246)*10000</f>
        <v>-88.999999999999076</v>
      </c>
      <c r="K246" s="742">
        <f t="shared" si="25"/>
        <v>8.8284629645978647</v>
      </c>
      <c r="L246" s="751">
        <f>SUM((F246-I246)/J246*K246)*E246</f>
        <v>8.8284629645978647E-4</v>
      </c>
      <c r="M246" s="746" t="s">
        <v>883</v>
      </c>
      <c r="N246" s="639">
        <v>1.1327</v>
      </c>
      <c r="O246" s="790">
        <f>SUM(J246*K246)/N246</f>
        <v>-693.68164902375008</v>
      </c>
    </row>
    <row r="247" spans="1:16" ht="15" customHeight="1" x14ac:dyDescent="0.25">
      <c r="A247" s="14" t="s">
        <v>1173</v>
      </c>
      <c r="B247" s="407" t="s">
        <v>2068</v>
      </c>
      <c r="C247" s="721" t="s">
        <v>52</v>
      </c>
      <c r="D247" s="421">
        <v>41893</v>
      </c>
      <c r="E247" s="14">
        <v>1</v>
      </c>
      <c r="F247" s="728">
        <v>1.7766</v>
      </c>
      <c r="G247" s="479" t="s">
        <v>976</v>
      </c>
      <c r="H247" s="519">
        <v>41893</v>
      </c>
      <c r="I247" s="723">
        <v>1.7948999999999999</v>
      </c>
      <c r="J247" s="789">
        <f>SUM(I247-F247)*10000</f>
        <v>182.99999999999983</v>
      </c>
      <c r="K247" s="408">
        <f t="shared" si="25"/>
        <v>9.1307523739956178</v>
      </c>
      <c r="L247" s="724">
        <f>SUM((I247-F247)/J247*K247)*E247</f>
        <v>9.1307523739956177E-4</v>
      </c>
      <c r="M247" s="721" t="s">
        <v>883</v>
      </c>
      <c r="N247" s="719">
        <v>1.0952</v>
      </c>
      <c r="O247" s="790">
        <f>SUM(J247*K247)/N247</f>
        <v>1525.6826921486456</v>
      </c>
    </row>
    <row r="248" spans="1:16" ht="15" customHeight="1" x14ac:dyDescent="0.25">
      <c r="A248" s="438" t="s">
        <v>1147</v>
      </c>
      <c r="B248" s="438" t="s">
        <v>2073</v>
      </c>
      <c r="C248" s="746" t="s">
        <v>77</v>
      </c>
      <c r="D248" s="747">
        <v>41891</v>
      </c>
      <c r="E248" s="438">
        <v>1</v>
      </c>
      <c r="F248" s="791">
        <v>1.1173999999999999</v>
      </c>
      <c r="G248" s="749" t="s">
        <v>976</v>
      </c>
      <c r="H248" s="519">
        <v>41897</v>
      </c>
      <c r="I248" s="750">
        <v>1.1051</v>
      </c>
      <c r="J248" s="789">
        <f>SUM(F248-I248)*10000</f>
        <v>122.99999999999977</v>
      </c>
      <c r="K248" s="742">
        <f t="shared" si="25"/>
        <v>8.2583202576595909</v>
      </c>
      <c r="L248" s="751">
        <f>SUM((F248-I248)/J248*K248)*E248</f>
        <v>8.2583202576595911E-4</v>
      </c>
      <c r="M248" s="746" t="s">
        <v>883</v>
      </c>
      <c r="N248" s="639">
        <v>1.2109000000000001</v>
      </c>
      <c r="O248" s="790">
        <f>SUM(J248*K248)/N248</f>
        <v>838.85819778026905</v>
      </c>
      <c r="P248" s="752"/>
    </row>
    <row r="249" spans="1:16" ht="15" customHeight="1" x14ac:dyDescent="0.25">
      <c r="A249" s="14" t="s">
        <v>1035</v>
      </c>
      <c r="B249" s="407" t="s">
        <v>2068</v>
      </c>
      <c r="C249" s="721" t="s">
        <v>52</v>
      </c>
      <c r="D249" s="421">
        <v>41898</v>
      </c>
      <c r="E249" s="14">
        <v>1</v>
      </c>
      <c r="F249" s="728">
        <v>1.2987</v>
      </c>
      <c r="G249" s="479" t="s">
        <v>976</v>
      </c>
      <c r="H249" s="519">
        <v>41899</v>
      </c>
      <c r="I249" s="723">
        <v>1.286</v>
      </c>
      <c r="J249" s="789">
        <f>SUM(I249-F249)*10000</f>
        <v>-126.99999999999933</v>
      </c>
      <c r="K249" s="408">
        <f t="shared" si="25"/>
        <v>10</v>
      </c>
      <c r="L249" s="724">
        <f>SUM((I249-F249)/J249*K249)*E249</f>
        <v>1E-3</v>
      </c>
      <c r="M249" s="721" t="s">
        <v>883</v>
      </c>
      <c r="N249" s="719">
        <v>1</v>
      </c>
      <c r="O249" s="790">
        <f>SUM(J249*K249)/N249</f>
        <v>-1269.9999999999934</v>
      </c>
    </row>
    <row r="250" spans="1:16" ht="15" customHeight="1" x14ac:dyDescent="0.25">
      <c r="A250" s="438" t="s">
        <v>1144</v>
      </c>
      <c r="B250" s="438" t="s">
        <v>2073</v>
      </c>
      <c r="C250" s="746" t="s">
        <v>77</v>
      </c>
      <c r="D250" s="747">
        <v>41898</v>
      </c>
      <c r="E250" s="438">
        <v>1</v>
      </c>
      <c r="F250" s="791">
        <v>1.7883</v>
      </c>
      <c r="G250" s="749" t="s">
        <v>976</v>
      </c>
      <c r="H250" s="519">
        <v>41899</v>
      </c>
      <c r="I250" s="750">
        <v>1.8078000000000001</v>
      </c>
      <c r="J250" s="789">
        <f>SUM(F250-I250)*10000</f>
        <v>-195.00000000000074</v>
      </c>
      <c r="K250" s="742">
        <v>10</v>
      </c>
      <c r="L250" s="751">
        <f>SUM((F250-I250)/J250*K250)*E250</f>
        <v>1E-3</v>
      </c>
      <c r="M250" s="746" t="s">
        <v>883</v>
      </c>
      <c r="N250" s="639">
        <v>1.1079000000000001</v>
      </c>
      <c r="O250" s="790">
        <f>SUM(J250*K250*E250)/N250</f>
        <v>-1760.0866504197193</v>
      </c>
    </row>
    <row r="251" spans="1:16" ht="15" customHeight="1" x14ac:dyDescent="0.25">
      <c r="A251" s="14" t="s">
        <v>1145</v>
      </c>
      <c r="B251" s="407" t="s">
        <v>2068</v>
      </c>
      <c r="C251" s="721" t="s">
        <v>52</v>
      </c>
      <c r="D251" s="421">
        <v>41893</v>
      </c>
      <c r="E251" s="14">
        <v>1</v>
      </c>
      <c r="F251" s="728">
        <v>1.6274999999999999</v>
      </c>
      <c r="G251" s="479" t="s">
        <v>976</v>
      </c>
      <c r="H251" s="519">
        <v>41903</v>
      </c>
      <c r="I251" s="723">
        <v>1.6288</v>
      </c>
      <c r="J251" s="789">
        <f>SUM(I251-F251)*10000</f>
        <v>13.000000000000789</v>
      </c>
      <c r="K251" s="408">
        <f t="shared" ref="K251:K314" si="27">SUM(100000/N251)/10000</f>
        <v>10</v>
      </c>
      <c r="L251" s="724">
        <f>SUM((I251-F251)/J251*K251)*E251</f>
        <v>1E-3</v>
      </c>
      <c r="M251" s="721" t="s">
        <v>883</v>
      </c>
      <c r="N251" s="719">
        <v>1</v>
      </c>
      <c r="O251" s="928">
        <f>SUM(J251*K251*E251)/N251</f>
        <v>130.0000000000079</v>
      </c>
      <c r="P251" s="518"/>
    </row>
    <row r="252" spans="1:16" ht="15" customHeight="1" x14ac:dyDescent="0.25">
      <c r="A252" s="14" t="s">
        <v>1141</v>
      </c>
      <c r="B252" s="407" t="s">
        <v>2068</v>
      </c>
      <c r="C252" s="721" t="s">
        <v>52</v>
      </c>
      <c r="D252" s="421">
        <v>41906</v>
      </c>
      <c r="E252" s="14">
        <v>1</v>
      </c>
      <c r="F252" s="728">
        <v>0.98360000000000003</v>
      </c>
      <c r="G252" s="479" t="s">
        <v>976</v>
      </c>
      <c r="H252" s="519">
        <v>41908</v>
      </c>
      <c r="I252" s="723">
        <v>0.97640000000000005</v>
      </c>
      <c r="J252" s="789">
        <f>SUM(I252-F252)*10000</f>
        <v>-71.999999999999844</v>
      </c>
      <c r="K252" s="408">
        <f t="shared" si="27"/>
        <v>9.0358724134815223</v>
      </c>
      <c r="L252" s="724">
        <f>SUM((I252-F252)/J252*K252)*E252</f>
        <v>9.0358724134815215E-4</v>
      </c>
      <c r="M252" s="721" t="s">
        <v>883</v>
      </c>
      <c r="N252" s="719">
        <v>1.1067</v>
      </c>
      <c r="O252" s="790">
        <f>SUM(J252*K252*E252)/N252</f>
        <v>-587.85832996355668</v>
      </c>
      <c r="P252" s="752"/>
    </row>
    <row r="253" spans="1:16" ht="15" customHeight="1" x14ac:dyDescent="0.25">
      <c r="A253" s="438" t="s">
        <v>1166</v>
      </c>
      <c r="B253" s="438" t="s">
        <v>2073</v>
      </c>
      <c r="C253" s="746" t="s">
        <v>77</v>
      </c>
      <c r="D253" s="747">
        <v>41905</v>
      </c>
      <c r="E253" s="438">
        <v>1</v>
      </c>
      <c r="F253" s="791">
        <v>115.367</v>
      </c>
      <c r="G253" s="749" t="s">
        <v>976</v>
      </c>
      <c r="H253" s="519">
        <v>41913</v>
      </c>
      <c r="I253" s="750">
        <v>113.985</v>
      </c>
      <c r="J253" s="789">
        <f>SUM(F253-I253)*100</f>
        <v>138.2000000000005</v>
      </c>
      <c r="K253" s="742">
        <f t="shared" si="27"/>
        <v>10</v>
      </c>
      <c r="L253" s="751">
        <f>SUM((F253-I253)/J253*K253)*E253</f>
        <v>0.1</v>
      </c>
      <c r="M253" s="746" t="s">
        <v>883</v>
      </c>
      <c r="N253" s="639">
        <v>1</v>
      </c>
      <c r="O253" s="790">
        <f t="shared" ref="O253:O264" si="28">SUM(J253*K253)/N253</f>
        <v>1382.000000000005</v>
      </c>
      <c r="P253" s="752"/>
    </row>
    <row r="254" spans="1:16" ht="15" customHeight="1" x14ac:dyDescent="0.25">
      <c r="A254" s="438" t="s">
        <v>1273</v>
      </c>
      <c r="B254" s="438" t="s">
        <v>2073</v>
      </c>
      <c r="C254" s="746" t="s">
        <v>77</v>
      </c>
      <c r="D254" s="747">
        <v>41906</v>
      </c>
      <c r="E254" s="438">
        <v>1</v>
      </c>
      <c r="F254" s="791">
        <v>139.25299999999999</v>
      </c>
      <c r="G254" s="749" t="s">
        <v>976</v>
      </c>
      <c r="H254" s="519">
        <v>41914</v>
      </c>
      <c r="I254" s="750">
        <v>137.30000000000001</v>
      </c>
      <c r="J254" s="789">
        <f>SUM(F254-I254)*100</f>
        <v>195.29999999999745</v>
      </c>
      <c r="K254" s="742">
        <f t="shared" si="27"/>
        <v>10</v>
      </c>
      <c r="L254" s="751">
        <f>SUM((F254-I254)/J254*K254)*E254</f>
        <v>0.1</v>
      </c>
      <c r="M254" s="746" t="s">
        <v>883</v>
      </c>
      <c r="N254" s="639">
        <v>1</v>
      </c>
      <c r="O254" s="790">
        <f t="shared" si="28"/>
        <v>1952.9999999999745</v>
      </c>
      <c r="P254" s="734"/>
    </row>
    <row r="255" spans="1:16" ht="15" customHeight="1" x14ac:dyDescent="0.25">
      <c r="A255" s="461" t="s">
        <v>1150</v>
      </c>
      <c r="B255" s="438" t="s">
        <v>2073</v>
      </c>
      <c r="C255" s="746" t="s">
        <v>77</v>
      </c>
      <c r="D255" s="747">
        <v>41913</v>
      </c>
      <c r="E255" s="438">
        <v>1</v>
      </c>
      <c r="F255" s="791">
        <v>176.67500000000001</v>
      </c>
      <c r="G255" s="749" t="s">
        <v>976</v>
      </c>
      <c r="H255" s="519">
        <v>41922</v>
      </c>
      <c r="I255" s="750">
        <v>172.16800000000001</v>
      </c>
      <c r="J255" s="789">
        <f>SUM(F255-I255)*100</f>
        <v>450.7000000000005</v>
      </c>
      <c r="K255" s="742">
        <f t="shared" si="27"/>
        <v>10</v>
      </c>
      <c r="L255" s="751">
        <f>SUM((F255-I255)/J255*K255)*E255</f>
        <v>0.1</v>
      </c>
      <c r="M255" s="746" t="s">
        <v>883</v>
      </c>
      <c r="N255" s="639">
        <v>1</v>
      </c>
      <c r="O255" s="790">
        <f t="shared" si="28"/>
        <v>4507.0000000000055</v>
      </c>
      <c r="P255" s="518"/>
    </row>
    <row r="256" spans="1:16" ht="15" customHeight="1" x14ac:dyDescent="0.25">
      <c r="A256" s="461" t="s">
        <v>1144</v>
      </c>
      <c r="B256" s="438" t="s">
        <v>2073</v>
      </c>
      <c r="C256" s="746" t="s">
        <v>77</v>
      </c>
      <c r="D256" s="747">
        <v>41914</v>
      </c>
      <c r="E256" s="438">
        <v>1</v>
      </c>
      <c r="F256" s="791">
        <v>1.8433999999999999</v>
      </c>
      <c r="G256" s="749" t="s">
        <v>976</v>
      </c>
      <c r="H256" s="519">
        <v>41922</v>
      </c>
      <c r="I256" s="750">
        <v>1.85</v>
      </c>
      <c r="J256" s="789">
        <f>SUM(F256-I256)*10000</f>
        <v>-66.00000000000162</v>
      </c>
      <c r="K256" s="742">
        <f t="shared" si="27"/>
        <v>8.7443161944735923</v>
      </c>
      <c r="L256" s="751">
        <f>SUM((F256-I256)/J256*K256)*E256</f>
        <v>8.7443161944735913E-4</v>
      </c>
      <c r="M256" s="746" t="s">
        <v>883</v>
      </c>
      <c r="N256" s="639">
        <v>1.1435999999999999</v>
      </c>
      <c r="O256" s="790">
        <f t="shared" si="28"/>
        <v>-504.65623367897109</v>
      </c>
    </row>
    <row r="257" spans="1:16" ht="15" customHeight="1" x14ac:dyDescent="0.25">
      <c r="A257" s="407" t="s">
        <v>1035</v>
      </c>
      <c r="B257" s="407" t="s">
        <v>2068</v>
      </c>
      <c r="C257" s="721" t="s">
        <v>52</v>
      </c>
      <c r="D257" s="421">
        <v>41921</v>
      </c>
      <c r="E257" s="14">
        <v>1</v>
      </c>
      <c r="F257" s="728">
        <v>1.2750999999999999</v>
      </c>
      <c r="G257" s="479" t="s">
        <v>976</v>
      </c>
      <c r="H257" s="519">
        <v>41943</v>
      </c>
      <c r="I257" s="723">
        <v>1.25</v>
      </c>
      <c r="J257" s="789">
        <f>SUM(I257-F257)*10000</f>
        <v>-250.99999999999901</v>
      </c>
      <c r="K257" s="408">
        <f t="shared" si="27"/>
        <v>10</v>
      </c>
      <c r="L257" s="724">
        <f>SUM((I257-F257)/J257*K257)*E257</f>
        <v>1E-3</v>
      </c>
      <c r="M257" s="721" t="s">
        <v>883</v>
      </c>
      <c r="N257" s="719">
        <v>1</v>
      </c>
      <c r="O257" s="790">
        <f t="shared" si="28"/>
        <v>-2509.99999999999</v>
      </c>
      <c r="P257" s="518"/>
    </row>
    <row r="258" spans="1:16" ht="15" customHeight="1" x14ac:dyDescent="0.25">
      <c r="A258" s="461" t="s">
        <v>1274</v>
      </c>
      <c r="B258" s="438" t="s">
        <v>2073</v>
      </c>
      <c r="C258" s="746" t="s">
        <v>77</v>
      </c>
      <c r="D258" s="747">
        <v>41921</v>
      </c>
      <c r="E258" s="438">
        <v>1</v>
      </c>
      <c r="F258" s="791">
        <v>107.577</v>
      </c>
      <c r="G258" s="749" t="s">
        <v>976</v>
      </c>
      <c r="H258" s="519">
        <v>41943</v>
      </c>
      <c r="I258" s="750">
        <v>110.08199999999999</v>
      </c>
      <c r="J258" s="789">
        <f>SUM(F258-I258)*100</f>
        <v>-250.49999999999955</v>
      </c>
      <c r="K258" s="742">
        <f t="shared" si="27"/>
        <v>10</v>
      </c>
      <c r="L258" s="751">
        <f>SUM((F258-I258)/J258*K258)*E258</f>
        <v>0.1</v>
      </c>
      <c r="M258" s="746" t="s">
        <v>883</v>
      </c>
      <c r="N258" s="639">
        <v>1</v>
      </c>
      <c r="O258" s="790">
        <f t="shared" si="28"/>
        <v>-2504.9999999999955</v>
      </c>
    </row>
    <row r="259" spans="1:16" ht="15" customHeight="1" x14ac:dyDescent="0.25">
      <c r="A259" s="14" t="s">
        <v>1149</v>
      </c>
      <c r="B259" s="407" t="s">
        <v>2068</v>
      </c>
      <c r="C259" s="721" t="s">
        <v>52</v>
      </c>
      <c r="D259" s="421">
        <v>41932</v>
      </c>
      <c r="E259" s="14">
        <v>1</v>
      </c>
      <c r="F259" s="728">
        <v>113.28</v>
      </c>
      <c r="G259" s="479" t="s">
        <v>976</v>
      </c>
      <c r="H259" s="519">
        <v>41943</v>
      </c>
      <c r="I259" s="723">
        <v>115.05</v>
      </c>
      <c r="J259" s="789">
        <f>SUM(I259-F259)*100</f>
        <v>176.9999999999996</v>
      </c>
      <c r="K259" s="408">
        <f t="shared" si="27"/>
        <v>10</v>
      </c>
      <c r="L259" s="724">
        <f>SUM((I259-F259)/J259*K259)*E259</f>
        <v>0.1</v>
      </c>
      <c r="M259" s="721" t="s">
        <v>883</v>
      </c>
      <c r="N259" s="719">
        <v>1</v>
      </c>
      <c r="O259" s="790">
        <f t="shared" si="28"/>
        <v>1769.9999999999959</v>
      </c>
      <c r="P259" s="734"/>
    </row>
    <row r="260" spans="1:16" ht="15" customHeight="1" x14ac:dyDescent="0.25">
      <c r="A260" s="14" t="s">
        <v>1273</v>
      </c>
      <c r="B260" s="407" t="s">
        <v>2068</v>
      </c>
      <c r="C260" s="721" t="s">
        <v>52</v>
      </c>
      <c r="D260" s="421">
        <v>41932</v>
      </c>
      <c r="E260" s="14">
        <v>1</v>
      </c>
      <c r="F260" s="728">
        <v>136.94300000000001</v>
      </c>
      <c r="G260" s="479" t="s">
        <v>976</v>
      </c>
      <c r="H260" s="519">
        <v>41943</v>
      </c>
      <c r="I260" s="723">
        <v>139.179</v>
      </c>
      <c r="J260" s="789">
        <f>SUM(I260-F260)*100</f>
        <v>223.599999999999</v>
      </c>
      <c r="K260" s="408">
        <f t="shared" si="27"/>
        <v>10</v>
      </c>
      <c r="L260" s="724">
        <f>SUM((I260-F260)/J260*K260)*E260</f>
        <v>0.1</v>
      </c>
      <c r="M260" s="721" t="s">
        <v>883</v>
      </c>
      <c r="N260" s="719">
        <v>1</v>
      </c>
      <c r="O260" s="790">
        <f t="shared" si="28"/>
        <v>2235.99999999999</v>
      </c>
      <c r="P260" s="734"/>
    </row>
    <row r="261" spans="1:16" ht="15" customHeight="1" x14ac:dyDescent="0.25">
      <c r="A261" s="14" t="s">
        <v>1150</v>
      </c>
      <c r="B261" s="407" t="s">
        <v>2068</v>
      </c>
      <c r="C261" s="721" t="s">
        <v>52</v>
      </c>
      <c r="D261" s="421">
        <v>41932</v>
      </c>
      <c r="E261" s="14">
        <v>1</v>
      </c>
      <c r="F261" s="728">
        <v>172.36199999999999</v>
      </c>
      <c r="G261" s="479" t="s">
        <v>976</v>
      </c>
      <c r="H261" s="519">
        <v>41943</v>
      </c>
      <c r="I261" s="723">
        <v>175.893</v>
      </c>
      <c r="J261" s="789">
        <f>SUM(I261-F261)*100</f>
        <v>353.10000000000059</v>
      </c>
      <c r="K261" s="408">
        <f t="shared" si="27"/>
        <v>10</v>
      </c>
      <c r="L261" s="724">
        <f>SUM((I261-F261)/J261*K261)*E261</f>
        <v>0.1</v>
      </c>
      <c r="M261" s="721" t="s">
        <v>883</v>
      </c>
      <c r="N261" s="719">
        <v>1</v>
      </c>
      <c r="O261" s="790">
        <f t="shared" si="28"/>
        <v>3531.0000000000059</v>
      </c>
      <c r="P261" s="518"/>
    </row>
    <row r="262" spans="1:16" ht="15" customHeight="1" x14ac:dyDescent="0.25">
      <c r="A262" s="438" t="s">
        <v>1031</v>
      </c>
      <c r="B262" s="438" t="s">
        <v>2073</v>
      </c>
      <c r="C262" s="746" t="s">
        <v>77</v>
      </c>
      <c r="D262" s="747">
        <v>41940</v>
      </c>
      <c r="E262" s="438">
        <v>1</v>
      </c>
      <c r="F262" s="791">
        <v>1.11727</v>
      </c>
      <c r="G262" s="749" t="s">
        <v>976</v>
      </c>
      <c r="H262" s="519">
        <v>41947</v>
      </c>
      <c r="I262" s="750">
        <v>1.1385000000000001</v>
      </c>
      <c r="J262" s="789">
        <f>SUM(F262-I262)*10000</f>
        <v>-212.30000000000081</v>
      </c>
      <c r="K262" s="742">
        <f t="shared" si="27"/>
        <v>8.8896790825851184</v>
      </c>
      <c r="L262" s="751">
        <f>SUM((F262-I262)/J262*K262)*E262</f>
        <v>8.8896790825851186E-4</v>
      </c>
      <c r="M262" s="746" t="s">
        <v>883</v>
      </c>
      <c r="N262" s="639">
        <v>1.1249</v>
      </c>
      <c r="O262" s="790">
        <f t="shared" si="28"/>
        <v>-1677.7303486823967</v>
      </c>
    </row>
    <row r="263" spans="1:16" ht="15" customHeight="1" x14ac:dyDescent="0.25">
      <c r="A263" s="407" t="s">
        <v>1057</v>
      </c>
      <c r="B263" s="407" t="s">
        <v>2068</v>
      </c>
      <c r="C263" s="721" t="s">
        <v>52</v>
      </c>
      <c r="D263" s="421">
        <v>41921</v>
      </c>
      <c r="E263" s="14">
        <v>1</v>
      </c>
      <c r="F263" s="728">
        <v>0.88719999999999999</v>
      </c>
      <c r="G263" s="479" t="s">
        <v>976</v>
      </c>
      <c r="H263" s="519">
        <v>41963</v>
      </c>
      <c r="I263" s="723">
        <v>0.86419999999999997</v>
      </c>
      <c r="J263" s="789">
        <f t="shared" ref="J263:J269" si="29">SUM(I263-F263)*10000</f>
        <v>-230.0000000000002</v>
      </c>
      <c r="K263" s="408">
        <f t="shared" si="27"/>
        <v>10</v>
      </c>
      <c r="L263" s="724">
        <f t="shared" ref="L263:L269" si="30">SUM((I263-F263)/J263*K263)*E263</f>
        <v>1E-3</v>
      </c>
      <c r="M263" s="721" t="s">
        <v>883</v>
      </c>
      <c r="N263" s="719">
        <v>1</v>
      </c>
      <c r="O263" s="790">
        <f t="shared" si="28"/>
        <v>-2300.0000000000018</v>
      </c>
      <c r="P263" s="734"/>
    </row>
    <row r="264" spans="1:16" ht="15" customHeight="1" x14ac:dyDescent="0.25">
      <c r="A264" s="14" t="s">
        <v>1173</v>
      </c>
      <c r="B264" s="407" t="s">
        <v>2068</v>
      </c>
      <c r="C264" s="721" t="s">
        <v>52</v>
      </c>
      <c r="D264" s="421">
        <v>41962</v>
      </c>
      <c r="E264" s="14">
        <v>1</v>
      </c>
      <c r="F264" s="728">
        <v>1.7785</v>
      </c>
      <c r="G264" s="479" t="s">
        <v>976</v>
      </c>
      <c r="H264" s="519">
        <v>41964</v>
      </c>
      <c r="I264" s="723">
        <v>1.76</v>
      </c>
      <c r="J264" s="789">
        <f t="shared" si="29"/>
        <v>-184.9999999999996</v>
      </c>
      <c r="K264" s="408">
        <f t="shared" si="27"/>
        <v>8.8082445168677879</v>
      </c>
      <c r="L264" s="724">
        <f t="shared" si="30"/>
        <v>8.8082445168677879E-4</v>
      </c>
      <c r="M264" s="721" t="s">
        <v>883</v>
      </c>
      <c r="N264" s="719">
        <v>1.1353</v>
      </c>
      <c r="O264" s="790">
        <f t="shared" si="28"/>
        <v>-1435.3256721752286</v>
      </c>
    </row>
    <row r="265" spans="1:16" ht="15" customHeight="1" x14ac:dyDescent="0.25">
      <c r="A265" s="14" t="s">
        <v>1143</v>
      </c>
      <c r="B265" s="407" t="s">
        <v>2068</v>
      </c>
      <c r="C265" s="721" t="s">
        <v>52</v>
      </c>
      <c r="D265" s="421">
        <v>41964</v>
      </c>
      <c r="E265" s="14">
        <v>1</v>
      </c>
      <c r="F265" s="728">
        <v>0.83079999999999998</v>
      </c>
      <c r="G265" s="479" t="s">
        <v>976</v>
      </c>
      <c r="H265" s="519">
        <v>41967</v>
      </c>
      <c r="I265" s="723">
        <v>0.82020000000000004</v>
      </c>
      <c r="J265" s="789">
        <f t="shared" si="29"/>
        <v>-105.99999999999943</v>
      </c>
      <c r="K265" s="408">
        <f t="shared" si="27"/>
        <v>10.435145570280705</v>
      </c>
      <c r="L265" s="724">
        <f t="shared" si="30"/>
        <v>1.0435145570280703E-3</v>
      </c>
      <c r="M265" s="721" t="s">
        <v>883</v>
      </c>
      <c r="N265" s="719">
        <v>0.95830000000000004</v>
      </c>
      <c r="O265" s="790">
        <f>SUM(J265*K265*E265)/N265</f>
        <v>-1154.2579885732534</v>
      </c>
      <c r="P265" s="752"/>
    </row>
    <row r="266" spans="1:16" ht="15" customHeight="1" x14ac:dyDescent="0.25">
      <c r="A266" s="14" t="s">
        <v>1141</v>
      </c>
      <c r="B266" s="407" t="s">
        <v>2068</v>
      </c>
      <c r="C266" s="721" t="s">
        <v>52</v>
      </c>
      <c r="D266" s="421">
        <v>41927</v>
      </c>
      <c r="E266" s="14">
        <v>1</v>
      </c>
      <c r="F266" s="728">
        <v>0.98960000000000004</v>
      </c>
      <c r="G266" s="479" t="s">
        <v>976</v>
      </c>
      <c r="H266" s="519">
        <v>41968</v>
      </c>
      <c r="I266" s="723">
        <v>0.97060000000000002</v>
      </c>
      <c r="J266" s="789">
        <f t="shared" si="29"/>
        <v>-190.00000000000017</v>
      </c>
      <c r="K266" s="408">
        <f t="shared" si="27"/>
        <v>8.8362640275691451</v>
      </c>
      <c r="L266" s="724">
        <f t="shared" si="30"/>
        <v>8.836264027569145E-4</v>
      </c>
      <c r="M266" s="721" t="s">
        <v>883</v>
      </c>
      <c r="N266" s="719">
        <v>1.1316999999999999</v>
      </c>
      <c r="O266" s="790">
        <f>SUM(J266*K266*E266)/N266</f>
        <v>-1483.5116773333386</v>
      </c>
      <c r="P266" s="752"/>
    </row>
    <row r="267" spans="1:16" ht="15" customHeight="1" x14ac:dyDescent="0.25">
      <c r="A267" s="14" t="s">
        <v>1176</v>
      </c>
      <c r="B267" s="407" t="s">
        <v>2068</v>
      </c>
      <c r="C267" s="721" t="s">
        <v>52</v>
      </c>
      <c r="D267" s="421">
        <v>41962</v>
      </c>
      <c r="E267" s="14">
        <v>1</v>
      </c>
      <c r="F267" s="728">
        <v>1.986</v>
      </c>
      <c r="G267" s="479" t="s">
        <v>976</v>
      </c>
      <c r="H267" s="519">
        <v>41977</v>
      </c>
      <c r="I267" s="723">
        <v>2.024</v>
      </c>
      <c r="J267" s="789">
        <f t="shared" si="29"/>
        <v>380.00000000000034</v>
      </c>
      <c r="K267" s="408">
        <f t="shared" si="27"/>
        <v>7.9032640480518443</v>
      </c>
      <c r="L267" s="724">
        <f t="shared" si="30"/>
        <v>7.9032640480518443E-4</v>
      </c>
      <c r="M267" s="721" t="s">
        <v>883</v>
      </c>
      <c r="N267" s="719">
        <v>1.2653000000000001</v>
      </c>
      <c r="O267" s="928">
        <f>SUM(J267*K267*E267)/N267</f>
        <v>2373.5401393026978</v>
      </c>
      <c r="P267" s="518"/>
    </row>
    <row r="268" spans="1:16" ht="15" customHeight="1" x14ac:dyDescent="0.25">
      <c r="A268" s="14" t="s">
        <v>1145</v>
      </c>
      <c r="B268" s="407" t="s">
        <v>2068</v>
      </c>
      <c r="C268" s="721" t="s">
        <v>52</v>
      </c>
      <c r="D268" s="421">
        <v>41969</v>
      </c>
      <c r="E268" s="14">
        <v>1</v>
      </c>
      <c r="F268" s="728">
        <v>1.5761000000000001</v>
      </c>
      <c r="G268" s="479" t="s">
        <v>976</v>
      </c>
      <c r="H268" s="519">
        <v>41978</v>
      </c>
      <c r="I268" s="723">
        <v>1.5592999999999999</v>
      </c>
      <c r="J268" s="789">
        <f t="shared" si="29"/>
        <v>-168.00000000000148</v>
      </c>
      <c r="K268" s="408">
        <f t="shared" si="27"/>
        <v>10</v>
      </c>
      <c r="L268" s="724">
        <f t="shared" si="30"/>
        <v>1E-3</v>
      </c>
      <c r="M268" s="721" t="s">
        <v>883</v>
      </c>
      <c r="N268" s="719">
        <v>1</v>
      </c>
      <c r="O268" s="928">
        <f>SUM(J268*K268*E268)/N268</f>
        <v>-1680.0000000000148</v>
      </c>
      <c r="P268" s="518"/>
    </row>
    <row r="269" spans="1:16" ht="15" customHeight="1" x14ac:dyDescent="0.25">
      <c r="A269" s="14" t="s">
        <v>1147</v>
      </c>
      <c r="B269" s="407" t="s">
        <v>2068</v>
      </c>
      <c r="C269" s="721" t="s">
        <v>52</v>
      </c>
      <c r="D269" s="421">
        <v>42055</v>
      </c>
      <c r="E269" s="14">
        <v>1</v>
      </c>
      <c r="F269" s="728">
        <v>1.0407</v>
      </c>
      <c r="G269" s="479" t="s">
        <v>976</v>
      </c>
      <c r="H269" s="519">
        <v>42062</v>
      </c>
      <c r="I269" s="723">
        <v>1.0302</v>
      </c>
      <c r="J269" s="789">
        <f t="shared" si="29"/>
        <v>-104.99999999999955</v>
      </c>
      <c r="K269" s="408">
        <f t="shared" si="27"/>
        <v>7.5171014056979617</v>
      </c>
      <c r="L269" s="724">
        <f t="shared" si="30"/>
        <v>7.5171014056979609E-4</v>
      </c>
      <c r="M269" s="721" t="s">
        <v>883</v>
      </c>
      <c r="N269" s="719">
        <v>1.3303</v>
      </c>
      <c r="O269" s="790">
        <f>SUM(J269*K269)/N269</f>
        <v>-593.32154220723339</v>
      </c>
      <c r="P269" s="752"/>
    </row>
    <row r="270" spans="1:16" ht="15" customHeight="1" x14ac:dyDescent="0.25">
      <c r="A270" s="438" t="s">
        <v>1035</v>
      </c>
      <c r="B270" s="438" t="s">
        <v>2073</v>
      </c>
      <c r="C270" s="746" t="s">
        <v>77</v>
      </c>
      <c r="D270" s="747">
        <v>42058</v>
      </c>
      <c r="E270" s="438">
        <v>1</v>
      </c>
      <c r="F270" s="791">
        <v>1.1285000000000001</v>
      </c>
      <c r="G270" s="749" t="s">
        <v>52</v>
      </c>
      <c r="H270" s="519">
        <v>42067</v>
      </c>
      <c r="I270" s="750">
        <v>1.1191</v>
      </c>
      <c r="J270" s="789">
        <f>SUM(F270-I270)*10000</f>
        <v>94.000000000000753</v>
      </c>
      <c r="K270" s="742">
        <f t="shared" si="27"/>
        <v>10</v>
      </c>
      <c r="L270" s="751">
        <f>SUM((F270-I270)/J270*K270)*E270</f>
        <v>1E-3</v>
      </c>
      <c r="M270" s="746" t="s">
        <v>883</v>
      </c>
      <c r="N270" s="639">
        <v>1</v>
      </c>
      <c r="O270" s="790">
        <f>SUM(J270*K270)/N270</f>
        <v>940.0000000000075</v>
      </c>
      <c r="P270" s="518"/>
    </row>
    <row r="271" spans="1:16" ht="15" customHeight="1" x14ac:dyDescent="0.25">
      <c r="A271" s="438" t="s">
        <v>1035</v>
      </c>
      <c r="B271" s="438" t="s">
        <v>2073</v>
      </c>
      <c r="C271" s="746" t="s">
        <v>77</v>
      </c>
      <c r="D271" s="747">
        <v>42058</v>
      </c>
      <c r="E271" s="438">
        <v>1</v>
      </c>
      <c r="F271" s="791">
        <v>1.1285000000000001</v>
      </c>
      <c r="G271" s="749" t="s">
        <v>52</v>
      </c>
      <c r="H271" s="519">
        <v>42068</v>
      </c>
      <c r="I271" s="750">
        <v>1.1025</v>
      </c>
      <c r="J271" s="789">
        <f>SUM(F271-I271)*10000</f>
        <v>260.00000000000023</v>
      </c>
      <c r="K271" s="742">
        <f t="shared" si="27"/>
        <v>10</v>
      </c>
      <c r="L271" s="751">
        <f>SUM((F271-I271)/J271*K271)*E271</f>
        <v>1E-3</v>
      </c>
      <c r="M271" s="746" t="s">
        <v>883</v>
      </c>
      <c r="N271" s="639">
        <v>1</v>
      </c>
      <c r="O271" s="790">
        <f>SUM(J271*K271)/N271</f>
        <v>2600.0000000000023</v>
      </c>
      <c r="P271" s="518"/>
    </row>
    <row r="272" spans="1:16" ht="15" customHeight="1" x14ac:dyDescent="0.25">
      <c r="A272" s="438" t="s">
        <v>1057</v>
      </c>
      <c r="B272" s="438" t="s">
        <v>2073</v>
      </c>
      <c r="C272" s="746" t="s">
        <v>77</v>
      </c>
      <c r="D272" s="747">
        <v>42069</v>
      </c>
      <c r="E272" s="438">
        <v>1</v>
      </c>
      <c r="F272" s="791">
        <v>0.77400000000000002</v>
      </c>
      <c r="G272" s="749" t="s">
        <v>52</v>
      </c>
      <c r="H272" s="519">
        <v>42073</v>
      </c>
      <c r="I272" s="750">
        <v>0.76490000000000002</v>
      </c>
      <c r="J272" s="789">
        <f>SUM(F272-I272)*10000</f>
        <v>90.999999999999972</v>
      </c>
      <c r="K272" s="742">
        <f t="shared" si="27"/>
        <v>10</v>
      </c>
      <c r="L272" s="751">
        <f>SUM((F272-I272)/J272*K272)*E272</f>
        <v>1E-3</v>
      </c>
      <c r="M272" s="746" t="s">
        <v>883</v>
      </c>
      <c r="N272" s="639">
        <v>1</v>
      </c>
      <c r="O272" s="790">
        <f>SUM(J272*K272*E272)/N272</f>
        <v>909.99999999999977</v>
      </c>
      <c r="P272" s="734"/>
    </row>
    <row r="273" spans="1:16" ht="15" customHeight="1" x14ac:dyDescent="0.25">
      <c r="A273" s="14" t="s">
        <v>1118</v>
      </c>
      <c r="B273" s="407" t="s">
        <v>2068</v>
      </c>
      <c r="C273" s="721" t="s">
        <v>52</v>
      </c>
      <c r="D273" s="421">
        <v>42052</v>
      </c>
      <c r="E273" s="14">
        <v>1</v>
      </c>
      <c r="F273" s="728">
        <v>1.0593999999999999</v>
      </c>
      <c r="G273" s="479" t="s">
        <v>976</v>
      </c>
      <c r="H273" s="519">
        <v>42074</v>
      </c>
      <c r="I273" s="723">
        <v>1.05446</v>
      </c>
      <c r="J273" s="789">
        <f>SUM(I273-F273)*10000</f>
        <v>-49.399999999999444</v>
      </c>
      <c r="K273" s="408">
        <f t="shared" si="27"/>
        <v>7.2395569391153254</v>
      </c>
      <c r="L273" s="724">
        <f>SUM((I273-F273)/J273*K273)*E273</f>
        <v>7.2395569391153259E-4</v>
      </c>
      <c r="M273" s="721" t="s">
        <v>883</v>
      </c>
      <c r="N273" s="719">
        <v>1.3813</v>
      </c>
      <c r="O273" s="790">
        <f>SUM(J273*K273)/N273</f>
        <v>-258.91125229297984</v>
      </c>
      <c r="P273" s="752"/>
    </row>
    <row r="274" spans="1:16" ht="15" customHeight="1" x14ac:dyDescent="0.25">
      <c r="A274" s="438" t="s">
        <v>1057</v>
      </c>
      <c r="B274" s="438" t="s">
        <v>2073</v>
      </c>
      <c r="C274" s="746" t="s">
        <v>77</v>
      </c>
      <c r="D274" s="747">
        <v>42069</v>
      </c>
      <c r="E274" s="438">
        <v>1</v>
      </c>
      <c r="F274" s="791">
        <v>0.77400000000000002</v>
      </c>
      <c r="G274" s="749" t="s">
        <v>52</v>
      </c>
      <c r="H274" s="519">
        <v>42075</v>
      </c>
      <c r="I274" s="750">
        <v>0.77059999999999995</v>
      </c>
      <c r="J274" s="789">
        <f>SUM(F274-I274)*10000</f>
        <v>34.000000000000696</v>
      </c>
      <c r="K274" s="742">
        <f t="shared" si="27"/>
        <v>10</v>
      </c>
      <c r="L274" s="751">
        <f>SUM((F274-I274)/J274*K274)*E274</f>
        <v>1E-3</v>
      </c>
      <c r="M274" s="746" t="s">
        <v>883</v>
      </c>
      <c r="N274" s="639">
        <v>1</v>
      </c>
      <c r="O274" s="790">
        <f>SUM(J274*K274*E274)/N274</f>
        <v>340.00000000000693</v>
      </c>
      <c r="P274" s="734"/>
    </row>
    <row r="275" spans="1:16" ht="15" customHeight="1" x14ac:dyDescent="0.25">
      <c r="A275" s="438" t="s">
        <v>1173</v>
      </c>
      <c r="B275" s="438" t="s">
        <v>2073</v>
      </c>
      <c r="C275" s="746" t="s">
        <v>77</v>
      </c>
      <c r="D275" s="747">
        <v>42066</v>
      </c>
      <c r="E275" s="438">
        <v>1</v>
      </c>
      <c r="F275" s="791">
        <v>1.9189000000000001</v>
      </c>
      <c r="G275" s="749" t="s">
        <v>976</v>
      </c>
      <c r="H275" s="519">
        <v>42076</v>
      </c>
      <c r="I275" s="750">
        <v>1.8763000000000001</v>
      </c>
      <c r="J275" s="789">
        <f>SUM(F275-I275)*10000</f>
        <v>425.99999999999972</v>
      </c>
      <c r="K275" s="742">
        <f t="shared" si="27"/>
        <v>8.010894816951053</v>
      </c>
      <c r="L275" s="751">
        <f>SUM((F275-I275)/J275*K275)*E275</f>
        <v>8.010894816951053E-4</v>
      </c>
      <c r="M275" s="746" t="s">
        <v>883</v>
      </c>
      <c r="N275" s="639">
        <v>1.2483</v>
      </c>
      <c r="O275" s="790">
        <f>SUM(J275*K275)/N275</f>
        <v>2733.8309637275865</v>
      </c>
    </row>
    <row r="276" spans="1:16" ht="15" customHeight="1" x14ac:dyDescent="0.25">
      <c r="A276" s="438" t="s">
        <v>1144</v>
      </c>
      <c r="B276" s="438" t="s">
        <v>2073</v>
      </c>
      <c r="C276" s="746" t="s">
        <v>77</v>
      </c>
      <c r="D276" s="747">
        <v>42289</v>
      </c>
      <c r="E276" s="438">
        <v>2.14</v>
      </c>
      <c r="F276" s="791">
        <v>1.9619</v>
      </c>
      <c r="G276" s="749" t="s">
        <v>976</v>
      </c>
      <c r="H276" s="519">
        <v>42076</v>
      </c>
      <c r="I276" s="750">
        <v>1.9191</v>
      </c>
      <c r="J276" s="789">
        <f>SUM(F276-I276)*10000</f>
        <v>427.99999999999949</v>
      </c>
      <c r="K276" s="742">
        <f t="shared" si="27"/>
        <v>7.3621438562909516</v>
      </c>
      <c r="L276" s="751">
        <f>SUM((F276-I276)/J276*K276)*E276</f>
        <v>1.5754987852462637E-3</v>
      </c>
      <c r="M276" s="746" t="s">
        <v>883</v>
      </c>
      <c r="N276" s="639">
        <v>1.3583000000000001</v>
      </c>
      <c r="O276" s="790">
        <f>SUM(J276*K276*E276)/N276</f>
        <v>4964.3928446248992</v>
      </c>
    </row>
    <row r="277" spans="1:16" ht="15" customHeight="1" x14ac:dyDescent="0.25">
      <c r="A277" s="14" t="s">
        <v>1035</v>
      </c>
      <c r="B277" s="407" t="s">
        <v>2068</v>
      </c>
      <c r="C277" s="721" t="s">
        <v>52</v>
      </c>
      <c r="D277" s="421">
        <v>42096</v>
      </c>
      <c r="E277" s="14">
        <v>2</v>
      </c>
      <c r="F277" s="728">
        <v>1.0822000000000001</v>
      </c>
      <c r="G277" s="479" t="s">
        <v>52</v>
      </c>
      <c r="H277" s="519">
        <v>42097</v>
      </c>
      <c r="I277" s="723">
        <v>1.0994999999999999</v>
      </c>
      <c r="J277" s="789">
        <f>SUM(I277-F277)*10000</f>
        <v>172.99999999999872</v>
      </c>
      <c r="K277" s="408">
        <f t="shared" si="27"/>
        <v>10</v>
      </c>
      <c r="L277" s="724">
        <f>SUM((I277-F277)/J277*K277)*E277</f>
        <v>2E-3</v>
      </c>
      <c r="M277" s="721" t="s">
        <v>883</v>
      </c>
      <c r="N277" s="719">
        <v>1</v>
      </c>
      <c r="O277" s="790">
        <f>SUM(J277*K277*E277)/N277</f>
        <v>3459.9999999999745</v>
      </c>
      <c r="P277" s="518"/>
    </row>
    <row r="278" spans="1:16" ht="15" customHeight="1" x14ac:dyDescent="0.25">
      <c r="A278" s="461" t="s">
        <v>1031</v>
      </c>
      <c r="B278" s="438" t="s">
        <v>2073</v>
      </c>
      <c r="C278" s="753" t="s">
        <v>77</v>
      </c>
      <c r="D278" s="482">
        <v>42096</v>
      </c>
      <c r="E278" s="461">
        <v>2</v>
      </c>
      <c r="F278" s="750">
        <v>1.2528999999999999</v>
      </c>
      <c r="G278" s="749" t="s">
        <v>52</v>
      </c>
      <c r="H278" s="519">
        <v>42097</v>
      </c>
      <c r="I278" s="750">
        <v>1.2390000000000001</v>
      </c>
      <c r="J278" s="789">
        <f>SUM(F278-I278)*10000</f>
        <v>138.99999999999801</v>
      </c>
      <c r="K278" s="742">
        <f t="shared" si="27"/>
        <v>7.9289565493181087</v>
      </c>
      <c r="L278" s="751">
        <f>SUM((F278-I278)/J278*K278)*E278</f>
        <v>1.5857913098636218E-3</v>
      </c>
      <c r="M278" s="753" t="s">
        <v>883</v>
      </c>
      <c r="N278" s="639">
        <v>1.2612000000000001</v>
      </c>
      <c r="O278" s="790">
        <f>SUM(J278*K278*E279)/N278</f>
        <v>1747.7401845150671</v>
      </c>
    </row>
    <row r="279" spans="1:16" ht="15" customHeight="1" x14ac:dyDescent="0.25">
      <c r="A279" s="438" t="s">
        <v>1146</v>
      </c>
      <c r="B279" s="438" t="s">
        <v>2073</v>
      </c>
      <c r="C279" s="746" t="s">
        <v>77</v>
      </c>
      <c r="D279" s="747">
        <v>42096</v>
      </c>
      <c r="E279" s="438">
        <v>2</v>
      </c>
      <c r="F279" s="791">
        <v>0.96240000000000003</v>
      </c>
      <c r="G279" s="749" t="s">
        <v>52</v>
      </c>
      <c r="H279" s="519">
        <v>42097</v>
      </c>
      <c r="I279" s="750">
        <v>0.94850000000000001</v>
      </c>
      <c r="J279" s="789">
        <f>SUM(F279-I279)*10000</f>
        <v>139.00000000000023</v>
      </c>
      <c r="K279" s="742">
        <f t="shared" si="27"/>
        <v>11.267605633802816</v>
      </c>
      <c r="L279" s="751">
        <f>SUM((F279-I279)/J279*K279)*E279</f>
        <v>2.2535211267605635E-3</v>
      </c>
      <c r="M279" s="746" t="s">
        <v>883</v>
      </c>
      <c r="N279" s="639">
        <v>0.88749999999999996</v>
      </c>
      <c r="O279" s="790">
        <f t="shared" ref="O279:O287" si="31">SUM(J279*K279*E279)/N279</f>
        <v>3529.4584407855641</v>
      </c>
      <c r="P279" s="518"/>
    </row>
    <row r="280" spans="1:16" ht="15" customHeight="1" x14ac:dyDescent="0.25">
      <c r="A280" s="438" t="s">
        <v>1146</v>
      </c>
      <c r="B280" s="438" t="s">
        <v>2073</v>
      </c>
      <c r="C280" s="746" t="s">
        <v>77</v>
      </c>
      <c r="D280" s="747">
        <v>42096</v>
      </c>
      <c r="E280" s="438">
        <v>2</v>
      </c>
      <c r="F280" s="791">
        <v>0.96240000000000003</v>
      </c>
      <c r="G280" s="749" t="s">
        <v>52</v>
      </c>
      <c r="H280" s="519">
        <v>42100</v>
      </c>
      <c r="I280" s="750">
        <v>0.95684000000000002</v>
      </c>
      <c r="J280" s="789">
        <f>SUM(F280-I280)*10000</f>
        <v>55.600000000000094</v>
      </c>
      <c r="K280" s="742">
        <f t="shared" si="27"/>
        <v>11.267605633802816</v>
      </c>
      <c r="L280" s="751">
        <f>SUM((F280-I280)/J280*K280)*E280</f>
        <v>2.2535211267605635E-3</v>
      </c>
      <c r="M280" s="746" t="s">
        <v>883</v>
      </c>
      <c r="N280" s="639">
        <v>0.88749999999999996</v>
      </c>
      <c r="O280" s="790">
        <f t="shared" si="31"/>
        <v>1411.7833763142255</v>
      </c>
    </row>
    <row r="281" spans="1:16" ht="15" customHeight="1" x14ac:dyDescent="0.25">
      <c r="A281" s="407" t="s">
        <v>1273</v>
      </c>
      <c r="B281" s="407" t="s">
        <v>2068</v>
      </c>
      <c r="C281" s="720" t="s">
        <v>52</v>
      </c>
      <c r="D281" s="498">
        <v>42096</v>
      </c>
      <c r="E281" s="407">
        <v>2</v>
      </c>
      <c r="F281" s="723">
        <v>130.76400000000001</v>
      </c>
      <c r="G281" s="479" t="s">
        <v>52</v>
      </c>
      <c r="H281" s="519">
        <v>42102</v>
      </c>
      <c r="I281" s="723">
        <v>129.86500000000001</v>
      </c>
      <c r="J281" s="789">
        <f>SUM(I281-F281)*100</f>
        <v>-89.900000000000091</v>
      </c>
      <c r="K281" s="408">
        <f t="shared" si="27"/>
        <v>10</v>
      </c>
      <c r="L281" s="724">
        <f>SUM((I281-F281)/J281*K281)*E281</f>
        <v>0.2</v>
      </c>
      <c r="M281" s="720" t="s">
        <v>883</v>
      </c>
      <c r="N281" s="719">
        <v>1</v>
      </c>
      <c r="O281" s="790">
        <f t="shared" si="31"/>
        <v>-1798.0000000000018</v>
      </c>
      <c r="P281" s="734"/>
    </row>
    <row r="282" spans="1:16" ht="15" customHeight="1" x14ac:dyDescent="0.25">
      <c r="A282" s="407" t="s">
        <v>1273</v>
      </c>
      <c r="B282" s="407" t="s">
        <v>2068</v>
      </c>
      <c r="C282" s="720" t="s">
        <v>52</v>
      </c>
      <c r="D282" s="498">
        <v>42096</v>
      </c>
      <c r="E282" s="407">
        <v>1</v>
      </c>
      <c r="F282" s="723">
        <v>130.76400000000001</v>
      </c>
      <c r="G282" s="479" t="s">
        <v>52</v>
      </c>
      <c r="H282" s="519">
        <v>42102</v>
      </c>
      <c r="I282" s="723">
        <v>129.86500000000001</v>
      </c>
      <c r="J282" s="789">
        <f>SUM(I282-F282)*100</f>
        <v>-89.900000000000091</v>
      </c>
      <c r="K282" s="408">
        <f t="shared" si="27"/>
        <v>10</v>
      </c>
      <c r="L282" s="724">
        <f>SUM((I282-F282)/J282*K282)*E282</f>
        <v>0.1</v>
      </c>
      <c r="M282" s="720" t="s">
        <v>883</v>
      </c>
      <c r="N282" s="719">
        <v>1</v>
      </c>
      <c r="O282" s="790">
        <f t="shared" si="31"/>
        <v>-899.00000000000091</v>
      </c>
      <c r="P282" s="752"/>
    </row>
    <row r="283" spans="1:16" ht="15" customHeight="1" x14ac:dyDescent="0.25">
      <c r="A283" s="14" t="s">
        <v>1035</v>
      </c>
      <c r="B283" s="14" t="s">
        <v>2068</v>
      </c>
      <c r="C283" s="721" t="s">
        <v>52</v>
      </c>
      <c r="D283" s="421">
        <v>42096</v>
      </c>
      <c r="E283" s="14">
        <v>2</v>
      </c>
      <c r="F283" s="728">
        <v>1.0822000000000001</v>
      </c>
      <c r="G283" s="479" t="s">
        <v>52</v>
      </c>
      <c r="H283" s="519">
        <v>42102</v>
      </c>
      <c r="I283" s="723">
        <v>1.0898000000000001</v>
      </c>
      <c r="J283" s="789">
        <f>SUM(I283-F283)*10000</f>
        <v>76.000000000000512</v>
      </c>
      <c r="K283" s="408">
        <f t="shared" si="27"/>
        <v>10</v>
      </c>
      <c r="L283" s="724">
        <f>SUM((I283-F283)/J283*K283)*E283</f>
        <v>2E-3</v>
      </c>
      <c r="M283" s="721" t="s">
        <v>883</v>
      </c>
      <c r="N283" s="719">
        <v>1</v>
      </c>
      <c r="O283" s="790">
        <f t="shared" si="31"/>
        <v>1520.0000000000102</v>
      </c>
      <c r="P283" s="518"/>
    </row>
    <row r="284" spans="1:16" s="846" customFormat="1" ht="15" customHeight="1" x14ac:dyDescent="0.25">
      <c r="A284" s="407" t="s">
        <v>1145</v>
      </c>
      <c r="B284" s="407" t="s">
        <v>2068</v>
      </c>
      <c r="C284" s="720" t="s">
        <v>52</v>
      </c>
      <c r="D284" s="498">
        <v>42096</v>
      </c>
      <c r="E284" s="407">
        <v>1</v>
      </c>
      <c r="F284" s="723">
        <v>1.4899</v>
      </c>
      <c r="G284" s="479" t="s">
        <v>52</v>
      </c>
      <c r="H284" s="519">
        <v>42102</v>
      </c>
      <c r="I284" s="723">
        <v>1.4786999999999999</v>
      </c>
      <c r="J284" s="789">
        <f>SUM(I284-F284)*10000</f>
        <v>-112.00000000000099</v>
      </c>
      <c r="K284" s="408">
        <f t="shared" si="27"/>
        <v>10</v>
      </c>
      <c r="L284" s="724">
        <f>SUM((I284-F284)/J284*K284)*E284</f>
        <v>1E-3</v>
      </c>
      <c r="M284" s="720" t="s">
        <v>883</v>
      </c>
      <c r="N284" s="719">
        <v>1</v>
      </c>
      <c r="O284" s="928">
        <f t="shared" si="31"/>
        <v>-1120.00000000001</v>
      </c>
      <c r="P284" s="518"/>
    </row>
    <row r="285" spans="1:16" ht="15" customHeight="1" x14ac:dyDescent="0.25">
      <c r="A285" s="407" t="s">
        <v>1145</v>
      </c>
      <c r="B285" s="407" t="s">
        <v>2068</v>
      </c>
      <c r="C285" s="720" t="s">
        <v>52</v>
      </c>
      <c r="D285" s="498">
        <v>42096</v>
      </c>
      <c r="E285" s="407">
        <v>1</v>
      </c>
      <c r="F285" s="723">
        <v>1.4899</v>
      </c>
      <c r="G285" s="479" t="s">
        <v>52</v>
      </c>
      <c r="H285" s="519">
        <v>42102</v>
      </c>
      <c r="I285" s="723">
        <v>1.4786999999999999</v>
      </c>
      <c r="J285" s="789">
        <f>SUM(I285-F285)*10000</f>
        <v>-112.00000000000099</v>
      </c>
      <c r="K285" s="408">
        <f t="shared" si="27"/>
        <v>10</v>
      </c>
      <c r="L285" s="724">
        <f>SUM((I285-F285)/J285*K285)*E285</f>
        <v>1E-3</v>
      </c>
      <c r="M285" s="720" t="s">
        <v>883</v>
      </c>
      <c r="N285" s="719">
        <v>1</v>
      </c>
      <c r="O285" s="928">
        <f t="shared" si="31"/>
        <v>-1120.00000000001</v>
      </c>
      <c r="P285" s="518"/>
    </row>
    <row r="286" spans="1:16" s="846" customFormat="1" ht="13.5" customHeight="1" x14ac:dyDescent="0.25">
      <c r="A286" s="461" t="s">
        <v>1274</v>
      </c>
      <c r="B286" s="461" t="s">
        <v>2073</v>
      </c>
      <c r="C286" s="753" t="s">
        <v>77</v>
      </c>
      <c r="D286" s="482">
        <v>42096</v>
      </c>
      <c r="E286" s="461">
        <v>3</v>
      </c>
      <c r="F286" s="750">
        <v>119.20399999999999</v>
      </c>
      <c r="G286" s="749" t="s">
        <v>52</v>
      </c>
      <c r="H286" s="519">
        <v>42102</v>
      </c>
      <c r="I286" s="750">
        <v>120.06100000000001</v>
      </c>
      <c r="J286" s="789">
        <f>SUM(F286-I286)*100</f>
        <v>-85.700000000001353</v>
      </c>
      <c r="K286" s="742">
        <f t="shared" si="27"/>
        <v>10</v>
      </c>
      <c r="L286" s="751">
        <f t="shared" ref="L286:L291" si="32">SUM((F286-I286)/J286*K286)*E286</f>
        <v>0.30000000000000004</v>
      </c>
      <c r="M286" s="753" t="s">
        <v>883</v>
      </c>
      <c r="N286" s="639">
        <v>1</v>
      </c>
      <c r="O286" s="790">
        <f t="shared" si="31"/>
        <v>-2571.0000000000405</v>
      </c>
      <c r="P286" s="517"/>
    </row>
    <row r="287" spans="1:16" s="846" customFormat="1" ht="13.5" customHeight="1" x14ac:dyDescent="0.25">
      <c r="A287" s="461" t="s">
        <v>1274</v>
      </c>
      <c r="B287" s="461" t="s">
        <v>2073</v>
      </c>
      <c r="C287" s="753" t="s">
        <v>77</v>
      </c>
      <c r="D287" s="482">
        <v>42096</v>
      </c>
      <c r="E287" s="461">
        <v>2</v>
      </c>
      <c r="F287" s="750">
        <v>119.20399999999999</v>
      </c>
      <c r="G287" s="749" t="s">
        <v>52</v>
      </c>
      <c r="H287" s="519">
        <v>42102</v>
      </c>
      <c r="I287" s="750">
        <v>120.06100000000001</v>
      </c>
      <c r="J287" s="789">
        <f>SUM(F287-I287)*100</f>
        <v>-85.700000000001353</v>
      </c>
      <c r="K287" s="742">
        <f t="shared" si="27"/>
        <v>10</v>
      </c>
      <c r="L287" s="751">
        <f t="shared" si="32"/>
        <v>0.2</v>
      </c>
      <c r="M287" s="753" t="s">
        <v>883</v>
      </c>
      <c r="N287" s="639">
        <v>1</v>
      </c>
      <c r="O287" s="790">
        <f t="shared" si="31"/>
        <v>-1714.0000000000271</v>
      </c>
      <c r="P287" s="517"/>
    </row>
    <row r="288" spans="1:16" ht="13.5" customHeight="1" x14ac:dyDescent="0.25">
      <c r="A288" s="461" t="s">
        <v>1031</v>
      </c>
      <c r="B288" s="461" t="s">
        <v>2073</v>
      </c>
      <c r="C288" s="753" t="s">
        <v>77</v>
      </c>
      <c r="D288" s="482">
        <v>42096</v>
      </c>
      <c r="E288" s="461">
        <v>1</v>
      </c>
      <c r="F288" s="750">
        <v>1.2528999999999999</v>
      </c>
      <c r="G288" s="749" t="s">
        <v>52</v>
      </c>
      <c r="H288" s="519">
        <v>42103</v>
      </c>
      <c r="I288" s="750">
        <v>1.2518</v>
      </c>
      <c r="J288" s="789">
        <f>SUM(F288-I288)*10000</f>
        <v>10.999999999998789</v>
      </c>
      <c r="K288" s="742">
        <f t="shared" si="27"/>
        <v>7.9289565493181087</v>
      </c>
      <c r="L288" s="751">
        <f t="shared" si="32"/>
        <v>7.9289565493181088E-4</v>
      </c>
      <c r="M288" s="753" t="s">
        <v>883</v>
      </c>
      <c r="N288" s="639">
        <v>1.2612000000000001</v>
      </c>
      <c r="O288" s="790">
        <f>SUM(J288*K288*E281)/N288</f>
        <v>138.31037431412875</v>
      </c>
      <c r="P288" s="518"/>
    </row>
    <row r="289" spans="1:16" s="846" customFormat="1" ht="13.5" customHeight="1" x14ac:dyDescent="0.25">
      <c r="A289" s="461" t="s">
        <v>1145</v>
      </c>
      <c r="B289" s="461" t="s">
        <v>2331</v>
      </c>
      <c r="C289" s="753" t="s">
        <v>77</v>
      </c>
      <c r="D289" s="482">
        <v>42103</v>
      </c>
      <c r="E289" s="461">
        <v>2</v>
      </c>
      <c r="F289" s="750">
        <v>1.4772000000000001</v>
      </c>
      <c r="G289" s="749" t="s">
        <v>52</v>
      </c>
      <c r="H289" s="519">
        <v>42103</v>
      </c>
      <c r="I289" s="750">
        <v>1.4596</v>
      </c>
      <c r="J289" s="789">
        <f>SUM(F289-I289)*10000</f>
        <v>176.0000000000006</v>
      </c>
      <c r="K289" s="742">
        <f t="shared" si="27"/>
        <v>10</v>
      </c>
      <c r="L289" s="751">
        <f t="shared" si="32"/>
        <v>2E-3</v>
      </c>
      <c r="M289" s="753" t="s">
        <v>883</v>
      </c>
      <c r="N289" s="639">
        <v>1</v>
      </c>
      <c r="O289" s="928">
        <f t="shared" ref="O289:O314" si="33">SUM(J289*K289*E289)/N289</f>
        <v>3520.0000000000118</v>
      </c>
      <c r="P289" s="518"/>
    </row>
    <row r="290" spans="1:16" s="846" customFormat="1" ht="13.5" customHeight="1" x14ac:dyDescent="0.25">
      <c r="A290" s="461" t="s">
        <v>1273</v>
      </c>
      <c r="B290" s="461" t="s">
        <v>2073</v>
      </c>
      <c r="C290" s="753" t="s">
        <v>77</v>
      </c>
      <c r="D290" s="482">
        <v>42102</v>
      </c>
      <c r="E290" s="461">
        <v>2</v>
      </c>
      <c r="F290" s="750">
        <v>129.73599999999999</v>
      </c>
      <c r="G290" s="749" t="s">
        <v>52</v>
      </c>
      <c r="H290" s="519">
        <v>42104</v>
      </c>
      <c r="I290" s="750">
        <v>128.142</v>
      </c>
      <c r="J290" s="789">
        <f>SUM(F290-I290)*100</f>
        <v>159.39999999999941</v>
      </c>
      <c r="K290" s="742">
        <f t="shared" si="27"/>
        <v>10</v>
      </c>
      <c r="L290" s="751">
        <f t="shared" si="32"/>
        <v>0.2</v>
      </c>
      <c r="M290" s="753" t="s">
        <v>883</v>
      </c>
      <c r="N290" s="639">
        <v>1</v>
      </c>
      <c r="O290" s="790">
        <f t="shared" si="33"/>
        <v>3187.9999999999882</v>
      </c>
      <c r="P290" s="752"/>
    </row>
    <row r="291" spans="1:16" s="846" customFormat="1" ht="13.5" customHeight="1" x14ac:dyDescent="0.25">
      <c r="A291" s="461" t="s">
        <v>1035</v>
      </c>
      <c r="B291" s="461" t="s">
        <v>2331</v>
      </c>
      <c r="C291" s="753" t="s">
        <v>77</v>
      </c>
      <c r="D291" s="482">
        <v>42102</v>
      </c>
      <c r="E291" s="461">
        <v>2</v>
      </c>
      <c r="F291" s="750">
        <v>1.0781000000000001</v>
      </c>
      <c r="G291" s="749" t="s">
        <v>52</v>
      </c>
      <c r="H291" s="519">
        <v>42104</v>
      </c>
      <c r="I291" s="750">
        <v>1.0607</v>
      </c>
      <c r="J291" s="789">
        <f>SUM(F291-I291)*10000</f>
        <v>174.00000000000082</v>
      </c>
      <c r="K291" s="742">
        <f t="shared" si="27"/>
        <v>10</v>
      </c>
      <c r="L291" s="751">
        <f t="shared" si="32"/>
        <v>2E-3</v>
      </c>
      <c r="M291" s="753" t="s">
        <v>883</v>
      </c>
      <c r="N291" s="639">
        <v>1</v>
      </c>
      <c r="O291" s="790">
        <f t="shared" si="33"/>
        <v>3480.0000000000164</v>
      </c>
      <c r="P291" s="518"/>
    </row>
    <row r="292" spans="1:16" s="846" customFormat="1" ht="13.5" customHeight="1" x14ac:dyDescent="0.25">
      <c r="A292" s="407" t="s">
        <v>1057</v>
      </c>
      <c r="B292" s="407" t="s">
        <v>2068</v>
      </c>
      <c r="C292" s="720" t="s">
        <v>52</v>
      </c>
      <c r="D292" s="498">
        <v>42101</v>
      </c>
      <c r="E292" s="407">
        <v>3</v>
      </c>
      <c r="F292" s="723">
        <v>0.76839999999999997</v>
      </c>
      <c r="G292" s="479" t="s">
        <v>52</v>
      </c>
      <c r="H292" s="519">
        <v>42107</v>
      </c>
      <c r="I292" s="723">
        <v>0.76239999999999997</v>
      </c>
      <c r="J292" s="789">
        <f>SUM(I292-F292)*10000</f>
        <v>-60.000000000000057</v>
      </c>
      <c r="K292" s="408">
        <f t="shared" si="27"/>
        <v>10</v>
      </c>
      <c r="L292" s="724">
        <f>SUM((I292-F292)/J292*K292)*E292</f>
        <v>3.0000000000000001E-3</v>
      </c>
      <c r="M292" s="720" t="s">
        <v>883</v>
      </c>
      <c r="N292" s="719">
        <v>1</v>
      </c>
      <c r="O292" s="790">
        <f t="shared" si="33"/>
        <v>-1800.0000000000018</v>
      </c>
      <c r="P292" s="734"/>
    </row>
    <row r="293" spans="1:16" s="846" customFormat="1" ht="15" customHeight="1" x14ac:dyDescent="0.25">
      <c r="A293" s="407" t="s">
        <v>1057</v>
      </c>
      <c r="B293" s="407" t="s">
        <v>2068</v>
      </c>
      <c r="C293" s="720" t="s">
        <v>52</v>
      </c>
      <c r="D293" s="498">
        <v>42101</v>
      </c>
      <c r="E293" s="407">
        <v>2</v>
      </c>
      <c r="F293" s="723">
        <v>0.76839999999999997</v>
      </c>
      <c r="G293" s="479" t="s">
        <v>52</v>
      </c>
      <c r="H293" s="519">
        <v>42107</v>
      </c>
      <c r="I293" s="723">
        <v>0.76239999999999997</v>
      </c>
      <c r="J293" s="789">
        <f>SUM(I293-F293)*10000</f>
        <v>-60.000000000000057</v>
      </c>
      <c r="K293" s="408">
        <f t="shared" si="27"/>
        <v>10</v>
      </c>
      <c r="L293" s="724">
        <f>SUM((I293-F293)/J293*K293)*E293</f>
        <v>2E-3</v>
      </c>
      <c r="M293" s="720" t="s">
        <v>883</v>
      </c>
      <c r="N293" s="719">
        <v>1</v>
      </c>
      <c r="O293" s="790">
        <f t="shared" si="33"/>
        <v>-1200.0000000000011</v>
      </c>
      <c r="P293" s="734"/>
    </row>
    <row r="294" spans="1:16" s="846" customFormat="1" ht="15" customHeight="1" x14ac:dyDescent="0.25">
      <c r="A294" s="407" t="s">
        <v>1274</v>
      </c>
      <c r="B294" s="407" t="s">
        <v>2068</v>
      </c>
      <c r="C294" s="720" t="s">
        <v>52</v>
      </c>
      <c r="D294" s="498">
        <v>42101</v>
      </c>
      <c r="E294" s="407">
        <v>3</v>
      </c>
      <c r="F294" s="723">
        <v>120.06399999999999</v>
      </c>
      <c r="G294" s="479" t="s">
        <v>52</v>
      </c>
      <c r="H294" s="519">
        <v>42107</v>
      </c>
      <c r="I294" s="723">
        <v>119.264</v>
      </c>
      <c r="J294" s="789">
        <f>SUM(I294-F294)*100</f>
        <v>-79.999999999999716</v>
      </c>
      <c r="K294" s="408">
        <f t="shared" si="27"/>
        <v>10</v>
      </c>
      <c r="L294" s="724">
        <f>SUM((I294-F294)/J294*K294)*E294</f>
        <v>0.30000000000000004</v>
      </c>
      <c r="M294" s="720" t="s">
        <v>883</v>
      </c>
      <c r="N294" s="719">
        <v>1</v>
      </c>
      <c r="O294" s="790">
        <f t="shared" si="33"/>
        <v>-2399.9999999999914</v>
      </c>
      <c r="P294" s="518"/>
    </row>
    <row r="295" spans="1:16" s="846" customFormat="1" ht="15" customHeight="1" x14ac:dyDescent="0.25">
      <c r="A295" s="407" t="s">
        <v>1274</v>
      </c>
      <c r="B295" s="407" t="s">
        <v>2068</v>
      </c>
      <c r="C295" s="720" t="s">
        <v>52</v>
      </c>
      <c r="D295" s="498">
        <v>42101</v>
      </c>
      <c r="E295" s="407">
        <v>2</v>
      </c>
      <c r="F295" s="723">
        <v>120.06399999999999</v>
      </c>
      <c r="G295" s="479" t="s">
        <v>52</v>
      </c>
      <c r="H295" s="519">
        <v>42107</v>
      </c>
      <c r="I295" s="723">
        <v>119.264</v>
      </c>
      <c r="J295" s="789">
        <f>SUM(I295-F295)*100</f>
        <v>-79.999999999999716</v>
      </c>
      <c r="K295" s="408">
        <f t="shared" si="27"/>
        <v>10</v>
      </c>
      <c r="L295" s="724">
        <f>SUM((I295-F295)/J295*K295)*E295</f>
        <v>0.2</v>
      </c>
      <c r="M295" s="720" t="s">
        <v>883</v>
      </c>
      <c r="N295" s="719">
        <v>1</v>
      </c>
      <c r="O295" s="790">
        <f t="shared" si="33"/>
        <v>-1599.9999999999943</v>
      </c>
      <c r="P295" s="518"/>
    </row>
    <row r="296" spans="1:16" s="846" customFormat="1" ht="15" customHeight="1" x14ac:dyDescent="0.25">
      <c r="A296" s="461" t="s">
        <v>1273</v>
      </c>
      <c r="B296" s="461" t="s">
        <v>2073</v>
      </c>
      <c r="C296" s="753" t="s">
        <v>77</v>
      </c>
      <c r="D296" s="482">
        <v>42102</v>
      </c>
      <c r="E296" s="461">
        <v>2</v>
      </c>
      <c r="F296" s="750">
        <v>129.73599999999999</v>
      </c>
      <c r="G296" s="749" t="s">
        <v>52</v>
      </c>
      <c r="H296" s="519">
        <v>42107</v>
      </c>
      <c r="I296" s="750">
        <v>126.54900000000001</v>
      </c>
      <c r="J296" s="789">
        <f>SUM(F296-I296)*100</f>
        <v>318.69999999999834</v>
      </c>
      <c r="K296" s="742">
        <f t="shared" si="27"/>
        <v>10</v>
      </c>
      <c r="L296" s="751">
        <f>SUM((F296-I296)/J296*K296)*E296</f>
        <v>0.2</v>
      </c>
      <c r="M296" s="753" t="s">
        <v>883</v>
      </c>
      <c r="N296" s="639">
        <v>1</v>
      </c>
      <c r="O296" s="790">
        <f t="shared" si="33"/>
        <v>6373.9999999999673</v>
      </c>
      <c r="P296" s="734"/>
    </row>
    <row r="297" spans="1:16" s="846" customFormat="1" ht="15" customHeight="1" x14ac:dyDescent="0.25">
      <c r="A297" s="407" t="s">
        <v>1031</v>
      </c>
      <c r="B297" s="407" t="s">
        <v>2068</v>
      </c>
      <c r="C297" s="720" t="s">
        <v>52</v>
      </c>
      <c r="D297" s="498">
        <v>42102</v>
      </c>
      <c r="E297" s="407">
        <v>3</v>
      </c>
      <c r="F297" s="723">
        <v>1.2547999999999999</v>
      </c>
      <c r="G297" s="479" t="s">
        <v>52</v>
      </c>
      <c r="H297" s="519">
        <v>42108</v>
      </c>
      <c r="I297" s="723">
        <v>1.2558</v>
      </c>
      <c r="J297" s="789">
        <f>SUM(I297-F297)*10000</f>
        <v>10.000000000001119</v>
      </c>
      <c r="K297" s="408">
        <f t="shared" si="27"/>
        <v>7.9974408189379407</v>
      </c>
      <c r="L297" s="724">
        <f>SUM((I297-F297)/J297*K297)*E297</f>
        <v>2.3992322456813822E-3</v>
      </c>
      <c r="M297" s="720" t="s">
        <v>883</v>
      </c>
      <c r="N297" s="719">
        <v>1.2504</v>
      </c>
      <c r="O297" s="790">
        <f t="shared" si="33"/>
        <v>191.87717895726573</v>
      </c>
      <c r="P297" s="518"/>
    </row>
    <row r="298" spans="1:16" s="846" customFormat="1" ht="15" customHeight="1" x14ac:dyDescent="0.25">
      <c r="A298" s="407" t="s">
        <v>1031</v>
      </c>
      <c r="B298" s="407" t="s">
        <v>2068</v>
      </c>
      <c r="C298" s="720" t="s">
        <v>52</v>
      </c>
      <c r="D298" s="498">
        <v>42102</v>
      </c>
      <c r="E298" s="407">
        <v>2</v>
      </c>
      <c r="F298" s="723">
        <v>1.2547999999999999</v>
      </c>
      <c r="G298" s="479" t="s">
        <v>52</v>
      </c>
      <c r="H298" s="519">
        <v>42108</v>
      </c>
      <c r="I298" s="723">
        <v>1.2558</v>
      </c>
      <c r="J298" s="789">
        <f>SUM(I298-F298)*10000</f>
        <v>10.000000000001119</v>
      </c>
      <c r="K298" s="408">
        <f t="shared" si="27"/>
        <v>7.9974408189379407</v>
      </c>
      <c r="L298" s="724">
        <f>SUM((I298-F298)/J298*K298)*E298</f>
        <v>1.5994881637875881E-3</v>
      </c>
      <c r="M298" s="720" t="s">
        <v>883</v>
      </c>
      <c r="N298" s="719">
        <v>1.2504</v>
      </c>
      <c r="O298" s="790">
        <f t="shared" si="33"/>
        <v>127.91811930484383</v>
      </c>
      <c r="P298" s="518"/>
    </row>
    <row r="299" spans="1:16" s="846" customFormat="1" ht="15" customHeight="1" x14ac:dyDescent="0.25">
      <c r="A299" s="461" t="s">
        <v>1035</v>
      </c>
      <c r="B299" s="461" t="s">
        <v>2331</v>
      </c>
      <c r="C299" s="753" t="s">
        <v>77</v>
      </c>
      <c r="D299" s="482">
        <v>42103</v>
      </c>
      <c r="E299" s="461">
        <v>1</v>
      </c>
      <c r="F299" s="750">
        <v>1.0781000000000001</v>
      </c>
      <c r="G299" s="749" t="s">
        <v>52</v>
      </c>
      <c r="H299" s="519">
        <v>42108</v>
      </c>
      <c r="I299" s="750">
        <v>1.0628</v>
      </c>
      <c r="J299" s="789">
        <f>SUM(F299-I299)*10000</f>
        <v>153.00000000000091</v>
      </c>
      <c r="K299" s="742">
        <f t="shared" si="27"/>
        <v>9.42684766214178</v>
      </c>
      <c r="L299" s="751">
        <f>SUM((F299-I299)/J299*K299)*E299</f>
        <v>9.426847662141781E-4</v>
      </c>
      <c r="M299" s="753" t="s">
        <v>883</v>
      </c>
      <c r="N299" s="639">
        <v>1.0608</v>
      </c>
      <c r="O299" s="790">
        <f t="shared" si="33"/>
        <v>1359.6414897319958</v>
      </c>
      <c r="P299" s="518"/>
    </row>
    <row r="300" spans="1:16" s="846" customFormat="1" ht="15" customHeight="1" x14ac:dyDescent="0.25">
      <c r="A300" s="461" t="s">
        <v>1145</v>
      </c>
      <c r="B300" s="461" t="s">
        <v>2331</v>
      </c>
      <c r="C300" s="753" t="s">
        <v>77</v>
      </c>
      <c r="D300" s="482">
        <v>42103</v>
      </c>
      <c r="E300" s="461">
        <v>1</v>
      </c>
      <c r="F300" s="750">
        <v>1.4772000000000001</v>
      </c>
      <c r="G300" s="749" t="s">
        <v>52</v>
      </c>
      <c r="H300" s="519">
        <v>42108</v>
      </c>
      <c r="I300" s="750">
        <v>1.4695</v>
      </c>
      <c r="J300" s="789">
        <f>SUM(F300-I300)*10000</f>
        <v>77.000000000000398</v>
      </c>
      <c r="K300" s="742">
        <f t="shared" si="27"/>
        <v>10</v>
      </c>
      <c r="L300" s="751">
        <f>SUM((F300-I300)/J300*K300)*E300</f>
        <v>1E-3</v>
      </c>
      <c r="M300" s="753" t="s">
        <v>883</v>
      </c>
      <c r="N300" s="639">
        <v>1</v>
      </c>
      <c r="O300" s="928">
        <f t="shared" si="33"/>
        <v>770.00000000000398</v>
      </c>
      <c r="P300" s="517"/>
    </row>
    <row r="301" spans="1:16" s="846" customFormat="1" ht="15" customHeight="1" x14ac:dyDescent="0.25">
      <c r="A301" s="407" t="s">
        <v>1176</v>
      </c>
      <c r="B301" s="407" t="s">
        <v>2078</v>
      </c>
      <c r="C301" s="720" t="s">
        <v>52</v>
      </c>
      <c r="D301" s="498">
        <v>42107</v>
      </c>
      <c r="E301" s="407">
        <v>5</v>
      </c>
      <c r="F301" s="723">
        <v>1.9370000000000001</v>
      </c>
      <c r="G301" s="479" t="s">
        <v>2336</v>
      </c>
      <c r="H301" s="519">
        <v>42108</v>
      </c>
      <c r="I301" s="723">
        <v>1.9650000000000001</v>
      </c>
      <c r="J301" s="789">
        <f>SUM(I301-F301)*10000</f>
        <v>280.00000000000023</v>
      </c>
      <c r="K301" s="408">
        <f t="shared" si="27"/>
        <v>7.4610161904051333</v>
      </c>
      <c r="L301" s="724">
        <f>SUM((I301-F301)/J301*K301)*E301</f>
        <v>3.7305080952025668E-3</v>
      </c>
      <c r="M301" s="720" t="s">
        <v>883</v>
      </c>
      <c r="N301" s="719">
        <v>1.3403</v>
      </c>
      <c r="O301" s="928">
        <f t="shared" si="33"/>
        <v>7793.3467630882587</v>
      </c>
      <c r="P301" s="518"/>
    </row>
    <row r="302" spans="1:16" s="846" customFormat="1" ht="15" customHeight="1" x14ac:dyDescent="0.25">
      <c r="A302" s="461" t="s">
        <v>1031</v>
      </c>
      <c r="B302" s="461" t="s">
        <v>2332</v>
      </c>
      <c r="C302" s="753" t="s">
        <v>77</v>
      </c>
      <c r="D302" s="482">
        <v>42109</v>
      </c>
      <c r="E302" s="461">
        <v>1</v>
      </c>
      <c r="F302" s="750">
        <v>1.2419</v>
      </c>
      <c r="G302" s="749" t="s">
        <v>52</v>
      </c>
      <c r="H302" s="519">
        <v>42109</v>
      </c>
      <c r="I302" s="750">
        <v>1.2281</v>
      </c>
      <c r="J302" s="789">
        <f>SUM(F302-I302)*10000</f>
        <v>138.00000000000034</v>
      </c>
      <c r="K302" s="742">
        <f t="shared" si="27"/>
        <v>8.1254570569594549</v>
      </c>
      <c r="L302" s="751">
        <f>SUM((F302-I302)/J302*K302)*E302</f>
        <v>8.1254570569594549E-4</v>
      </c>
      <c r="M302" s="753" t="s">
        <v>883</v>
      </c>
      <c r="N302" s="639">
        <v>1.2306999999999999</v>
      </c>
      <c r="O302" s="790">
        <f t="shared" si="33"/>
        <v>911.1181229059946</v>
      </c>
      <c r="P302" s="518"/>
    </row>
    <row r="303" spans="1:16" s="846" customFormat="1" ht="15" customHeight="1" x14ac:dyDescent="0.25">
      <c r="A303" s="461" t="s">
        <v>1146</v>
      </c>
      <c r="B303" s="461" t="s">
        <v>2332</v>
      </c>
      <c r="C303" s="753" t="s">
        <v>77</v>
      </c>
      <c r="D303" s="482">
        <v>42108</v>
      </c>
      <c r="E303" s="461">
        <v>4</v>
      </c>
      <c r="F303" s="750">
        <v>0.96909999999999996</v>
      </c>
      <c r="G303" s="749" t="s">
        <v>52</v>
      </c>
      <c r="H303" s="519">
        <v>42110</v>
      </c>
      <c r="I303" s="750">
        <v>0.95540000000000003</v>
      </c>
      <c r="J303" s="789">
        <f>SUM(F303-I303)*10000</f>
        <v>136.99999999999935</v>
      </c>
      <c r="K303" s="742">
        <f t="shared" si="27"/>
        <v>11.405109489051094</v>
      </c>
      <c r="L303" s="751">
        <f>SUM((F303-I303)/J303*K303)*E303</f>
        <v>4.5620437956204376E-3</v>
      </c>
      <c r="M303" s="753" t="s">
        <v>883</v>
      </c>
      <c r="N303" s="639">
        <v>0.87680000000000002</v>
      </c>
      <c r="O303" s="790">
        <f t="shared" si="33"/>
        <v>7128.1934306569001</v>
      </c>
      <c r="P303" s="518"/>
    </row>
    <row r="304" spans="1:16" s="846" customFormat="1" ht="15" customHeight="1" x14ac:dyDescent="0.25">
      <c r="A304" s="461" t="s">
        <v>1031</v>
      </c>
      <c r="B304" s="461" t="s">
        <v>2332</v>
      </c>
      <c r="C304" s="753" t="s">
        <v>77</v>
      </c>
      <c r="D304" s="482">
        <v>42109</v>
      </c>
      <c r="E304" s="461">
        <v>1</v>
      </c>
      <c r="F304" s="750">
        <v>1.2419</v>
      </c>
      <c r="G304" s="749" t="s">
        <v>52</v>
      </c>
      <c r="H304" s="519">
        <v>42110</v>
      </c>
      <c r="I304" s="750">
        <v>1.2142999999999999</v>
      </c>
      <c r="J304" s="789">
        <f>SUM(F304-I304)*10000</f>
        <v>276.00000000000068</v>
      </c>
      <c r="K304" s="742">
        <f t="shared" si="27"/>
        <v>8.1254570569594549</v>
      </c>
      <c r="L304" s="751">
        <f>SUM((F304-I304)/J304*K304)*E304</f>
        <v>8.1254570569594549E-4</v>
      </c>
      <c r="M304" s="753" t="s">
        <v>883</v>
      </c>
      <c r="N304" s="639">
        <v>1.2306999999999999</v>
      </c>
      <c r="O304" s="790">
        <f t="shared" si="33"/>
        <v>1822.2362458119892</v>
      </c>
      <c r="P304" s="518"/>
    </row>
    <row r="305" spans="1:16" s="846" customFormat="1" ht="15" customHeight="1" x14ac:dyDescent="0.25">
      <c r="A305" s="407" t="s">
        <v>1035</v>
      </c>
      <c r="B305" s="407" t="s">
        <v>2068</v>
      </c>
      <c r="C305" s="720" t="s">
        <v>52</v>
      </c>
      <c r="D305" s="498">
        <v>42108</v>
      </c>
      <c r="E305" s="407">
        <v>2</v>
      </c>
      <c r="F305" s="723">
        <v>1.0687</v>
      </c>
      <c r="G305" s="479" t="s">
        <v>52</v>
      </c>
      <c r="H305" s="519">
        <v>42111</v>
      </c>
      <c r="I305" s="723">
        <v>1.085</v>
      </c>
      <c r="J305" s="789">
        <f>SUM(I305-F305)*10000</f>
        <v>162.9999999999998</v>
      </c>
      <c r="K305" s="408">
        <f t="shared" si="27"/>
        <v>10</v>
      </c>
      <c r="L305" s="724">
        <f>SUM((I305-F305)/J305*K305)*E305</f>
        <v>2E-3</v>
      </c>
      <c r="M305" s="720" t="s">
        <v>883</v>
      </c>
      <c r="N305" s="719">
        <v>1</v>
      </c>
      <c r="O305" s="790">
        <f t="shared" si="33"/>
        <v>3259.9999999999959</v>
      </c>
      <c r="P305" s="517"/>
    </row>
    <row r="306" spans="1:16" s="846" customFormat="1" ht="15" customHeight="1" x14ac:dyDescent="0.25">
      <c r="A306" s="461" t="s">
        <v>1146</v>
      </c>
      <c r="B306" s="461" t="s">
        <v>2073</v>
      </c>
      <c r="C306" s="753" t="s">
        <v>77</v>
      </c>
      <c r="D306" s="482">
        <v>42108</v>
      </c>
      <c r="E306" s="461">
        <v>4</v>
      </c>
      <c r="F306" s="750">
        <v>0.96909999999999996</v>
      </c>
      <c r="G306" s="749" t="s">
        <v>52</v>
      </c>
      <c r="H306" s="519">
        <v>42111</v>
      </c>
      <c r="I306" s="750">
        <v>0.95699999999999996</v>
      </c>
      <c r="J306" s="789">
        <f>SUM(F306-I306)*10000</f>
        <v>121</v>
      </c>
      <c r="K306" s="742">
        <f t="shared" si="27"/>
        <v>11.405109489051094</v>
      </c>
      <c r="L306" s="751">
        <f>SUM((F306-I306)/J306*K306)*E306</f>
        <v>4.5620437956204376E-3</v>
      </c>
      <c r="M306" s="753" t="s">
        <v>883</v>
      </c>
      <c r="N306" s="639">
        <v>0.87680000000000002</v>
      </c>
      <c r="O306" s="790">
        <f t="shared" si="33"/>
        <v>6295.7036869305766</v>
      </c>
      <c r="P306" s="518"/>
    </row>
    <row r="307" spans="1:16" s="846" customFormat="1" ht="15" customHeight="1" x14ac:dyDescent="0.25">
      <c r="A307" s="407" t="s">
        <v>1035</v>
      </c>
      <c r="B307" s="407" t="s">
        <v>2068</v>
      </c>
      <c r="C307" s="720" t="s">
        <v>52</v>
      </c>
      <c r="D307" s="498">
        <v>42108</v>
      </c>
      <c r="E307" s="407">
        <v>2</v>
      </c>
      <c r="F307" s="723">
        <v>1.0687</v>
      </c>
      <c r="G307" s="479" t="s">
        <v>52</v>
      </c>
      <c r="H307" s="519">
        <v>42114</v>
      </c>
      <c r="I307" s="723">
        <v>1.0724</v>
      </c>
      <c r="J307" s="789">
        <f>SUM(I307-F307)*10000</f>
        <v>37.000000000000369</v>
      </c>
      <c r="K307" s="408">
        <f t="shared" si="27"/>
        <v>10</v>
      </c>
      <c r="L307" s="724">
        <f t="shared" ref="L307:L318" si="34">SUM((I307-F307)/J307*K307)*E307</f>
        <v>2E-3</v>
      </c>
      <c r="M307" s="720" t="s">
        <v>883</v>
      </c>
      <c r="N307" s="719">
        <v>1</v>
      </c>
      <c r="O307" s="790">
        <f t="shared" si="33"/>
        <v>740.00000000000739</v>
      </c>
      <c r="P307" s="517"/>
    </row>
    <row r="308" spans="1:16" s="846" customFormat="1" ht="15" customHeight="1" x14ac:dyDescent="0.25">
      <c r="A308" s="407" t="s">
        <v>1035</v>
      </c>
      <c r="B308" s="407" t="s">
        <v>2068</v>
      </c>
      <c r="C308" s="720" t="s">
        <v>52</v>
      </c>
      <c r="D308" s="498">
        <v>42110</v>
      </c>
      <c r="E308" s="407">
        <v>2</v>
      </c>
      <c r="F308" s="723">
        <v>1.0724</v>
      </c>
      <c r="G308" s="479" t="s">
        <v>52</v>
      </c>
      <c r="H308" s="519">
        <v>42114</v>
      </c>
      <c r="I308" s="723">
        <v>1.0712999999999999</v>
      </c>
      <c r="J308" s="789">
        <f>SUM(I308-F308)*10000</f>
        <v>-11.000000000001009</v>
      </c>
      <c r="K308" s="408">
        <f t="shared" si="27"/>
        <v>10</v>
      </c>
      <c r="L308" s="724">
        <f t="shared" si="34"/>
        <v>2E-3</v>
      </c>
      <c r="M308" s="720" t="s">
        <v>883</v>
      </c>
      <c r="N308" s="719">
        <v>1</v>
      </c>
      <c r="O308" s="790">
        <f t="shared" si="33"/>
        <v>-220.00000000002018</v>
      </c>
      <c r="P308" s="517"/>
    </row>
    <row r="309" spans="1:16" s="846" customFormat="1" ht="15" customHeight="1" x14ac:dyDescent="0.25">
      <c r="A309" s="407" t="s">
        <v>1035</v>
      </c>
      <c r="B309" s="407" t="s">
        <v>2068</v>
      </c>
      <c r="C309" s="720" t="s">
        <v>52</v>
      </c>
      <c r="D309" s="498">
        <v>42110</v>
      </c>
      <c r="E309" s="407">
        <v>1.37</v>
      </c>
      <c r="F309" s="723">
        <v>1.0724</v>
      </c>
      <c r="G309" s="479" t="s">
        <v>52</v>
      </c>
      <c r="H309" s="519">
        <v>42114</v>
      </c>
      <c r="I309" s="723">
        <v>1.0712999999999999</v>
      </c>
      <c r="J309" s="789">
        <f>SUM(I309-F309)*10000</f>
        <v>-11.000000000001009</v>
      </c>
      <c r="K309" s="408">
        <f t="shared" si="27"/>
        <v>10</v>
      </c>
      <c r="L309" s="724">
        <f t="shared" si="34"/>
        <v>1.3700000000000001E-3</v>
      </c>
      <c r="M309" s="720" t="s">
        <v>883</v>
      </c>
      <c r="N309" s="719">
        <v>1</v>
      </c>
      <c r="O309" s="790">
        <f t="shared" si="33"/>
        <v>-150.70000000001383</v>
      </c>
      <c r="P309" s="517"/>
    </row>
    <row r="310" spans="1:16" s="846" customFormat="1" ht="15" customHeight="1" x14ac:dyDescent="0.25">
      <c r="A310" s="407" t="s">
        <v>1273</v>
      </c>
      <c r="B310" s="407" t="s">
        <v>2068</v>
      </c>
      <c r="C310" s="720" t="s">
        <v>52</v>
      </c>
      <c r="D310" s="498">
        <v>42110</v>
      </c>
      <c r="E310" s="407">
        <v>1.5</v>
      </c>
      <c r="F310" s="723">
        <v>127.982</v>
      </c>
      <c r="G310" s="479" t="s">
        <v>52</v>
      </c>
      <c r="H310" s="519">
        <v>42118</v>
      </c>
      <c r="I310" s="723">
        <v>129.37700000000001</v>
      </c>
      <c r="J310" s="789">
        <f>SUM(I310-F310)*100</f>
        <v>139.50000000000102</v>
      </c>
      <c r="K310" s="408">
        <f t="shared" si="27"/>
        <v>10</v>
      </c>
      <c r="L310" s="724">
        <f t="shared" si="34"/>
        <v>0.15000000000000002</v>
      </c>
      <c r="M310" s="720" t="s">
        <v>883</v>
      </c>
      <c r="N310" s="719">
        <v>1</v>
      </c>
      <c r="O310" s="790">
        <f t="shared" si="33"/>
        <v>2092.5000000000155</v>
      </c>
      <c r="P310" s="734"/>
    </row>
    <row r="311" spans="1:16" s="846" customFormat="1" ht="15" customHeight="1" x14ac:dyDescent="0.25">
      <c r="A311" s="407" t="s">
        <v>1274</v>
      </c>
      <c r="B311" s="407" t="s">
        <v>2068</v>
      </c>
      <c r="C311" s="720" t="s">
        <v>52</v>
      </c>
      <c r="D311" s="498">
        <v>42115</v>
      </c>
      <c r="E311" s="407">
        <v>2.8</v>
      </c>
      <c r="F311" s="723">
        <v>119.68300000000001</v>
      </c>
      <c r="G311" s="479" t="s">
        <v>52</v>
      </c>
      <c r="H311" s="519">
        <v>42118</v>
      </c>
      <c r="I311" s="723">
        <v>119.01</v>
      </c>
      <c r="J311" s="789">
        <f>SUM(I311-F311)*100</f>
        <v>-67.300000000000182</v>
      </c>
      <c r="K311" s="408">
        <f t="shared" si="27"/>
        <v>10</v>
      </c>
      <c r="L311" s="724">
        <f t="shared" si="34"/>
        <v>0.27999999999999997</v>
      </c>
      <c r="M311" s="720" t="s">
        <v>883</v>
      </c>
      <c r="N311" s="719">
        <v>1</v>
      </c>
      <c r="O311" s="790">
        <f t="shared" si="33"/>
        <v>-1884.4000000000049</v>
      </c>
      <c r="P311" s="517"/>
    </row>
    <row r="312" spans="1:16" s="846" customFormat="1" ht="15" customHeight="1" x14ac:dyDescent="0.25">
      <c r="A312" s="407" t="s">
        <v>1274</v>
      </c>
      <c r="B312" s="407" t="s">
        <v>2068</v>
      </c>
      <c r="C312" s="720" t="s">
        <v>52</v>
      </c>
      <c r="D312" s="498">
        <v>42115</v>
      </c>
      <c r="E312" s="407">
        <v>2.8</v>
      </c>
      <c r="F312" s="723">
        <v>119.68300000000001</v>
      </c>
      <c r="G312" s="479" t="s">
        <v>52</v>
      </c>
      <c r="H312" s="519">
        <v>42118</v>
      </c>
      <c r="I312" s="723">
        <v>119.01</v>
      </c>
      <c r="J312" s="789">
        <f>SUM(I312-F312)*100</f>
        <v>-67.300000000000182</v>
      </c>
      <c r="K312" s="408">
        <f t="shared" si="27"/>
        <v>10</v>
      </c>
      <c r="L312" s="724">
        <f t="shared" si="34"/>
        <v>0.27999999999999997</v>
      </c>
      <c r="M312" s="720" t="s">
        <v>883</v>
      </c>
      <c r="N312" s="719">
        <v>1</v>
      </c>
      <c r="O312" s="790">
        <f t="shared" si="33"/>
        <v>-1884.4000000000049</v>
      </c>
      <c r="P312" s="517"/>
    </row>
    <row r="313" spans="1:16" s="846" customFormat="1" ht="15" customHeight="1" x14ac:dyDescent="0.25">
      <c r="A313" s="407" t="s">
        <v>1176</v>
      </c>
      <c r="B313" s="407" t="s">
        <v>2078</v>
      </c>
      <c r="C313" s="720" t="s">
        <v>52</v>
      </c>
      <c r="D313" s="498">
        <v>42114</v>
      </c>
      <c r="E313" s="407">
        <v>6</v>
      </c>
      <c r="F313" s="723">
        <v>1.9370000000000001</v>
      </c>
      <c r="G313" s="479" t="s">
        <v>2336</v>
      </c>
      <c r="H313" s="519">
        <v>42118</v>
      </c>
      <c r="I313" s="723">
        <v>2</v>
      </c>
      <c r="J313" s="789">
        <f>SUM(I313-F313)*10000</f>
        <v>629.99999999999943</v>
      </c>
      <c r="K313" s="408">
        <f t="shared" si="27"/>
        <v>7.6692997929289053</v>
      </c>
      <c r="L313" s="724">
        <f t="shared" si="34"/>
        <v>4.6015798757573431E-3</v>
      </c>
      <c r="M313" s="720" t="s">
        <v>883</v>
      </c>
      <c r="N313" s="719">
        <v>1.3039000000000001</v>
      </c>
      <c r="O313" s="928">
        <f t="shared" si="33"/>
        <v>22233.264220623692</v>
      </c>
      <c r="P313" s="517"/>
    </row>
    <row r="314" spans="1:16" s="846" customFormat="1" ht="15" customHeight="1" x14ac:dyDescent="0.25">
      <c r="A314" s="407" t="s">
        <v>1273</v>
      </c>
      <c r="B314" s="407" t="s">
        <v>2068</v>
      </c>
      <c r="C314" s="720" t="s">
        <v>52</v>
      </c>
      <c r="D314" s="498">
        <v>42110</v>
      </c>
      <c r="E314" s="407">
        <v>1.5</v>
      </c>
      <c r="F314" s="723">
        <v>127.982</v>
      </c>
      <c r="G314" s="479" t="s">
        <v>52</v>
      </c>
      <c r="H314" s="519">
        <v>42122</v>
      </c>
      <c r="I314" s="723">
        <v>130.46299999999999</v>
      </c>
      <c r="J314" s="789">
        <f>SUM(I314-F314)*100</f>
        <v>248.09999999999945</v>
      </c>
      <c r="K314" s="408">
        <f t="shared" si="27"/>
        <v>10</v>
      </c>
      <c r="L314" s="724">
        <f t="shared" si="34"/>
        <v>0.15000000000000002</v>
      </c>
      <c r="M314" s="720" t="s">
        <v>883</v>
      </c>
      <c r="N314" s="719">
        <v>1</v>
      </c>
      <c r="O314" s="790">
        <f t="shared" si="33"/>
        <v>3721.4999999999918</v>
      </c>
      <c r="P314" s="734"/>
    </row>
    <row r="315" spans="1:16" s="846" customFormat="1" ht="15" customHeight="1" x14ac:dyDescent="0.25">
      <c r="A315" s="407" t="s">
        <v>1057</v>
      </c>
      <c r="B315" s="407" t="s">
        <v>2068</v>
      </c>
      <c r="C315" s="720" t="s">
        <v>52</v>
      </c>
      <c r="D315" s="498">
        <v>42118</v>
      </c>
      <c r="E315" s="407">
        <v>2.6</v>
      </c>
      <c r="F315" s="723">
        <v>0.78110000000000002</v>
      </c>
      <c r="G315" s="479" t="s">
        <v>52</v>
      </c>
      <c r="H315" s="519">
        <v>42122</v>
      </c>
      <c r="I315" s="723">
        <v>0.79100000000000004</v>
      </c>
      <c r="J315" s="789">
        <f>SUM(I315-F315)*10000</f>
        <v>99.000000000000199</v>
      </c>
      <c r="K315" s="408">
        <f t="shared" ref="K315:K378" si="35">SUM(100000/N315)/10000</f>
        <v>12.642225031605562</v>
      </c>
      <c r="L315" s="724">
        <f t="shared" si="34"/>
        <v>3.2869785082174467E-3</v>
      </c>
      <c r="M315" s="720" t="s">
        <v>883</v>
      </c>
      <c r="N315" s="719">
        <v>0.79100000000000004</v>
      </c>
      <c r="O315" s="790">
        <f>SUM(J315*K315*E315)*N315</f>
        <v>2574.0000000000055</v>
      </c>
      <c r="P315" s="734"/>
    </row>
    <row r="316" spans="1:16" s="846" customFormat="1" ht="15" customHeight="1" x14ac:dyDescent="0.25">
      <c r="A316" s="407" t="s">
        <v>1057</v>
      </c>
      <c r="B316" s="407" t="s">
        <v>2068</v>
      </c>
      <c r="C316" s="720" t="s">
        <v>52</v>
      </c>
      <c r="D316" s="498">
        <v>42118</v>
      </c>
      <c r="E316" s="407">
        <v>2.6</v>
      </c>
      <c r="F316" s="723">
        <v>0.78110000000000002</v>
      </c>
      <c r="G316" s="479" t="s">
        <v>52</v>
      </c>
      <c r="H316" s="519">
        <v>42122</v>
      </c>
      <c r="I316" s="723">
        <v>0.80100000000000005</v>
      </c>
      <c r="J316" s="789">
        <f>SUM(I316-F316)*10000</f>
        <v>199.00000000000028</v>
      </c>
      <c r="K316" s="408">
        <f t="shared" si="35"/>
        <v>12.55981612429194</v>
      </c>
      <c r="L316" s="724">
        <f t="shared" si="34"/>
        <v>3.2655521923159051E-3</v>
      </c>
      <c r="M316" s="720" t="s">
        <v>883</v>
      </c>
      <c r="N316" s="719">
        <v>0.79618999999999995</v>
      </c>
      <c r="O316" s="790">
        <f>SUM(J316*K316*E316)*N316</f>
        <v>5174.0000000000073</v>
      </c>
      <c r="P316" s="734"/>
    </row>
    <row r="317" spans="1:16" s="846" customFormat="1" ht="15" customHeight="1" x14ac:dyDescent="0.25">
      <c r="A317" s="407" t="s">
        <v>1035</v>
      </c>
      <c r="B317" s="407" t="s">
        <v>2068</v>
      </c>
      <c r="C317" s="720" t="s">
        <v>52</v>
      </c>
      <c r="D317" s="498">
        <v>42118</v>
      </c>
      <c r="E317" s="407">
        <v>2.2000000000000002</v>
      </c>
      <c r="F317" s="723">
        <v>1.0867</v>
      </c>
      <c r="G317" s="479" t="s">
        <v>52</v>
      </c>
      <c r="H317" s="519">
        <v>42123</v>
      </c>
      <c r="I317" s="723">
        <v>1.0998000000000001</v>
      </c>
      <c r="J317" s="789">
        <f>SUM(I317-F317)*10000</f>
        <v>131.00000000000111</v>
      </c>
      <c r="K317" s="408">
        <f t="shared" si="35"/>
        <v>10</v>
      </c>
      <c r="L317" s="724">
        <f t="shared" si="34"/>
        <v>2.2000000000000001E-3</v>
      </c>
      <c r="M317" s="720" t="s">
        <v>883</v>
      </c>
      <c r="N317" s="719">
        <v>1</v>
      </c>
      <c r="O317" s="790">
        <f t="shared" ref="O317:O330" si="36">SUM(J317*K317*E317)/N317</f>
        <v>2882.0000000000246</v>
      </c>
      <c r="P317" s="518"/>
    </row>
    <row r="318" spans="1:16" s="846" customFormat="1" ht="15" customHeight="1" x14ac:dyDescent="0.25">
      <c r="A318" s="407" t="s">
        <v>1035</v>
      </c>
      <c r="B318" s="407" t="s">
        <v>2068</v>
      </c>
      <c r="C318" s="720" t="s">
        <v>52</v>
      </c>
      <c r="D318" s="498">
        <v>42118</v>
      </c>
      <c r="E318" s="407">
        <v>2.2000000000000002</v>
      </c>
      <c r="F318" s="723">
        <v>1.0867</v>
      </c>
      <c r="G318" s="479" t="s">
        <v>52</v>
      </c>
      <c r="H318" s="519">
        <v>42123</v>
      </c>
      <c r="I318" s="723">
        <v>1.113</v>
      </c>
      <c r="J318" s="789">
        <f>SUM(I318-F318)*10000</f>
        <v>262.99999999999989</v>
      </c>
      <c r="K318" s="408">
        <f t="shared" si="35"/>
        <v>10</v>
      </c>
      <c r="L318" s="724">
        <f t="shared" si="34"/>
        <v>2.2000000000000001E-3</v>
      </c>
      <c r="M318" s="720" t="s">
        <v>883</v>
      </c>
      <c r="N318" s="719">
        <v>1</v>
      </c>
      <c r="O318" s="790">
        <f t="shared" si="36"/>
        <v>5785.9999999999982</v>
      </c>
      <c r="P318" s="518"/>
    </row>
    <row r="319" spans="1:16" s="846" customFormat="1" ht="15" customHeight="1" x14ac:dyDescent="0.25">
      <c r="A319" s="461" t="s">
        <v>1031</v>
      </c>
      <c r="B319" s="461" t="s">
        <v>2073</v>
      </c>
      <c r="C319" s="753" t="s">
        <v>77</v>
      </c>
      <c r="D319" s="482">
        <v>42122</v>
      </c>
      <c r="E319" s="461">
        <v>1.8</v>
      </c>
      <c r="F319" s="750">
        <v>1.2079</v>
      </c>
      <c r="G319" s="749" t="s">
        <v>52</v>
      </c>
      <c r="H319" s="519">
        <v>42123</v>
      </c>
      <c r="I319" s="750">
        <v>1.1954</v>
      </c>
      <c r="J319" s="789">
        <f>SUM(F319-I319)*10000</f>
        <v>124.99999999999956</v>
      </c>
      <c r="K319" s="742">
        <f t="shared" si="35"/>
        <v>8.3097889313611439</v>
      </c>
      <c r="L319" s="751">
        <f>SUM((F319-I319)/J319*K319)*E319</f>
        <v>1.4957620076450058E-3</v>
      </c>
      <c r="M319" s="753" t="s">
        <v>883</v>
      </c>
      <c r="N319" s="639">
        <v>1.2034</v>
      </c>
      <c r="O319" s="790">
        <f t="shared" si="36"/>
        <v>1553.6833218848685</v>
      </c>
      <c r="P319" s="517"/>
    </row>
    <row r="320" spans="1:16" s="846" customFormat="1" ht="15" customHeight="1" x14ac:dyDescent="0.25">
      <c r="A320" s="407" t="s">
        <v>1274</v>
      </c>
      <c r="B320" s="407" t="s">
        <v>2253</v>
      </c>
      <c r="C320" s="720" t="s">
        <v>52</v>
      </c>
      <c r="D320" s="498">
        <v>42123</v>
      </c>
      <c r="E320" s="407">
        <v>14.8</v>
      </c>
      <c r="F320" s="723">
        <v>119.024</v>
      </c>
      <c r="G320" s="479" t="s">
        <v>2336</v>
      </c>
      <c r="H320" s="519">
        <v>42123</v>
      </c>
      <c r="I320" s="723">
        <v>118.7</v>
      </c>
      <c r="J320" s="789">
        <f>SUM(I320-F320)*100</f>
        <v>-32.399999999999807</v>
      </c>
      <c r="K320" s="408">
        <f t="shared" si="35"/>
        <v>10</v>
      </c>
      <c r="L320" s="724">
        <f>SUM((I320-F320)/J320*K320)*E320</f>
        <v>1.4800000000000002</v>
      </c>
      <c r="M320" s="720" t="s">
        <v>883</v>
      </c>
      <c r="N320" s="719">
        <v>1</v>
      </c>
      <c r="O320" s="790">
        <f t="shared" si="36"/>
        <v>-4795.1999999999716</v>
      </c>
      <c r="P320" s="517"/>
    </row>
    <row r="321" spans="1:16" s="846" customFormat="1" ht="15" customHeight="1" x14ac:dyDescent="0.25">
      <c r="A321" s="461" t="s">
        <v>1031</v>
      </c>
      <c r="B321" s="461" t="s">
        <v>2073</v>
      </c>
      <c r="C321" s="753" t="s">
        <v>77</v>
      </c>
      <c r="D321" s="482">
        <v>42122</v>
      </c>
      <c r="E321" s="461">
        <v>1.8</v>
      </c>
      <c r="F321" s="750">
        <v>1.2079</v>
      </c>
      <c r="G321" s="749" t="s">
        <v>52</v>
      </c>
      <c r="H321" s="519">
        <v>42124</v>
      </c>
      <c r="I321" s="750">
        <v>1.2027399999999999</v>
      </c>
      <c r="J321" s="789">
        <f>SUM(F321-I321)*10000</f>
        <v>51.600000000000534</v>
      </c>
      <c r="K321" s="742">
        <f t="shared" si="35"/>
        <v>8.3097889313611439</v>
      </c>
      <c r="L321" s="751">
        <f>SUM((F321-I321)/J321*K321)*E321</f>
        <v>1.495762007645006E-3</v>
      </c>
      <c r="M321" s="753" t="s">
        <v>883</v>
      </c>
      <c r="N321" s="639">
        <v>1.2034</v>
      </c>
      <c r="O321" s="790">
        <f t="shared" si="36"/>
        <v>641.36047527408266</v>
      </c>
      <c r="P321" s="518"/>
    </row>
    <row r="322" spans="1:16" s="846" customFormat="1" ht="15" customHeight="1" x14ac:dyDescent="0.25">
      <c r="A322" s="407" t="s">
        <v>1274</v>
      </c>
      <c r="B322" s="407" t="s">
        <v>2068</v>
      </c>
      <c r="C322" s="720" t="s">
        <v>52</v>
      </c>
      <c r="D322" s="498">
        <v>42122</v>
      </c>
      <c r="E322" s="407">
        <v>3.5</v>
      </c>
      <c r="F322" s="723">
        <v>119.60899999999999</v>
      </c>
      <c r="G322" s="479" t="s">
        <v>52</v>
      </c>
      <c r="H322" s="519">
        <v>42129</v>
      </c>
      <c r="I322" s="723">
        <v>120.4</v>
      </c>
      <c r="J322" s="789">
        <f>SUM(I322-F322)*100</f>
        <v>79.100000000001103</v>
      </c>
      <c r="K322" s="408">
        <f t="shared" si="35"/>
        <v>10</v>
      </c>
      <c r="L322" s="724">
        <f>SUM((I322-F322)/J322*K322)*E322</f>
        <v>0.35000000000000003</v>
      </c>
      <c r="M322" s="720" t="s">
        <v>883</v>
      </c>
      <c r="N322" s="719">
        <v>1</v>
      </c>
      <c r="O322" s="790">
        <f t="shared" si="36"/>
        <v>2768.5000000000387</v>
      </c>
      <c r="P322" s="517"/>
    </row>
    <row r="323" spans="1:16" s="846" customFormat="1" ht="15" customHeight="1" x14ac:dyDescent="0.25">
      <c r="A323" s="407" t="s">
        <v>1274</v>
      </c>
      <c r="B323" s="407" t="s">
        <v>2068</v>
      </c>
      <c r="C323" s="720" t="s">
        <v>52</v>
      </c>
      <c r="D323" s="498">
        <v>42122</v>
      </c>
      <c r="E323" s="407">
        <v>3.5</v>
      </c>
      <c r="F323" s="723">
        <v>119.60899999999999</v>
      </c>
      <c r="G323" s="479" t="s">
        <v>52</v>
      </c>
      <c r="H323" s="519">
        <v>42129</v>
      </c>
      <c r="I323" s="723">
        <v>119.86499999999999</v>
      </c>
      <c r="J323" s="789">
        <f>SUM(I323-F323)*100</f>
        <v>25.600000000000023</v>
      </c>
      <c r="K323" s="408">
        <f t="shared" si="35"/>
        <v>10</v>
      </c>
      <c r="L323" s="724">
        <f>SUM((I323-F323)/J323*K323)*E323</f>
        <v>0.35000000000000003</v>
      </c>
      <c r="M323" s="720" t="s">
        <v>883</v>
      </c>
      <c r="N323" s="719">
        <v>1</v>
      </c>
      <c r="O323" s="790">
        <f t="shared" si="36"/>
        <v>896.0000000000008</v>
      </c>
      <c r="P323" s="517"/>
    </row>
    <row r="324" spans="1:16" s="846" customFormat="1" ht="15" customHeight="1" x14ac:dyDescent="0.25">
      <c r="A324" s="461" t="s">
        <v>1031</v>
      </c>
      <c r="B324" s="461" t="s">
        <v>2073</v>
      </c>
      <c r="C324" s="753" t="s">
        <v>77</v>
      </c>
      <c r="D324" s="482">
        <v>42130</v>
      </c>
      <c r="E324" s="461">
        <v>3.23</v>
      </c>
      <c r="F324" s="750">
        <v>1.1978</v>
      </c>
      <c r="G324" s="749" t="s">
        <v>52</v>
      </c>
      <c r="H324" s="519">
        <v>42131</v>
      </c>
      <c r="I324" s="750">
        <v>1.2098</v>
      </c>
      <c r="J324" s="789">
        <f>SUM(F324-I324)*10000</f>
        <v>-120.00000000000011</v>
      </c>
      <c r="K324" s="742">
        <f t="shared" si="35"/>
        <v>8.2870638932626157</v>
      </c>
      <c r="L324" s="751">
        <f>SUM((F324-I324)/J324*K324)*E324</f>
        <v>2.6767216375238245E-3</v>
      </c>
      <c r="M324" s="753" t="s">
        <v>883</v>
      </c>
      <c r="N324" s="639">
        <v>1.2067000000000001</v>
      </c>
      <c r="O324" s="790">
        <f t="shared" si="36"/>
        <v>-2661.8595881566193</v>
      </c>
      <c r="P324" s="518"/>
    </row>
    <row r="325" spans="1:16" s="846" customFormat="1" ht="15" customHeight="1" x14ac:dyDescent="0.25">
      <c r="A325" s="461" t="s">
        <v>1144</v>
      </c>
      <c r="B325" s="461" t="s">
        <v>2073</v>
      </c>
      <c r="C325" s="753" t="s">
        <v>77</v>
      </c>
      <c r="D325" s="482">
        <v>42129</v>
      </c>
      <c r="E325" s="461">
        <v>2.94</v>
      </c>
      <c r="F325" s="750">
        <v>1.9180999999999999</v>
      </c>
      <c r="G325" s="749" t="s">
        <v>52</v>
      </c>
      <c r="H325" s="519">
        <v>42132</v>
      </c>
      <c r="I325" s="750">
        <v>1.9530000000000001</v>
      </c>
      <c r="J325" s="789">
        <f>SUM(F325-I325)*10000</f>
        <v>-349.00000000000153</v>
      </c>
      <c r="K325" s="742">
        <f t="shared" si="35"/>
        <v>7.8901688496133806</v>
      </c>
      <c r="L325" s="751">
        <f>SUM((F325-I325)/J325*K325)*E325</f>
        <v>2.3197096417863338E-3</v>
      </c>
      <c r="M325" s="753" t="s">
        <v>883</v>
      </c>
      <c r="N325" s="639">
        <v>1.2674000000000001</v>
      </c>
      <c r="O325" s="790">
        <f t="shared" si="36"/>
        <v>-6387.7123637638788</v>
      </c>
      <c r="P325" s="517"/>
    </row>
    <row r="326" spans="1:16" s="846" customFormat="1" ht="15" customHeight="1" x14ac:dyDescent="0.25">
      <c r="A326" s="461" t="s">
        <v>1176</v>
      </c>
      <c r="B326" s="461" t="s">
        <v>2067</v>
      </c>
      <c r="C326" s="753" t="s">
        <v>77</v>
      </c>
      <c r="D326" s="482">
        <v>42132</v>
      </c>
      <c r="E326" s="461">
        <v>4.5350000000000001</v>
      </c>
      <c r="F326" s="750">
        <v>2.08</v>
      </c>
      <c r="G326" s="749" t="s">
        <v>2336</v>
      </c>
      <c r="H326" s="519">
        <v>42135</v>
      </c>
      <c r="I326" s="750">
        <v>2.0920000000000001</v>
      </c>
      <c r="J326" s="789">
        <f>SUM(F326-I326)*10000</f>
        <v>-120.00000000000011</v>
      </c>
      <c r="K326" s="742">
        <f t="shared" si="35"/>
        <v>7.4493444576877224</v>
      </c>
      <c r="L326" s="751">
        <f>SUM((F326-I326)/J326*K326)*E326</f>
        <v>3.3782777115613821E-3</v>
      </c>
      <c r="M326" s="753" t="s">
        <v>883</v>
      </c>
      <c r="N326" s="639">
        <v>1.3424</v>
      </c>
      <c r="O326" s="928">
        <f t="shared" si="36"/>
        <v>-3019.9145216579727</v>
      </c>
      <c r="P326" s="517"/>
    </row>
    <row r="327" spans="1:16" s="846" customFormat="1" ht="15" customHeight="1" x14ac:dyDescent="0.25">
      <c r="A327" s="407" t="s">
        <v>1172</v>
      </c>
      <c r="B327" s="407" t="s">
        <v>2078</v>
      </c>
      <c r="C327" s="720" t="s">
        <v>52</v>
      </c>
      <c r="D327" s="498">
        <v>42132</v>
      </c>
      <c r="E327" s="407">
        <v>9.57</v>
      </c>
      <c r="F327" s="723">
        <v>0.745</v>
      </c>
      <c r="G327" s="479" t="s">
        <v>2336</v>
      </c>
      <c r="H327" s="519">
        <v>42135</v>
      </c>
      <c r="I327" s="723">
        <v>0.74209999999999998</v>
      </c>
      <c r="J327" s="789">
        <f>SUM(I327-F327)*10000</f>
        <v>-29.000000000000135</v>
      </c>
      <c r="K327" s="408">
        <f t="shared" si="35"/>
        <v>10</v>
      </c>
      <c r="L327" s="724">
        <f>SUM((I327-F327)/J327*K327)*E327</f>
        <v>9.5700000000000004E-3</v>
      </c>
      <c r="M327" s="720" t="s">
        <v>883</v>
      </c>
      <c r="N327" s="719">
        <v>1</v>
      </c>
      <c r="O327" s="790">
        <f t="shared" si="36"/>
        <v>-2775.3000000000129</v>
      </c>
      <c r="P327" s="517"/>
    </row>
    <row r="328" spans="1:16" s="846" customFormat="1" ht="15" customHeight="1" x14ac:dyDescent="0.25">
      <c r="A328" s="461" t="s">
        <v>1030</v>
      </c>
      <c r="B328" s="461" t="s">
        <v>2073</v>
      </c>
      <c r="C328" s="753" t="s">
        <v>77</v>
      </c>
      <c r="D328" s="482">
        <v>42132</v>
      </c>
      <c r="E328" s="461">
        <v>3.49</v>
      </c>
      <c r="F328" s="750">
        <v>0.73409999999999997</v>
      </c>
      <c r="G328" s="749" t="s">
        <v>976</v>
      </c>
      <c r="H328" s="519">
        <v>42135</v>
      </c>
      <c r="I328" s="750">
        <v>0.71650000000000003</v>
      </c>
      <c r="J328" s="789">
        <f>SUM(F328-I328)*10000</f>
        <v>175.99999999999949</v>
      </c>
      <c r="K328" s="742">
        <f t="shared" si="35"/>
        <v>15.458339774308238</v>
      </c>
      <c r="L328" s="751">
        <f>SUM((F328-I328)/J328*K328)*E328</f>
        <v>5.3949605812335759E-3</v>
      </c>
      <c r="M328" s="753" t="s">
        <v>883</v>
      </c>
      <c r="N328" s="639">
        <v>0.64690000000000003</v>
      </c>
      <c r="O328" s="790">
        <f t="shared" si="36"/>
        <v>14677.895537132577</v>
      </c>
      <c r="P328" s="734"/>
    </row>
    <row r="329" spans="1:16" s="846" customFormat="1" ht="15" customHeight="1" x14ac:dyDescent="0.25">
      <c r="A329" s="461" t="s">
        <v>1146</v>
      </c>
      <c r="B329" s="461" t="s">
        <v>2073</v>
      </c>
      <c r="C329" s="753" t="s">
        <v>77</v>
      </c>
      <c r="D329" s="482">
        <v>42137</v>
      </c>
      <c r="E329" s="461">
        <v>1.69</v>
      </c>
      <c r="F329" s="750">
        <v>0.91339999999999999</v>
      </c>
      <c r="G329" s="749" t="s">
        <v>52</v>
      </c>
      <c r="H329" s="519">
        <v>42138</v>
      </c>
      <c r="I329" s="750">
        <v>0.91537000000000002</v>
      </c>
      <c r="J329" s="789">
        <f>SUM(F329-I329)*10000</f>
        <v>-19.700000000000273</v>
      </c>
      <c r="K329" s="742">
        <f t="shared" si="35"/>
        <v>11.242270938729625</v>
      </c>
      <c r="L329" s="751">
        <f>SUM((F329-I329)/J329*K329)*E329</f>
        <v>1.8999437886453067E-3</v>
      </c>
      <c r="M329" s="753" t="s">
        <v>883</v>
      </c>
      <c r="N329" s="639">
        <v>0.88949999999999996</v>
      </c>
      <c r="O329" s="790">
        <f t="shared" si="36"/>
        <v>-420.78575195405352</v>
      </c>
      <c r="P329" s="518"/>
    </row>
    <row r="330" spans="1:16" s="846" customFormat="1" ht="15" customHeight="1" x14ac:dyDescent="0.25">
      <c r="A330" s="461" t="s">
        <v>1146</v>
      </c>
      <c r="B330" s="461" t="s">
        <v>2073</v>
      </c>
      <c r="C330" s="753" t="s">
        <v>77</v>
      </c>
      <c r="D330" s="482">
        <v>42137</v>
      </c>
      <c r="E330" s="461">
        <v>1.69</v>
      </c>
      <c r="F330" s="750">
        <v>0.91339999999999999</v>
      </c>
      <c r="G330" s="749" t="s">
        <v>52</v>
      </c>
      <c r="H330" s="519">
        <v>42138</v>
      </c>
      <c r="I330" s="750">
        <v>0.91537000000000002</v>
      </c>
      <c r="J330" s="789">
        <f>SUM(F330-I330)*10000</f>
        <v>-19.700000000000273</v>
      </c>
      <c r="K330" s="742">
        <f t="shared" si="35"/>
        <v>11.242270938729625</v>
      </c>
      <c r="L330" s="751">
        <f>SUM((F330-I330)/J330*K330)*E330</f>
        <v>1.8999437886453067E-3</v>
      </c>
      <c r="M330" s="753" t="s">
        <v>883</v>
      </c>
      <c r="N330" s="639">
        <v>0.88949999999999996</v>
      </c>
      <c r="O330" s="790">
        <f t="shared" si="36"/>
        <v>-420.78575195405352</v>
      </c>
      <c r="P330" s="517"/>
    </row>
    <row r="331" spans="1:16" s="846" customFormat="1" ht="15" customHeight="1" x14ac:dyDescent="0.25">
      <c r="A331" s="14" t="s">
        <v>1173</v>
      </c>
      <c r="B331" s="407" t="s">
        <v>2068</v>
      </c>
      <c r="C331" s="721" t="s">
        <v>52</v>
      </c>
      <c r="D331" s="421">
        <v>41404</v>
      </c>
      <c r="E331" s="14">
        <v>1</v>
      </c>
      <c r="F331" s="728">
        <v>1.5551999999999999</v>
      </c>
      <c r="G331" s="479" t="s">
        <v>976</v>
      </c>
      <c r="H331" s="498">
        <v>42138</v>
      </c>
      <c r="I331" s="723">
        <v>1.55179</v>
      </c>
      <c r="J331" s="789">
        <f>SUM(I331-F331)*10000</f>
        <v>-34.099999999999127</v>
      </c>
      <c r="K331" s="408">
        <f t="shared" si="35"/>
        <v>9.8814229249011856</v>
      </c>
      <c r="L331" s="724">
        <f t="shared" ref="L331:L337" si="37">SUM((I331-F331)/J331*K331)*E331</f>
        <v>9.8814229249011851E-4</v>
      </c>
      <c r="M331" s="721" t="s">
        <v>883</v>
      </c>
      <c r="N331" s="719">
        <v>1.012</v>
      </c>
      <c r="O331" s="790">
        <f>SUM(J331*K331)/N331</f>
        <v>-332.96098986079227</v>
      </c>
      <c r="P331" s="517"/>
    </row>
    <row r="332" spans="1:16" s="846" customFormat="1" ht="15" customHeight="1" x14ac:dyDescent="0.25">
      <c r="A332" s="407" t="s">
        <v>1143</v>
      </c>
      <c r="B332" s="407" t="s">
        <v>2078</v>
      </c>
      <c r="C332" s="720" t="s">
        <v>52</v>
      </c>
      <c r="D332" s="498">
        <v>42131</v>
      </c>
      <c r="E332" s="407">
        <v>10.94</v>
      </c>
      <c r="F332" s="723">
        <v>0.72489999999999999</v>
      </c>
      <c r="G332" s="479" t="s">
        <v>2336</v>
      </c>
      <c r="H332" s="519">
        <v>42139</v>
      </c>
      <c r="I332" s="723">
        <v>0.73619999999999997</v>
      </c>
      <c r="J332" s="789">
        <f>SUM(I332-F332)*10000</f>
        <v>112.99999999999977</v>
      </c>
      <c r="K332" s="408">
        <f t="shared" si="35"/>
        <v>10.914647456887142</v>
      </c>
      <c r="L332" s="724">
        <f t="shared" si="37"/>
        <v>1.194062431783453E-2</v>
      </c>
      <c r="M332" s="720" t="s">
        <v>883</v>
      </c>
      <c r="N332" s="719">
        <v>0.91620000000000001</v>
      </c>
      <c r="O332" s="790">
        <f t="shared" ref="O332:O363" si="38">SUM(J332*K332*E332)/N332</f>
        <v>14727.030647405581</v>
      </c>
      <c r="P332" s="752"/>
    </row>
    <row r="333" spans="1:16" s="846" customFormat="1" ht="15" customHeight="1" x14ac:dyDescent="0.25">
      <c r="A333" s="407" t="s">
        <v>1146</v>
      </c>
      <c r="B333" s="407" t="s">
        <v>2068</v>
      </c>
      <c r="C333" s="720" t="s">
        <v>52</v>
      </c>
      <c r="D333" s="498">
        <v>42132</v>
      </c>
      <c r="E333" s="407">
        <v>3.42</v>
      </c>
      <c r="F333" s="723">
        <v>0.92949999999999999</v>
      </c>
      <c r="G333" s="479" t="s">
        <v>976</v>
      </c>
      <c r="H333" s="519">
        <v>42139</v>
      </c>
      <c r="I333" s="723">
        <v>0.90998999999999997</v>
      </c>
      <c r="J333" s="789">
        <f>SUM(I333-F333)*10000</f>
        <v>-195.10000000000028</v>
      </c>
      <c r="K333" s="408">
        <f t="shared" si="35"/>
        <v>11.364927832708261</v>
      </c>
      <c r="L333" s="724">
        <f t="shared" si="37"/>
        <v>3.886805318786225E-3</v>
      </c>
      <c r="M333" s="720" t="s">
        <v>883</v>
      </c>
      <c r="N333" s="719">
        <v>0.87990000000000002</v>
      </c>
      <c r="O333" s="790">
        <f t="shared" si="38"/>
        <v>-8618.2034060142469</v>
      </c>
      <c r="P333" s="518"/>
    </row>
    <row r="334" spans="1:16" s="846" customFormat="1" ht="15" customHeight="1" x14ac:dyDescent="0.25">
      <c r="A334" s="407" t="s">
        <v>1035</v>
      </c>
      <c r="B334" s="407" t="s">
        <v>2068</v>
      </c>
      <c r="C334" s="720" t="s">
        <v>52</v>
      </c>
      <c r="D334" s="498">
        <v>42138</v>
      </c>
      <c r="E334" s="407">
        <v>1.33</v>
      </c>
      <c r="F334" s="723">
        <v>1.1406000000000001</v>
      </c>
      <c r="G334" s="479" t="s">
        <v>52</v>
      </c>
      <c r="H334" s="519">
        <v>42140</v>
      </c>
      <c r="I334" s="723">
        <v>1.14455</v>
      </c>
      <c r="J334" s="789">
        <f>SUM(I334-F334)*10000</f>
        <v>39.499999999998977</v>
      </c>
      <c r="K334" s="408">
        <f t="shared" si="35"/>
        <v>10</v>
      </c>
      <c r="L334" s="724">
        <f t="shared" si="37"/>
        <v>1.33E-3</v>
      </c>
      <c r="M334" s="720" t="s">
        <v>883</v>
      </c>
      <c r="N334" s="719">
        <v>1</v>
      </c>
      <c r="O334" s="790">
        <f t="shared" si="38"/>
        <v>525.34999999998638</v>
      </c>
      <c r="P334" s="517"/>
    </row>
    <row r="335" spans="1:16" s="846" customFormat="1" ht="15" customHeight="1" x14ac:dyDescent="0.25">
      <c r="A335" s="407" t="s">
        <v>1035</v>
      </c>
      <c r="B335" s="407" t="s">
        <v>2068</v>
      </c>
      <c r="C335" s="720" t="s">
        <v>52</v>
      </c>
      <c r="D335" s="498">
        <v>42138</v>
      </c>
      <c r="E335" s="407">
        <v>1.33</v>
      </c>
      <c r="F335" s="723">
        <v>1.1406000000000001</v>
      </c>
      <c r="G335" s="479" t="s">
        <v>52</v>
      </c>
      <c r="H335" s="519">
        <v>42140</v>
      </c>
      <c r="I335" s="723">
        <v>1.14455</v>
      </c>
      <c r="J335" s="789">
        <f>SUM(I335-F335)*10000</f>
        <v>39.499999999998977</v>
      </c>
      <c r="K335" s="408">
        <f t="shared" si="35"/>
        <v>10</v>
      </c>
      <c r="L335" s="724">
        <f t="shared" si="37"/>
        <v>1.33E-3</v>
      </c>
      <c r="M335" s="720" t="s">
        <v>883</v>
      </c>
      <c r="N335" s="719">
        <v>1</v>
      </c>
      <c r="O335" s="790">
        <f t="shared" si="38"/>
        <v>525.34999999998638</v>
      </c>
      <c r="P335" s="517"/>
    </row>
    <row r="336" spans="1:16" s="846" customFormat="1" ht="15" customHeight="1" x14ac:dyDescent="0.25">
      <c r="A336" s="407" t="s">
        <v>1273</v>
      </c>
      <c r="B336" s="407" t="s">
        <v>2068</v>
      </c>
      <c r="C336" s="720" t="s">
        <v>52</v>
      </c>
      <c r="D336" s="498">
        <v>42138</v>
      </c>
      <c r="E336" s="407">
        <v>1.61</v>
      </c>
      <c r="F336" s="723">
        <v>135.78</v>
      </c>
      <c r="G336" s="479" t="s">
        <v>52</v>
      </c>
      <c r="H336" s="519">
        <v>42140</v>
      </c>
      <c r="I336" s="723">
        <v>136.64699999999999</v>
      </c>
      <c r="J336" s="789">
        <f>SUM(I336-F336)*100</f>
        <v>86.699999999999022</v>
      </c>
      <c r="K336" s="408">
        <f t="shared" si="35"/>
        <v>10</v>
      </c>
      <c r="L336" s="724">
        <f t="shared" si="37"/>
        <v>0.16100000000000003</v>
      </c>
      <c r="M336" s="720" t="s">
        <v>883</v>
      </c>
      <c r="N336" s="719">
        <v>1</v>
      </c>
      <c r="O336" s="790">
        <f t="shared" si="38"/>
        <v>1395.8699999999844</v>
      </c>
      <c r="P336" s="752"/>
    </row>
    <row r="337" spans="1:16" s="846" customFormat="1" ht="15" customHeight="1" x14ac:dyDescent="0.25">
      <c r="A337" s="407" t="s">
        <v>1273</v>
      </c>
      <c r="B337" s="407" t="s">
        <v>2068</v>
      </c>
      <c r="C337" s="720" t="s">
        <v>52</v>
      </c>
      <c r="D337" s="498">
        <v>42138</v>
      </c>
      <c r="E337" s="407">
        <v>1.61</v>
      </c>
      <c r="F337" s="723">
        <v>135.78</v>
      </c>
      <c r="G337" s="479" t="s">
        <v>52</v>
      </c>
      <c r="H337" s="519">
        <v>42140</v>
      </c>
      <c r="I337" s="723">
        <v>136.64699999999999</v>
      </c>
      <c r="J337" s="789">
        <f>SUM(I337-F337)*100</f>
        <v>86.699999999999022</v>
      </c>
      <c r="K337" s="408">
        <f t="shared" si="35"/>
        <v>10</v>
      </c>
      <c r="L337" s="724">
        <f t="shared" si="37"/>
        <v>0.16100000000000003</v>
      </c>
      <c r="M337" s="720" t="s">
        <v>883</v>
      </c>
      <c r="N337" s="719">
        <v>1</v>
      </c>
      <c r="O337" s="790">
        <f t="shared" si="38"/>
        <v>1395.8699999999844</v>
      </c>
      <c r="P337" s="752"/>
    </row>
    <row r="338" spans="1:16" s="846" customFormat="1" ht="15" customHeight="1" x14ac:dyDescent="0.25">
      <c r="A338" s="461" t="s">
        <v>1031</v>
      </c>
      <c r="B338" s="461" t="s">
        <v>2073</v>
      </c>
      <c r="C338" s="753" t="s">
        <v>77</v>
      </c>
      <c r="D338" s="482">
        <v>42137</v>
      </c>
      <c r="E338" s="461">
        <v>1.95</v>
      </c>
      <c r="F338" s="750">
        <v>1.1954</v>
      </c>
      <c r="G338" s="749" t="s">
        <v>52</v>
      </c>
      <c r="H338" s="519">
        <v>42142</v>
      </c>
      <c r="I338" s="750">
        <v>1.2118</v>
      </c>
      <c r="J338" s="789">
        <f>SUM(F338-I338)*10000</f>
        <v>-163.99999999999972</v>
      </c>
      <c r="K338" s="742">
        <f t="shared" si="35"/>
        <v>8.3619031691613017</v>
      </c>
      <c r="L338" s="751">
        <f>SUM((F338-I338)/J338*K338)*E338</f>
        <v>1.6305711179864537E-3</v>
      </c>
      <c r="M338" s="753" t="s">
        <v>883</v>
      </c>
      <c r="N338" s="639">
        <v>1.1959</v>
      </c>
      <c r="O338" s="790">
        <f t="shared" si="38"/>
        <v>-2236.0871590415418</v>
      </c>
      <c r="P338" s="518"/>
    </row>
    <row r="339" spans="1:16" s="846" customFormat="1" ht="15" customHeight="1" x14ac:dyDescent="0.25">
      <c r="A339" s="461" t="s">
        <v>1031</v>
      </c>
      <c r="B339" s="461" t="s">
        <v>2067</v>
      </c>
      <c r="C339" s="753" t="s">
        <v>77</v>
      </c>
      <c r="D339" s="482">
        <v>42139</v>
      </c>
      <c r="E339" s="461">
        <v>7.86</v>
      </c>
      <c r="F339" s="750">
        <v>1.2050000000000001</v>
      </c>
      <c r="G339" s="749" t="s">
        <v>2336</v>
      </c>
      <c r="H339" s="519">
        <v>42142</v>
      </c>
      <c r="I339" s="750">
        <v>1.2078</v>
      </c>
      <c r="J339" s="789">
        <f>SUM(F339-I339)*10000</f>
        <v>-27.999999999999137</v>
      </c>
      <c r="K339" s="742">
        <f t="shared" si="35"/>
        <v>8.3451556371526348</v>
      </c>
      <c r="L339" s="751">
        <f>SUM((F339-I339)/J339*K339)*E339</f>
        <v>6.5592923308019713E-3</v>
      </c>
      <c r="M339" s="753" t="s">
        <v>883</v>
      </c>
      <c r="N339" s="639">
        <v>1.1982999999999999</v>
      </c>
      <c r="O339" s="790">
        <f t="shared" si="38"/>
        <v>-1532.6728303634279</v>
      </c>
      <c r="P339" s="517"/>
    </row>
    <row r="340" spans="1:16" s="846" customFormat="1" ht="15" customHeight="1" x14ac:dyDescent="0.25">
      <c r="A340" s="461" t="s">
        <v>1274</v>
      </c>
      <c r="B340" s="461" t="s">
        <v>2067</v>
      </c>
      <c r="C340" s="753" t="s">
        <v>77</v>
      </c>
      <c r="D340" s="482">
        <v>42125</v>
      </c>
      <c r="E340" s="461">
        <v>12.7</v>
      </c>
      <c r="F340" s="750">
        <v>120</v>
      </c>
      <c r="G340" s="749" t="s">
        <v>2336</v>
      </c>
      <c r="H340" s="519">
        <v>42143</v>
      </c>
      <c r="I340" s="750">
        <v>120.6</v>
      </c>
      <c r="J340" s="789">
        <f>SUM(F340-I340)*100</f>
        <v>-59.999999999999432</v>
      </c>
      <c r="K340" s="742">
        <f t="shared" si="35"/>
        <v>10</v>
      </c>
      <c r="L340" s="751">
        <f>SUM((F340-I340)/J340*K340)*E340</f>
        <v>1.27</v>
      </c>
      <c r="M340" s="753" t="s">
        <v>883</v>
      </c>
      <c r="N340" s="639">
        <v>1</v>
      </c>
      <c r="O340" s="790">
        <f t="shared" si="38"/>
        <v>-7619.9999999999272</v>
      </c>
      <c r="P340" s="518"/>
    </row>
    <row r="341" spans="1:16" s="846" customFormat="1" ht="15" customHeight="1" x14ac:dyDescent="0.25">
      <c r="A341" s="407" t="s">
        <v>1030</v>
      </c>
      <c r="B341" s="407" t="s">
        <v>2094</v>
      </c>
      <c r="C341" s="720" t="s">
        <v>52</v>
      </c>
      <c r="D341" s="498">
        <v>42145</v>
      </c>
      <c r="E341" s="407">
        <v>3.52</v>
      </c>
      <c r="F341" s="723">
        <v>0.71399999999999997</v>
      </c>
      <c r="G341" s="479" t="s">
        <v>2336</v>
      </c>
      <c r="H341" s="519">
        <v>42150</v>
      </c>
      <c r="I341" s="723">
        <v>0.70699999999999996</v>
      </c>
      <c r="J341" s="789">
        <f>SUM(I341-F341)*10000</f>
        <v>-70.000000000000057</v>
      </c>
      <c r="K341" s="408">
        <f t="shared" si="35"/>
        <v>15.537600994406466</v>
      </c>
      <c r="L341" s="724">
        <f>SUM((I341-F341)/J341*K341)*E341</f>
        <v>5.4692355500310765E-3</v>
      </c>
      <c r="M341" s="720" t="s">
        <v>883</v>
      </c>
      <c r="N341" s="719">
        <v>0.64359999999999995</v>
      </c>
      <c r="O341" s="790">
        <f t="shared" si="38"/>
        <v>-5948.5159804564273</v>
      </c>
      <c r="P341" s="734"/>
    </row>
    <row r="342" spans="1:16" s="846" customFormat="1" ht="15" customHeight="1" x14ac:dyDescent="0.25">
      <c r="A342" s="461" t="s">
        <v>1030</v>
      </c>
      <c r="B342" s="461" t="s">
        <v>2073</v>
      </c>
      <c r="C342" s="753" t="s">
        <v>77</v>
      </c>
      <c r="D342" s="482">
        <v>42145</v>
      </c>
      <c r="E342" s="461">
        <v>2.15</v>
      </c>
      <c r="F342" s="750">
        <v>0.71109999999999995</v>
      </c>
      <c r="G342" s="749" t="s">
        <v>52</v>
      </c>
      <c r="H342" s="519">
        <v>42151</v>
      </c>
      <c r="I342" s="750">
        <v>0.71050000000000002</v>
      </c>
      <c r="J342" s="789">
        <f>SUM(F342-I342)*10000</f>
        <v>5.9999999999993392</v>
      </c>
      <c r="K342" s="742">
        <f t="shared" si="35"/>
        <v>15.537600994406466</v>
      </c>
      <c r="L342" s="751">
        <f>SUM((F342-I342)/J342*K342)*E342</f>
        <v>3.3405842137973901E-3</v>
      </c>
      <c r="M342" s="753" t="s">
        <v>883</v>
      </c>
      <c r="N342" s="639">
        <v>0.64359999999999995</v>
      </c>
      <c r="O342" s="790">
        <f t="shared" si="38"/>
        <v>311.42798761314691</v>
      </c>
      <c r="P342" s="752"/>
    </row>
    <row r="343" spans="1:16" s="846" customFormat="1" ht="15" customHeight="1" x14ac:dyDescent="0.25">
      <c r="A343" s="461" t="s">
        <v>1030</v>
      </c>
      <c r="B343" s="461" t="s">
        <v>2073</v>
      </c>
      <c r="C343" s="753" t="s">
        <v>77</v>
      </c>
      <c r="D343" s="482">
        <v>42145</v>
      </c>
      <c r="E343" s="461">
        <v>2.15</v>
      </c>
      <c r="F343" s="750">
        <v>0.71109999999999995</v>
      </c>
      <c r="G343" s="749" t="s">
        <v>52</v>
      </c>
      <c r="H343" s="519">
        <v>42151</v>
      </c>
      <c r="I343" s="750">
        <v>0.71050000000000002</v>
      </c>
      <c r="J343" s="789">
        <f>SUM(F343-I343)*10000</f>
        <v>5.9999999999993392</v>
      </c>
      <c r="K343" s="742">
        <f t="shared" si="35"/>
        <v>15.537600994406466</v>
      </c>
      <c r="L343" s="751">
        <f>SUM((F343-I343)/J343*K343)*E343</f>
        <v>3.3405842137973901E-3</v>
      </c>
      <c r="M343" s="753" t="s">
        <v>883</v>
      </c>
      <c r="N343" s="639">
        <v>0.64359999999999995</v>
      </c>
      <c r="O343" s="790">
        <f t="shared" si="38"/>
        <v>311.42798761314691</v>
      </c>
      <c r="P343" s="752"/>
    </row>
    <row r="344" spans="1:16" s="846" customFormat="1" ht="15" customHeight="1" x14ac:dyDescent="0.25">
      <c r="A344" s="407" t="s">
        <v>1148</v>
      </c>
      <c r="B344" s="407" t="s">
        <v>2068</v>
      </c>
      <c r="C344" s="720" t="s">
        <v>52</v>
      </c>
      <c r="D344" s="498">
        <v>42132</v>
      </c>
      <c r="E344" s="407">
        <v>4.91</v>
      </c>
      <c r="F344" s="723">
        <v>0.76700000000000002</v>
      </c>
      <c r="G344" s="479" t="s">
        <v>976</v>
      </c>
      <c r="H344" s="519">
        <v>42151</v>
      </c>
      <c r="I344" s="723">
        <v>0.75800000000000001</v>
      </c>
      <c r="J344" s="789">
        <f>SUM(I344-F344)*10000</f>
        <v>-90.000000000000085</v>
      </c>
      <c r="K344" s="408">
        <f t="shared" si="35"/>
        <v>11.364927832708261</v>
      </c>
      <c r="L344" s="724">
        <f t="shared" ref="L344:L353" si="39">SUM((I344-F344)/J344*K344)*E344</f>
        <v>5.580179565859756E-3</v>
      </c>
      <c r="M344" s="720" t="s">
        <v>883</v>
      </c>
      <c r="N344" s="719">
        <v>0.87990000000000002</v>
      </c>
      <c r="O344" s="790">
        <f t="shared" si="38"/>
        <v>-5707.6504253594567</v>
      </c>
      <c r="P344" s="734"/>
    </row>
    <row r="345" spans="1:16" s="846" customFormat="1" ht="15" customHeight="1" x14ac:dyDescent="0.25">
      <c r="A345" s="407" t="s">
        <v>1273</v>
      </c>
      <c r="B345" s="407" t="s">
        <v>2068</v>
      </c>
      <c r="C345" s="720" t="s">
        <v>52</v>
      </c>
      <c r="D345" s="498">
        <v>42151</v>
      </c>
      <c r="E345" s="407">
        <v>2.0499999999999998</v>
      </c>
      <c r="F345" s="723">
        <v>134.79499999999999</v>
      </c>
      <c r="G345" s="479" t="s">
        <v>52</v>
      </c>
      <c r="H345" s="519">
        <v>42153</v>
      </c>
      <c r="I345" s="723">
        <v>136.25200000000001</v>
      </c>
      <c r="J345" s="789">
        <f>SUM(I345-F345)*100</f>
        <v>145.70000000000221</v>
      </c>
      <c r="K345" s="408">
        <f t="shared" si="35"/>
        <v>10</v>
      </c>
      <c r="L345" s="724">
        <f t="shared" si="39"/>
        <v>0.20499999999999999</v>
      </c>
      <c r="M345" s="720" t="s">
        <v>883</v>
      </c>
      <c r="N345" s="719">
        <v>1</v>
      </c>
      <c r="O345" s="790">
        <f t="shared" si="38"/>
        <v>2986.8500000000449</v>
      </c>
      <c r="P345" s="734"/>
    </row>
    <row r="346" spans="1:16" s="846" customFormat="1" ht="15" customHeight="1" x14ac:dyDescent="0.25">
      <c r="A346" s="407" t="s">
        <v>1143</v>
      </c>
      <c r="B346" s="407" t="s">
        <v>2078</v>
      </c>
      <c r="C346" s="720" t="s">
        <v>52</v>
      </c>
      <c r="D346" s="498">
        <v>42152</v>
      </c>
      <c r="E346" s="407">
        <v>11</v>
      </c>
      <c r="F346" s="723">
        <v>0.72450000000000003</v>
      </c>
      <c r="G346" s="479" t="s">
        <v>2336</v>
      </c>
      <c r="H346" s="519">
        <v>42153</v>
      </c>
      <c r="I346" s="723">
        <v>0.71860000000000002</v>
      </c>
      <c r="J346" s="789">
        <f>SUM(I346-F346)*10000</f>
        <v>-59.000000000000163</v>
      </c>
      <c r="K346" s="408">
        <f t="shared" si="35"/>
        <v>10.532968190436065</v>
      </c>
      <c r="L346" s="724">
        <f t="shared" si="39"/>
        <v>1.1586265009479672E-2</v>
      </c>
      <c r="M346" s="720" t="s">
        <v>883</v>
      </c>
      <c r="N346" s="719">
        <v>0.94940000000000002</v>
      </c>
      <c r="O346" s="790">
        <f t="shared" si="38"/>
        <v>-7200.2278866579163</v>
      </c>
      <c r="P346" s="752"/>
    </row>
    <row r="347" spans="1:16" s="846" customFormat="1" ht="15" customHeight="1" x14ac:dyDescent="0.25">
      <c r="A347" s="407" t="s">
        <v>1273</v>
      </c>
      <c r="B347" s="407" t="s">
        <v>2068</v>
      </c>
      <c r="C347" s="720" t="s">
        <v>52</v>
      </c>
      <c r="D347" s="498">
        <v>42151</v>
      </c>
      <c r="E347" s="407">
        <v>2.0499999999999998</v>
      </c>
      <c r="F347" s="723">
        <v>134.79499999999999</v>
      </c>
      <c r="G347" s="479" t="s">
        <v>52</v>
      </c>
      <c r="H347" s="519">
        <v>42157</v>
      </c>
      <c r="I347" s="723">
        <v>137.708</v>
      </c>
      <c r="J347" s="789">
        <f>SUM(I347-F347)*100</f>
        <v>291.30000000000109</v>
      </c>
      <c r="K347" s="408">
        <f t="shared" si="35"/>
        <v>10</v>
      </c>
      <c r="L347" s="724">
        <f t="shared" si="39"/>
        <v>0.20499999999999999</v>
      </c>
      <c r="M347" s="720" t="s">
        <v>883</v>
      </c>
      <c r="N347" s="719">
        <v>1</v>
      </c>
      <c r="O347" s="790">
        <f t="shared" si="38"/>
        <v>5971.6500000000215</v>
      </c>
      <c r="P347" s="752"/>
    </row>
    <row r="348" spans="1:16" s="846" customFormat="1" ht="15" customHeight="1" x14ac:dyDescent="0.25">
      <c r="A348" s="407" t="s">
        <v>2097</v>
      </c>
      <c r="B348" s="407" t="s">
        <v>2068</v>
      </c>
      <c r="C348" s="720" t="s">
        <v>52</v>
      </c>
      <c r="D348" s="498">
        <v>42153</v>
      </c>
      <c r="E348" s="407">
        <v>4.5999999999999996</v>
      </c>
      <c r="F348" s="723">
        <v>0.71279999999999999</v>
      </c>
      <c r="G348" s="479" t="s">
        <v>52</v>
      </c>
      <c r="H348" s="519">
        <v>42157</v>
      </c>
      <c r="I348" s="723">
        <v>0.72099999999999997</v>
      </c>
      <c r="J348" s="789">
        <f t="shared" ref="J348:J353" si="40">SUM(I348-F348)*10000</f>
        <v>81.999999999999858</v>
      </c>
      <c r="K348" s="408">
        <f t="shared" si="35"/>
        <v>15.153811183512653</v>
      </c>
      <c r="L348" s="724">
        <f t="shared" si="39"/>
        <v>6.9707531444158193E-3</v>
      </c>
      <c r="M348" s="720" t="s">
        <v>883</v>
      </c>
      <c r="N348" s="719">
        <v>0.65990000000000004</v>
      </c>
      <c r="O348" s="790">
        <f t="shared" si="38"/>
        <v>8661.9451105030494</v>
      </c>
      <c r="P348" s="734"/>
    </row>
    <row r="349" spans="1:16" s="846" customFormat="1" ht="12.75" customHeight="1" x14ac:dyDescent="0.25">
      <c r="A349" s="407" t="s">
        <v>2097</v>
      </c>
      <c r="B349" s="407" t="s">
        <v>2068</v>
      </c>
      <c r="C349" s="720" t="s">
        <v>52</v>
      </c>
      <c r="D349" s="498">
        <v>42153</v>
      </c>
      <c r="E349" s="407">
        <v>4.5999999999999996</v>
      </c>
      <c r="F349" s="723">
        <v>0.71279999999999999</v>
      </c>
      <c r="G349" s="479" t="s">
        <v>52</v>
      </c>
      <c r="H349" s="519">
        <v>42157</v>
      </c>
      <c r="I349" s="723">
        <v>0.72909999999999997</v>
      </c>
      <c r="J349" s="789">
        <f t="shared" si="40"/>
        <v>162.9999999999998</v>
      </c>
      <c r="K349" s="408">
        <f t="shared" si="35"/>
        <v>15.153811183512653</v>
      </c>
      <c r="L349" s="724">
        <f t="shared" si="39"/>
        <v>6.9707531444158201E-3</v>
      </c>
      <c r="M349" s="720" t="s">
        <v>883</v>
      </c>
      <c r="N349" s="719">
        <v>0.65990000000000004</v>
      </c>
      <c r="O349" s="790">
        <f t="shared" si="38"/>
        <v>17218.256744048751</v>
      </c>
      <c r="P349" s="752"/>
    </row>
    <row r="350" spans="1:16" s="846" customFormat="1" ht="15" customHeight="1" x14ac:dyDescent="0.25">
      <c r="A350" s="407" t="s">
        <v>1057</v>
      </c>
      <c r="B350" s="407" t="s">
        <v>2078</v>
      </c>
      <c r="C350" s="720" t="s">
        <v>52</v>
      </c>
      <c r="D350" s="498">
        <v>42153</v>
      </c>
      <c r="E350" s="407">
        <v>9</v>
      </c>
      <c r="F350" s="723">
        <v>0.76600000000000001</v>
      </c>
      <c r="G350" s="479" t="s">
        <v>2336</v>
      </c>
      <c r="H350" s="519">
        <v>42157</v>
      </c>
      <c r="I350" s="723">
        <v>0.76119999999999999</v>
      </c>
      <c r="J350" s="789">
        <f t="shared" si="40"/>
        <v>-48.000000000000263</v>
      </c>
      <c r="K350" s="408">
        <f t="shared" si="35"/>
        <v>10</v>
      </c>
      <c r="L350" s="724">
        <f t="shared" si="39"/>
        <v>9.0000000000000011E-3</v>
      </c>
      <c r="M350" s="720" t="s">
        <v>883</v>
      </c>
      <c r="N350" s="719">
        <v>1</v>
      </c>
      <c r="O350" s="790">
        <f t="shared" si="38"/>
        <v>-4320.0000000000236</v>
      </c>
      <c r="P350" s="734"/>
    </row>
    <row r="351" spans="1:16" s="846" customFormat="1" ht="15" customHeight="1" x14ac:dyDescent="0.25">
      <c r="A351" s="407" t="s">
        <v>1035</v>
      </c>
      <c r="B351" s="407" t="s">
        <v>2078</v>
      </c>
      <c r="C351" s="720" t="s">
        <v>52</v>
      </c>
      <c r="D351" s="498">
        <v>42153</v>
      </c>
      <c r="E351" s="407">
        <v>9.9</v>
      </c>
      <c r="F351" s="723">
        <v>1.0960000000000001</v>
      </c>
      <c r="G351" s="479" t="s">
        <v>2336</v>
      </c>
      <c r="H351" s="519">
        <v>42160</v>
      </c>
      <c r="I351" s="723">
        <v>1.1179699999999999</v>
      </c>
      <c r="J351" s="789">
        <f t="shared" si="40"/>
        <v>219.69999999999823</v>
      </c>
      <c r="K351" s="408">
        <f t="shared" si="35"/>
        <v>10</v>
      </c>
      <c r="L351" s="724">
        <f t="shared" si="39"/>
        <v>9.9000000000000008E-3</v>
      </c>
      <c r="M351" s="720" t="s">
        <v>883</v>
      </c>
      <c r="N351" s="719">
        <v>1</v>
      </c>
      <c r="O351" s="790">
        <f t="shared" si="38"/>
        <v>21750.299999999825</v>
      </c>
      <c r="P351" s="517"/>
    </row>
    <row r="352" spans="1:16" s="846" customFormat="1" ht="15" customHeight="1" x14ac:dyDescent="0.25">
      <c r="A352" s="407" t="s">
        <v>1173</v>
      </c>
      <c r="B352" s="407" t="s">
        <v>2078</v>
      </c>
      <c r="C352" s="720" t="s">
        <v>52</v>
      </c>
      <c r="D352" s="498">
        <v>42163</v>
      </c>
      <c r="E352" s="407">
        <v>7.35</v>
      </c>
      <c r="F352" s="723">
        <v>1.8979999999999999</v>
      </c>
      <c r="G352" s="479" t="s">
        <v>2336</v>
      </c>
      <c r="H352" s="519">
        <v>42163</v>
      </c>
      <c r="I352" s="723">
        <v>1.9047000000000001</v>
      </c>
      <c r="J352" s="789">
        <f t="shared" si="40"/>
        <v>67.000000000001506</v>
      </c>
      <c r="K352" s="408">
        <f t="shared" si="35"/>
        <v>8.058667096462246</v>
      </c>
      <c r="L352" s="724">
        <f t="shared" si="39"/>
        <v>5.9231203158997495E-3</v>
      </c>
      <c r="M352" s="720" t="s">
        <v>883</v>
      </c>
      <c r="N352" s="719">
        <v>1.2408999999999999</v>
      </c>
      <c r="O352" s="790">
        <f t="shared" si="38"/>
        <v>3198.0744714746734</v>
      </c>
      <c r="P352" s="517" t="s">
        <v>2334</v>
      </c>
    </row>
    <row r="353" spans="1:16" s="846" customFormat="1" ht="15" customHeight="1" x14ac:dyDescent="0.25">
      <c r="A353" s="407" t="s">
        <v>1145</v>
      </c>
      <c r="B353" s="407" t="s">
        <v>2078</v>
      </c>
      <c r="C353" s="720" t="s">
        <v>52</v>
      </c>
      <c r="D353" s="498">
        <v>42163</v>
      </c>
      <c r="E353" s="407">
        <v>8.9</v>
      </c>
      <c r="F353" s="723">
        <v>1.52</v>
      </c>
      <c r="G353" s="479" t="s">
        <v>2336</v>
      </c>
      <c r="H353" s="519">
        <v>42163</v>
      </c>
      <c r="I353" s="723">
        <v>1.5344500000000001</v>
      </c>
      <c r="J353" s="789">
        <f t="shared" si="40"/>
        <v>144.50000000000074</v>
      </c>
      <c r="K353" s="408">
        <f t="shared" si="35"/>
        <v>10</v>
      </c>
      <c r="L353" s="724">
        <f t="shared" si="39"/>
        <v>8.8999999999999999E-3</v>
      </c>
      <c r="M353" s="720" t="s">
        <v>883</v>
      </c>
      <c r="N353" s="719">
        <v>1</v>
      </c>
      <c r="O353" s="928">
        <f t="shared" si="38"/>
        <v>12860.500000000065</v>
      </c>
      <c r="P353" s="517"/>
    </row>
    <row r="354" spans="1:16" s="846" customFormat="1" ht="15" customHeight="1" x14ac:dyDescent="0.25">
      <c r="A354" s="461" t="s">
        <v>1594</v>
      </c>
      <c r="B354" s="461" t="s">
        <v>2067</v>
      </c>
      <c r="C354" s="753" t="s">
        <v>77</v>
      </c>
      <c r="D354" s="482">
        <v>42159</v>
      </c>
      <c r="E354" s="461">
        <v>6.01</v>
      </c>
      <c r="F354" s="750">
        <v>1.58</v>
      </c>
      <c r="G354" s="749" t="s">
        <v>2336</v>
      </c>
      <c r="H354" s="519">
        <v>42164</v>
      </c>
      <c r="I354" s="750">
        <v>1.5920000000000001</v>
      </c>
      <c r="J354" s="789">
        <f>SUM(F354-I354)*10000</f>
        <v>-120.00000000000011</v>
      </c>
      <c r="K354" s="742">
        <f t="shared" si="35"/>
        <v>7.1540992988982692</v>
      </c>
      <c r="L354" s="751">
        <f>SUM((F354-I354)/J354*K354)*E354</f>
        <v>4.2996136786378593E-3</v>
      </c>
      <c r="M354" s="753" t="s">
        <v>883</v>
      </c>
      <c r="N354" s="639">
        <v>1.3977999999999999</v>
      </c>
      <c r="O354" s="790">
        <f t="shared" si="38"/>
        <v>-3691.1835844651855</v>
      </c>
      <c r="P354" s="752"/>
    </row>
    <row r="355" spans="1:16" s="846" customFormat="1" ht="15" customHeight="1" x14ac:dyDescent="0.25">
      <c r="A355" s="407" t="s">
        <v>1173</v>
      </c>
      <c r="B355" s="407" t="s">
        <v>2078</v>
      </c>
      <c r="C355" s="720" t="s">
        <v>52</v>
      </c>
      <c r="D355" s="498">
        <v>42163</v>
      </c>
      <c r="E355" s="407">
        <v>7.35</v>
      </c>
      <c r="F355" s="723">
        <v>1.8979999999999999</v>
      </c>
      <c r="G355" s="479" t="s">
        <v>2336</v>
      </c>
      <c r="H355" s="519">
        <v>42164</v>
      </c>
      <c r="I355" s="723">
        <v>1.8979999999999999</v>
      </c>
      <c r="J355" s="789">
        <f>SUM(I355-F355)*10000</f>
        <v>0</v>
      </c>
      <c r="K355" s="408">
        <f t="shared" si="35"/>
        <v>8.058667096462246</v>
      </c>
      <c r="L355" s="724" t="e">
        <f>SUM((I355-F355)/J355*K355)*E355</f>
        <v>#DIV/0!</v>
      </c>
      <c r="M355" s="720" t="s">
        <v>883</v>
      </c>
      <c r="N355" s="719">
        <v>1.2408999999999999</v>
      </c>
      <c r="O355" s="790">
        <f t="shared" si="38"/>
        <v>0</v>
      </c>
      <c r="P355" s="518"/>
    </row>
    <row r="356" spans="1:16" s="846" customFormat="1" ht="15" customHeight="1" x14ac:dyDescent="0.25">
      <c r="A356" s="407" t="s">
        <v>1031</v>
      </c>
      <c r="B356" s="407" t="s">
        <v>2078</v>
      </c>
      <c r="C356" s="720" t="s">
        <v>52</v>
      </c>
      <c r="D356" s="498">
        <v>42163</v>
      </c>
      <c r="E356" s="407">
        <v>14.26</v>
      </c>
      <c r="F356" s="723">
        <v>1.24</v>
      </c>
      <c r="G356" s="479" t="s">
        <v>2336</v>
      </c>
      <c r="H356" s="519">
        <v>42164</v>
      </c>
      <c r="I356" s="723">
        <v>1.2364999999999999</v>
      </c>
      <c r="J356" s="789">
        <f>SUM(I356-F356)*10000</f>
        <v>-35.000000000000583</v>
      </c>
      <c r="K356" s="408">
        <f t="shared" si="35"/>
        <v>8.042464211034261</v>
      </c>
      <c r="L356" s="724">
        <f>SUM((I356-F356)/J356*K356)*E356</f>
        <v>1.1468553964934855E-2</v>
      </c>
      <c r="M356" s="720" t="s">
        <v>883</v>
      </c>
      <c r="N356" s="719">
        <v>1.2434000000000001</v>
      </c>
      <c r="O356" s="790">
        <f t="shared" si="38"/>
        <v>-3228.2402185356814</v>
      </c>
      <c r="P356" s="517"/>
    </row>
    <row r="357" spans="1:16" s="846" customFormat="1" ht="15" customHeight="1" x14ac:dyDescent="0.25">
      <c r="A357" s="461" t="s">
        <v>1594</v>
      </c>
      <c r="B357" s="461" t="s">
        <v>2073</v>
      </c>
      <c r="C357" s="753" t="s">
        <v>77</v>
      </c>
      <c r="D357" s="482">
        <v>42173</v>
      </c>
      <c r="E357" s="461">
        <v>5</v>
      </c>
      <c r="F357" s="750">
        <v>1.625</v>
      </c>
      <c r="G357" s="749" t="s">
        <v>2336</v>
      </c>
      <c r="H357" s="519">
        <v>42173</v>
      </c>
      <c r="I357" s="750">
        <v>1.637</v>
      </c>
      <c r="J357" s="789">
        <f>SUM(F357-I357)*10000</f>
        <v>-120.00000000000011</v>
      </c>
      <c r="K357" s="742">
        <f t="shared" si="35"/>
        <v>6.9871436556735596</v>
      </c>
      <c r="L357" s="751">
        <f>SUM((F357-I357)/J357*K357)*E357</f>
        <v>3.4935718278367796E-3</v>
      </c>
      <c r="M357" s="753" t="s">
        <v>883</v>
      </c>
      <c r="N357" s="639">
        <v>1.4312</v>
      </c>
      <c r="O357" s="790">
        <f t="shared" si="38"/>
        <v>-2929.2105879011592</v>
      </c>
      <c r="P357" s="734"/>
    </row>
    <row r="358" spans="1:16" s="846" customFormat="1" ht="15" customHeight="1" x14ac:dyDescent="0.25">
      <c r="A358" s="461" t="s">
        <v>1031</v>
      </c>
      <c r="B358" s="461" t="s">
        <v>2073</v>
      </c>
      <c r="C358" s="753" t="s">
        <v>77</v>
      </c>
      <c r="D358" s="482">
        <v>42164</v>
      </c>
      <c r="E358" s="461">
        <v>3.83</v>
      </c>
      <c r="F358" s="750">
        <v>1.2346999999999999</v>
      </c>
      <c r="G358" s="749" t="s">
        <v>976</v>
      </c>
      <c r="H358" s="519">
        <v>42174</v>
      </c>
      <c r="I358" s="750">
        <v>1.226</v>
      </c>
      <c r="J358" s="789">
        <f>SUM(F358-I358)*10000</f>
        <v>86.999999999999304</v>
      </c>
      <c r="K358" s="742">
        <f t="shared" si="35"/>
        <v>8.1063553826199737</v>
      </c>
      <c r="L358" s="751">
        <f>SUM((F358-I358)/J358*K358)*E358</f>
        <v>3.1047341115434499E-3</v>
      </c>
      <c r="M358" s="753" t="s">
        <v>883</v>
      </c>
      <c r="N358" s="639">
        <v>1.2336</v>
      </c>
      <c r="O358" s="790">
        <f t="shared" si="38"/>
        <v>2189.622792674108</v>
      </c>
      <c r="P358" s="517"/>
    </row>
    <row r="359" spans="1:16" s="846" customFormat="1" ht="15" customHeight="1" x14ac:dyDescent="0.25">
      <c r="A359" s="407" t="s">
        <v>1031</v>
      </c>
      <c r="B359" s="407" t="s">
        <v>2068</v>
      </c>
      <c r="C359" s="720" t="s">
        <v>52</v>
      </c>
      <c r="D359" s="498">
        <v>42177</v>
      </c>
      <c r="E359" s="407">
        <v>2.3199999999999998</v>
      </c>
      <c r="F359" s="723">
        <v>1.2309000000000001</v>
      </c>
      <c r="G359" s="479" t="s">
        <v>976</v>
      </c>
      <c r="H359" s="519">
        <v>42178</v>
      </c>
      <c r="I359" s="723">
        <v>1.2367999999999999</v>
      </c>
      <c r="J359" s="789">
        <f>SUM(I359-F359)*10000</f>
        <v>58.999999999997939</v>
      </c>
      <c r="K359" s="408">
        <f t="shared" si="35"/>
        <v>8.1592689295039165</v>
      </c>
      <c r="L359" s="724">
        <f>SUM((I359-F359)/J359*K359)*E359</f>
        <v>1.8929503916449086E-3</v>
      </c>
      <c r="M359" s="720" t="s">
        <v>883</v>
      </c>
      <c r="N359" s="719">
        <v>1.2256</v>
      </c>
      <c r="O359" s="790">
        <f t="shared" si="38"/>
        <v>911.26038762276187</v>
      </c>
      <c r="P359" s="517"/>
    </row>
    <row r="360" spans="1:16" s="846" customFormat="1" ht="15" customHeight="1" x14ac:dyDescent="0.25">
      <c r="A360" s="407" t="s">
        <v>2115</v>
      </c>
      <c r="B360" s="407" t="s">
        <v>2068</v>
      </c>
      <c r="C360" s="720" t="s">
        <v>52</v>
      </c>
      <c r="D360" s="498">
        <v>42165</v>
      </c>
      <c r="E360" s="407">
        <v>4.0199999999999996</v>
      </c>
      <c r="F360" s="723">
        <v>0.77810000000000001</v>
      </c>
      <c r="G360" s="479" t="s">
        <v>976</v>
      </c>
      <c r="H360" s="519">
        <v>42181</v>
      </c>
      <c r="I360" s="723">
        <v>0.76429999999999998</v>
      </c>
      <c r="J360" s="789">
        <f>SUM(I360-F360)*10000</f>
        <v>-138.00000000000034</v>
      </c>
      <c r="K360" s="408">
        <f t="shared" si="35"/>
        <v>10</v>
      </c>
      <c r="L360" s="724">
        <f>SUM((I360-F360)/J360*K360)*E360</f>
        <v>4.0199999999999993E-3</v>
      </c>
      <c r="M360" s="720" t="s">
        <v>883</v>
      </c>
      <c r="N360" s="719">
        <v>1</v>
      </c>
      <c r="O360" s="790">
        <f t="shared" si="38"/>
        <v>-5547.6000000000131</v>
      </c>
      <c r="P360" s="734"/>
    </row>
    <row r="361" spans="1:16" s="846" customFormat="1" ht="15" customHeight="1" x14ac:dyDescent="0.25">
      <c r="A361" s="407" t="s">
        <v>1146</v>
      </c>
      <c r="B361" s="407" t="s">
        <v>2068</v>
      </c>
      <c r="C361" s="720" t="s">
        <v>52</v>
      </c>
      <c r="D361" s="498">
        <v>42180</v>
      </c>
      <c r="E361" s="407">
        <v>3.42</v>
      </c>
      <c r="F361" s="723">
        <v>0.93489999999999995</v>
      </c>
      <c r="G361" s="479" t="s">
        <v>52</v>
      </c>
      <c r="H361" s="519">
        <v>42184</v>
      </c>
      <c r="I361" s="723">
        <v>0.92700000000000005</v>
      </c>
      <c r="J361" s="789">
        <f>SUM(I361-F361)*10000</f>
        <v>-78.999999999999076</v>
      </c>
      <c r="K361" s="408">
        <f t="shared" si="35"/>
        <v>11.188185276348175</v>
      </c>
      <c r="L361" s="724">
        <f>SUM((I361-F361)/J361*K361)*E361</f>
        <v>3.8263593645110759E-3</v>
      </c>
      <c r="M361" s="720" t="s">
        <v>883</v>
      </c>
      <c r="N361" s="719">
        <v>0.89380000000000004</v>
      </c>
      <c r="O361" s="790">
        <f t="shared" si="38"/>
        <v>-3381.9913828191029</v>
      </c>
      <c r="P361" s="517"/>
    </row>
    <row r="362" spans="1:16" s="846" customFormat="1" ht="15" customHeight="1" x14ac:dyDescent="0.25">
      <c r="A362" s="407" t="s">
        <v>1139</v>
      </c>
      <c r="B362" s="407" t="s">
        <v>2078</v>
      </c>
      <c r="C362" s="720" t="s">
        <v>52</v>
      </c>
      <c r="D362" s="498">
        <v>42184</v>
      </c>
      <c r="E362" s="407">
        <v>9.06</v>
      </c>
      <c r="F362" s="723">
        <v>1.37</v>
      </c>
      <c r="G362" s="479" t="s">
        <v>2336</v>
      </c>
      <c r="H362" s="519">
        <v>42187</v>
      </c>
      <c r="I362" s="723">
        <v>1.4</v>
      </c>
      <c r="J362" s="789">
        <f>SUM(I362-F362)*10000</f>
        <v>299.99999999999807</v>
      </c>
      <c r="K362" s="408">
        <f t="shared" si="35"/>
        <v>8.1037277147487838</v>
      </c>
      <c r="L362" s="724">
        <f>SUM((I362-F362)/J362*K362)*E362</f>
        <v>7.3419773095623978E-3</v>
      </c>
      <c r="M362" s="720" t="s">
        <v>883</v>
      </c>
      <c r="N362" s="719">
        <v>1.234</v>
      </c>
      <c r="O362" s="790">
        <f t="shared" si="38"/>
        <v>17849.215501367144</v>
      </c>
      <c r="P362" s="734"/>
    </row>
    <row r="363" spans="1:16" s="846" customFormat="1" ht="15" customHeight="1" x14ac:dyDescent="0.25">
      <c r="A363" s="461" t="s">
        <v>1594</v>
      </c>
      <c r="B363" s="461" t="s">
        <v>2073</v>
      </c>
      <c r="C363" s="753" t="s">
        <v>77</v>
      </c>
      <c r="D363" s="482">
        <v>42179</v>
      </c>
      <c r="E363" s="461">
        <v>2.0299999999999998</v>
      </c>
      <c r="F363" s="750">
        <v>1.625</v>
      </c>
      <c r="G363" s="749" t="s">
        <v>976</v>
      </c>
      <c r="H363" s="519">
        <v>42187</v>
      </c>
      <c r="I363" s="750">
        <v>1.659</v>
      </c>
      <c r="J363" s="789">
        <f>SUM(F363-I363)*10000</f>
        <v>-340.00000000000028</v>
      </c>
      <c r="K363" s="742">
        <f t="shared" si="35"/>
        <v>6.8913238233064567</v>
      </c>
      <c r="L363" s="751">
        <f>SUM((F363-I363)/J363*K363)*E363</f>
        <v>1.3989387361312106E-3</v>
      </c>
      <c r="M363" s="753" t="s">
        <v>883</v>
      </c>
      <c r="N363" s="639">
        <v>1.4511000000000001</v>
      </c>
      <c r="O363" s="790">
        <f t="shared" si="38"/>
        <v>-3277.7835454800634</v>
      </c>
      <c r="P363" s="734"/>
    </row>
    <row r="364" spans="1:16" s="846" customFormat="1" ht="15" customHeight="1" x14ac:dyDescent="0.25">
      <c r="A364" s="407" t="s">
        <v>1143</v>
      </c>
      <c r="B364" s="14" t="s">
        <v>2068</v>
      </c>
      <c r="C364" s="720" t="s">
        <v>52</v>
      </c>
      <c r="D364" s="498">
        <v>42165</v>
      </c>
      <c r="E364" s="407">
        <v>4.83</v>
      </c>
      <c r="F364" s="723">
        <v>0.7228</v>
      </c>
      <c r="G364" s="479" t="s">
        <v>976</v>
      </c>
      <c r="H364" s="519">
        <v>42188</v>
      </c>
      <c r="I364" s="723">
        <v>0.70789999999999997</v>
      </c>
      <c r="J364" s="789">
        <f>SUM(I364-F364)*10000</f>
        <v>-149.00000000000026</v>
      </c>
      <c r="K364" s="408">
        <f t="shared" si="35"/>
        <v>10.745755426606491</v>
      </c>
      <c r="L364" s="724">
        <f>SUM((I364-F364)/J364*K364)*E364</f>
        <v>5.1901998710509349E-3</v>
      </c>
      <c r="M364" s="720" t="s">
        <v>883</v>
      </c>
      <c r="N364" s="719">
        <v>0.93059999999999998</v>
      </c>
      <c r="O364" s="790">
        <f t="shared" ref="O364:O395" si="41">SUM(J364*K364*E364)/N364</f>
        <v>-8310.1201459981821</v>
      </c>
      <c r="P364" s="752"/>
    </row>
    <row r="365" spans="1:16" s="846" customFormat="1" ht="15" customHeight="1" x14ac:dyDescent="0.25">
      <c r="A365" s="407" t="s">
        <v>1273</v>
      </c>
      <c r="B365" s="407" t="s">
        <v>2078</v>
      </c>
      <c r="C365" s="720" t="s">
        <v>52</v>
      </c>
      <c r="D365" s="498">
        <v>42184</v>
      </c>
      <c r="E365" s="407">
        <v>9.06</v>
      </c>
      <c r="F365" s="723">
        <v>136.5</v>
      </c>
      <c r="G365" s="479" t="s">
        <v>2336</v>
      </c>
      <c r="H365" s="519">
        <v>42191</v>
      </c>
      <c r="I365" s="723">
        <v>135.69999999999999</v>
      </c>
      <c r="J365" s="789">
        <f>SUM(I365-F365)*100</f>
        <v>-80.000000000001137</v>
      </c>
      <c r="K365" s="408">
        <f t="shared" si="35"/>
        <v>10</v>
      </c>
      <c r="L365" s="724">
        <f>SUM((I365-F365)/J365*K365)*E365</f>
        <v>0.90600000000000014</v>
      </c>
      <c r="M365" s="720" t="s">
        <v>883</v>
      </c>
      <c r="N365" s="719">
        <v>1</v>
      </c>
      <c r="O365" s="790">
        <f t="shared" si="41"/>
        <v>-7248.0000000001037</v>
      </c>
      <c r="P365" s="734"/>
    </row>
    <row r="366" spans="1:16" s="846" customFormat="1" ht="15" customHeight="1" x14ac:dyDescent="0.25">
      <c r="A366" s="407" t="s">
        <v>1057</v>
      </c>
      <c r="B366" s="407" t="s">
        <v>2078</v>
      </c>
      <c r="C366" s="720" t="s">
        <v>52</v>
      </c>
      <c r="D366" s="498">
        <v>42188</v>
      </c>
      <c r="E366" s="407">
        <v>10.35</v>
      </c>
      <c r="F366" s="723">
        <v>0.755</v>
      </c>
      <c r="G366" s="479" t="s">
        <v>2336</v>
      </c>
      <c r="H366" s="519">
        <v>42191</v>
      </c>
      <c r="I366" s="723">
        <v>0.748</v>
      </c>
      <c r="J366" s="789">
        <f>SUM(I366-F366)*10000</f>
        <v>-70.000000000000057</v>
      </c>
      <c r="K366" s="408">
        <f t="shared" si="35"/>
        <v>10</v>
      </c>
      <c r="L366" s="724">
        <f>SUM((I366-F366)/J366*K366)*E366</f>
        <v>1.035E-2</v>
      </c>
      <c r="M366" s="720" t="s">
        <v>883</v>
      </c>
      <c r="N366" s="719">
        <v>1</v>
      </c>
      <c r="O366" s="790">
        <f t="shared" si="41"/>
        <v>-7245.0000000000055</v>
      </c>
      <c r="P366" s="517"/>
    </row>
    <row r="367" spans="1:16" s="846" customFormat="1" ht="15" customHeight="1" x14ac:dyDescent="0.25">
      <c r="A367" s="461" t="s">
        <v>1274</v>
      </c>
      <c r="B367" s="461" t="s">
        <v>2073</v>
      </c>
      <c r="C367" s="753" t="s">
        <v>77</v>
      </c>
      <c r="D367" s="482">
        <v>42193</v>
      </c>
      <c r="E367" s="461">
        <v>3.91</v>
      </c>
      <c r="F367" s="750">
        <v>121.58</v>
      </c>
      <c r="G367" s="749" t="s">
        <v>52</v>
      </c>
      <c r="H367" s="519">
        <v>42200</v>
      </c>
      <c r="I367" s="750">
        <v>120.67</v>
      </c>
      <c r="J367" s="789">
        <f>SUM(F367-I367)*100</f>
        <v>90.999999999999659</v>
      </c>
      <c r="K367" s="742">
        <f t="shared" si="35"/>
        <v>10</v>
      </c>
      <c r="L367" s="751">
        <f>SUM((F367-I367)/J367*K367)*E367</f>
        <v>0.39100000000000001</v>
      </c>
      <c r="M367" s="753" t="s">
        <v>883</v>
      </c>
      <c r="N367" s="639">
        <v>1</v>
      </c>
      <c r="O367" s="790">
        <f t="shared" si="41"/>
        <v>3558.0999999999867</v>
      </c>
      <c r="P367" s="517"/>
    </row>
    <row r="368" spans="1:16" s="846" customFormat="1" ht="15" customHeight="1" x14ac:dyDescent="0.25">
      <c r="A368" s="461" t="s">
        <v>1274</v>
      </c>
      <c r="B368" s="461" t="s">
        <v>2073</v>
      </c>
      <c r="C368" s="753" t="s">
        <v>77</v>
      </c>
      <c r="D368" s="482">
        <v>42193</v>
      </c>
      <c r="E368" s="461">
        <v>3.91</v>
      </c>
      <c r="F368" s="750">
        <v>121.58</v>
      </c>
      <c r="G368" s="749" t="s">
        <v>52</v>
      </c>
      <c r="H368" s="519">
        <v>42200</v>
      </c>
      <c r="I368" s="750">
        <v>121.57</v>
      </c>
      <c r="J368" s="789">
        <f>SUM(F368-I368)*100</f>
        <v>1.0000000000005116</v>
      </c>
      <c r="K368" s="742">
        <f t="shared" si="35"/>
        <v>10</v>
      </c>
      <c r="L368" s="751">
        <f>SUM((F368-I368)/J368*K368)*E368</f>
        <v>0.39100000000000001</v>
      </c>
      <c r="M368" s="753" t="s">
        <v>883</v>
      </c>
      <c r="N368" s="639">
        <v>1</v>
      </c>
      <c r="O368" s="790">
        <f t="shared" si="41"/>
        <v>39.100000000020003</v>
      </c>
      <c r="P368" s="517"/>
    </row>
    <row r="369" spans="1:16" s="846" customFormat="1" ht="15" customHeight="1" x14ac:dyDescent="0.25">
      <c r="A369" s="407" t="s">
        <v>1146</v>
      </c>
      <c r="B369" s="407" t="s">
        <v>2068</v>
      </c>
      <c r="C369" s="720" t="s">
        <v>52</v>
      </c>
      <c r="D369" s="498">
        <v>42179</v>
      </c>
      <c r="E369" s="407">
        <v>3.42</v>
      </c>
      <c r="F369" s="723">
        <v>0.93489999999999995</v>
      </c>
      <c r="G369" s="479" t="s">
        <v>52</v>
      </c>
      <c r="H369" s="519">
        <v>42201</v>
      </c>
      <c r="I369" s="723">
        <v>0.95709999999999995</v>
      </c>
      <c r="J369" s="789">
        <f>SUM(I369-F369)*10000</f>
        <v>221.99999999999997</v>
      </c>
      <c r="K369" s="408">
        <f t="shared" si="35"/>
        <v>11.188185276348175</v>
      </c>
      <c r="L369" s="724">
        <f>SUM((I369-F369)/J369*K369)*E369</f>
        <v>3.8263593645110759E-3</v>
      </c>
      <c r="M369" s="720" t="s">
        <v>883</v>
      </c>
      <c r="N369" s="719">
        <v>0.89380000000000004</v>
      </c>
      <c r="O369" s="790">
        <f t="shared" si="41"/>
        <v>9503.8238858968307</v>
      </c>
      <c r="P369" s="518"/>
    </row>
    <row r="370" spans="1:16" s="846" customFormat="1" ht="15" customHeight="1" x14ac:dyDescent="0.25">
      <c r="A370" s="461" t="s">
        <v>1144</v>
      </c>
      <c r="B370" s="461" t="s">
        <v>2073</v>
      </c>
      <c r="C370" s="753" t="s">
        <v>77</v>
      </c>
      <c r="D370" s="482">
        <v>42206</v>
      </c>
      <c r="E370" s="461">
        <v>1.4</v>
      </c>
      <c r="F370" s="750">
        <v>2.0920999999999998</v>
      </c>
      <c r="G370" s="749" t="s">
        <v>976</v>
      </c>
      <c r="H370" s="519">
        <v>42207</v>
      </c>
      <c r="I370" s="750">
        <v>2.1286</v>
      </c>
      <c r="J370" s="789">
        <f>SUM(F370-I370)*10000</f>
        <v>-365.00000000000199</v>
      </c>
      <c r="K370" s="742">
        <f t="shared" si="35"/>
        <v>7.371369600471767</v>
      </c>
      <c r="L370" s="751">
        <f>SUM((F370-I370)/J370*K370)*E370</f>
        <v>1.0319917440660474E-3</v>
      </c>
      <c r="M370" s="753" t="s">
        <v>883</v>
      </c>
      <c r="N370" s="639">
        <v>1.3566</v>
      </c>
      <c r="O370" s="790">
        <f t="shared" si="41"/>
        <v>-2776.6252881034152</v>
      </c>
      <c r="P370" s="517"/>
    </row>
    <row r="371" spans="1:16" s="846" customFormat="1" ht="15" customHeight="1" x14ac:dyDescent="0.25">
      <c r="A371" s="407" t="s">
        <v>1145</v>
      </c>
      <c r="B371" s="407" t="s">
        <v>2068</v>
      </c>
      <c r="C371" s="720" t="s">
        <v>52</v>
      </c>
      <c r="D371" s="498">
        <v>42207</v>
      </c>
      <c r="E371" s="407">
        <v>3.62</v>
      </c>
      <c r="F371" s="723">
        <v>1.57</v>
      </c>
      <c r="G371" s="479" t="s">
        <v>52</v>
      </c>
      <c r="H371" s="519">
        <v>42208</v>
      </c>
      <c r="I371" s="723">
        <v>1.5512999999999999</v>
      </c>
      <c r="J371" s="789">
        <f>SUM(I371-F371)*10000</f>
        <v>-187.00000000000162</v>
      </c>
      <c r="K371" s="408">
        <f t="shared" si="35"/>
        <v>10</v>
      </c>
      <c r="L371" s="724">
        <f>SUM((I371-F371)/J371*K371)*E371</f>
        <v>3.6200000000000004E-3</v>
      </c>
      <c r="M371" s="720" t="s">
        <v>883</v>
      </c>
      <c r="N371" s="719">
        <v>1</v>
      </c>
      <c r="O371" s="928">
        <f t="shared" si="41"/>
        <v>-6769.4000000000588</v>
      </c>
      <c r="P371" s="517"/>
    </row>
    <row r="372" spans="1:16" s="846" customFormat="1" ht="15" customHeight="1" x14ac:dyDescent="0.25">
      <c r="A372" s="407" t="s">
        <v>1273</v>
      </c>
      <c r="B372" s="407" t="s">
        <v>2068</v>
      </c>
      <c r="C372" s="720" t="s">
        <v>52</v>
      </c>
      <c r="D372" s="498">
        <v>42207</v>
      </c>
      <c r="E372" s="407">
        <v>3.94</v>
      </c>
      <c r="F372" s="723">
        <v>135.32599999999999</v>
      </c>
      <c r="G372" s="479" t="s">
        <v>52</v>
      </c>
      <c r="H372" s="519">
        <v>42209</v>
      </c>
      <c r="I372" s="723">
        <v>136.95699999999999</v>
      </c>
      <c r="J372" s="789">
        <f>SUM(I372-F372)*100</f>
        <v>163.10000000000002</v>
      </c>
      <c r="K372" s="408">
        <f t="shared" si="35"/>
        <v>10</v>
      </c>
      <c r="L372" s="724">
        <f>SUM((I372-F372)/J372*K372)*E372</f>
        <v>0.39400000000000002</v>
      </c>
      <c r="M372" s="720" t="s">
        <v>883</v>
      </c>
      <c r="N372" s="719">
        <v>1</v>
      </c>
      <c r="O372" s="790">
        <f t="shared" si="41"/>
        <v>6426.1400000000012</v>
      </c>
      <c r="P372" s="734"/>
    </row>
    <row r="373" spans="1:16" s="846" customFormat="1" ht="15" customHeight="1" x14ac:dyDescent="0.25">
      <c r="A373" s="461" t="s">
        <v>1031</v>
      </c>
      <c r="B373" s="461" t="s">
        <v>2073</v>
      </c>
      <c r="C373" s="753" t="s">
        <v>77</v>
      </c>
      <c r="D373" s="482">
        <v>42207</v>
      </c>
      <c r="E373" s="461">
        <v>7.7</v>
      </c>
      <c r="F373" s="750">
        <v>1.2998000000000001</v>
      </c>
      <c r="G373" s="749" t="s">
        <v>976</v>
      </c>
      <c r="H373" s="519">
        <v>42209</v>
      </c>
      <c r="I373" s="750">
        <v>1.3080000000000001</v>
      </c>
      <c r="J373" s="789">
        <f>SUM(F373-I373)*10000</f>
        <v>-81.999999999999858</v>
      </c>
      <c r="K373" s="742">
        <f t="shared" si="35"/>
        <v>7.7220077220077217</v>
      </c>
      <c r="L373" s="751">
        <f>SUM((F373-I373)/J373*K373)*E373</f>
        <v>5.9459459459459451E-3</v>
      </c>
      <c r="M373" s="753" t="s">
        <v>883</v>
      </c>
      <c r="N373" s="639">
        <v>1.2949999999999999</v>
      </c>
      <c r="O373" s="790">
        <f t="shared" si="41"/>
        <v>-3765.0005217572721</v>
      </c>
      <c r="P373" s="518"/>
    </row>
    <row r="374" spans="1:16" s="846" customFormat="1" ht="15" customHeight="1" x14ac:dyDescent="0.25">
      <c r="A374" s="461" t="s">
        <v>1145</v>
      </c>
      <c r="B374" s="461" t="s">
        <v>2073</v>
      </c>
      <c r="C374" s="753" t="s">
        <v>77</v>
      </c>
      <c r="D374" s="482">
        <v>42209</v>
      </c>
      <c r="E374" s="461">
        <v>4.3</v>
      </c>
      <c r="F374" s="750">
        <v>1.5474000000000001</v>
      </c>
      <c r="G374" s="749" t="s">
        <v>976</v>
      </c>
      <c r="H374" s="519">
        <v>42214</v>
      </c>
      <c r="I374" s="750">
        <v>1.5629999999999999</v>
      </c>
      <c r="J374" s="789">
        <f>SUM(F374-I374)*10000</f>
        <v>-155.99999999999835</v>
      </c>
      <c r="K374" s="742">
        <f t="shared" si="35"/>
        <v>10</v>
      </c>
      <c r="L374" s="751">
        <f>SUM((F374-I374)/J374*K374)*E374</f>
        <v>4.3E-3</v>
      </c>
      <c r="M374" s="753" t="s">
        <v>883</v>
      </c>
      <c r="N374" s="639">
        <v>1</v>
      </c>
      <c r="O374" s="928">
        <f t="shared" si="41"/>
        <v>-6707.9999999999291</v>
      </c>
      <c r="P374" s="518"/>
    </row>
    <row r="375" spans="1:16" s="846" customFormat="1" ht="15" customHeight="1" x14ac:dyDescent="0.25">
      <c r="A375" s="407" t="s">
        <v>1273</v>
      </c>
      <c r="B375" s="407" t="s">
        <v>2068</v>
      </c>
      <c r="C375" s="720" t="s">
        <v>52</v>
      </c>
      <c r="D375" s="498">
        <v>42207</v>
      </c>
      <c r="E375" s="407">
        <v>3.94</v>
      </c>
      <c r="F375" s="723">
        <v>135.32599999999999</v>
      </c>
      <c r="G375" s="479" t="s">
        <v>52</v>
      </c>
      <c r="H375" s="519">
        <v>42215</v>
      </c>
      <c r="I375" s="723">
        <v>135.92400000000001</v>
      </c>
      <c r="J375" s="789">
        <f>SUM(I375-F375)*100</f>
        <v>59.800000000001319</v>
      </c>
      <c r="K375" s="408">
        <f t="shared" si="35"/>
        <v>10</v>
      </c>
      <c r="L375" s="724">
        <f>SUM((I375-F375)/J375*K375)*E375</f>
        <v>0.39400000000000002</v>
      </c>
      <c r="M375" s="720" t="s">
        <v>883</v>
      </c>
      <c r="N375" s="719">
        <v>1</v>
      </c>
      <c r="O375" s="790">
        <f t="shared" si="41"/>
        <v>2356.1200000000517</v>
      </c>
      <c r="P375" s="752"/>
    </row>
    <row r="376" spans="1:16" s="846" customFormat="1" ht="15" customHeight="1" x14ac:dyDescent="0.25">
      <c r="A376" s="461" t="s">
        <v>1274</v>
      </c>
      <c r="B376" s="461" t="s">
        <v>2073</v>
      </c>
      <c r="C376" s="753" t="s">
        <v>77</v>
      </c>
      <c r="D376" s="482">
        <v>42207</v>
      </c>
      <c r="E376" s="461">
        <v>7.7</v>
      </c>
      <c r="F376" s="750">
        <v>123.61199999999999</v>
      </c>
      <c r="G376" s="749" t="s">
        <v>52</v>
      </c>
      <c r="H376" s="519">
        <v>42215</v>
      </c>
      <c r="I376" s="750">
        <v>124.491</v>
      </c>
      <c r="J376" s="789">
        <f>SUM(F376-I376)*100</f>
        <v>-87.900000000000489</v>
      </c>
      <c r="K376" s="742">
        <f t="shared" si="35"/>
        <v>10</v>
      </c>
      <c r="L376" s="751">
        <f>SUM((F376-I376)/J376*K376)*E376</f>
        <v>0.77</v>
      </c>
      <c r="M376" s="753" t="s">
        <v>883</v>
      </c>
      <c r="N376" s="639">
        <v>1</v>
      </c>
      <c r="O376" s="790">
        <f t="shared" si="41"/>
        <v>-6768.3000000000375</v>
      </c>
      <c r="P376" s="518"/>
    </row>
    <row r="377" spans="1:16" s="846" customFormat="1" ht="15" customHeight="1" x14ac:dyDescent="0.25">
      <c r="A377" s="461" t="s">
        <v>1147</v>
      </c>
      <c r="B377" s="461" t="s">
        <v>2067</v>
      </c>
      <c r="C377" s="753" t="s">
        <v>77</v>
      </c>
      <c r="D377" s="482">
        <v>42178</v>
      </c>
      <c r="E377" s="461">
        <v>3.76</v>
      </c>
      <c r="F377" s="750">
        <v>1.1299999999999999</v>
      </c>
      <c r="G377" s="749" t="s">
        <v>2336</v>
      </c>
      <c r="H377" s="519">
        <v>42215</v>
      </c>
      <c r="I377" s="750">
        <v>1.1359999999999999</v>
      </c>
      <c r="J377" s="789">
        <f>SUM(F377-I377)*10000</f>
        <v>-60.000000000000057</v>
      </c>
      <c r="K377" s="742">
        <f t="shared" si="35"/>
        <v>6.8643602416254801</v>
      </c>
      <c r="L377" s="751">
        <f>SUM((F377-I377)/J377*K377)*E377</f>
        <v>2.5809994508511802E-3</v>
      </c>
      <c r="M377" s="753" t="s">
        <v>883</v>
      </c>
      <c r="N377" s="639">
        <v>1.4568000000000001</v>
      </c>
      <c r="O377" s="790">
        <f t="shared" si="41"/>
        <v>-1063.0146008448035</v>
      </c>
      <c r="P377" s="752"/>
    </row>
    <row r="378" spans="1:16" s="846" customFormat="1" ht="15" customHeight="1" x14ac:dyDescent="0.25">
      <c r="A378" s="407" t="s">
        <v>1035</v>
      </c>
      <c r="B378" s="407" t="s">
        <v>2078</v>
      </c>
      <c r="C378" s="720" t="s">
        <v>52</v>
      </c>
      <c r="D378" s="498">
        <v>42201</v>
      </c>
      <c r="E378" s="407">
        <v>7</v>
      </c>
      <c r="F378" s="723">
        <v>1.087</v>
      </c>
      <c r="G378" s="479" t="s">
        <v>2336</v>
      </c>
      <c r="H378" s="519">
        <v>42215</v>
      </c>
      <c r="I378" s="723">
        <v>1.0985</v>
      </c>
      <c r="J378" s="789">
        <f>SUM(I378-F378)*10000</f>
        <v>115.00000000000065</v>
      </c>
      <c r="K378" s="408">
        <f t="shared" si="35"/>
        <v>10</v>
      </c>
      <c r="L378" s="724">
        <f>SUM((I378-F378)/J378*K378)*E378</f>
        <v>7.0000000000000001E-3</v>
      </c>
      <c r="M378" s="720" t="s">
        <v>883</v>
      </c>
      <c r="N378" s="719">
        <v>1</v>
      </c>
      <c r="O378" s="790">
        <f t="shared" si="41"/>
        <v>8050.0000000000464</v>
      </c>
      <c r="P378" s="518"/>
    </row>
    <row r="379" spans="1:16" s="846" customFormat="1" ht="15" customHeight="1" x14ac:dyDescent="0.25">
      <c r="A379" s="407" t="s">
        <v>1031</v>
      </c>
      <c r="B379" s="407" t="s">
        <v>2068</v>
      </c>
      <c r="C379" s="720" t="s">
        <v>52</v>
      </c>
      <c r="D379" s="498">
        <v>42177</v>
      </c>
      <c r="E379" s="407">
        <v>2.3199999999999998</v>
      </c>
      <c r="F379" s="723">
        <v>1.2309000000000001</v>
      </c>
      <c r="G379" s="479" t="s">
        <v>976</v>
      </c>
      <c r="H379" s="519">
        <v>42215</v>
      </c>
      <c r="I379" s="723">
        <v>1.2475000000000001</v>
      </c>
      <c r="J379" s="789">
        <f>SUM(I379-F379)*10000</f>
        <v>165.99999999999949</v>
      </c>
      <c r="K379" s="408">
        <f t="shared" ref="K379:K442" si="42">SUM(100000/N379)/10000</f>
        <v>8.1592689295039165</v>
      </c>
      <c r="L379" s="724">
        <f>SUM((I379-F379)/J379*K379)*E379</f>
        <v>1.8929503916449084E-3</v>
      </c>
      <c r="M379" s="720" t="s">
        <v>883</v>
      </c>
      <c r="N379" s="719">
        <v>1.2256</v>
      </c>
      <c r="O379" s="790">
        <f t="shared" si="41"/>
        <v>2563.8851583963269</v>
      </c>
      <c r="P379" s="517"/>
    </row>
    <row r="380" spans="1:16" s="846" customFormat="1" ht="15" customHeight="1" x14ac:dyDescent="0.25">
      <c r="A380" s="461" t="s">
        <v>1176</v>
      </c>
      <c r="B380" s="461" t="s">
        <v>2073</v>
      </c>
      <c r="C380" s="753" t="s">
        <v>77</v>
      </c>
      <c r="D380" s="482">
        <v>42179</v>
      </c>
      <c r="E380" s="461">
        <v>2.0499999999999998</v>
      </c>
      <c r="F380" s="750">
        <v>2.2799</v>
      </c>
      <c r="G380" s="749" t="s">
        <v>976</v>
      </c>
      <c r="H380" s="519">
        <v>42215</v>
      </c>
      <c r="I380" s="750">
        <v>2.3129</v>
      </c>
      <c r="J380" s="789">
        <f>SUM(F380-I380)*10000</f>
        <v>-329.9999999999992</v>
      </c>
      <c r="K380" s="742">
        <f t="shared" si="42"/>
        <v>6.8540095956134337</v>
      </c>
      <c r="L380" s="751">
        <f>SUM((F380-I380)/J380*K380)*E380</f>
        <v>1.4050719671007538E-3</v>
      </c>
      <c r="M380" s="753" t="s">
        <v>883</v>
      </c>
      <c r="N380" s="639">
        <v>1.4590000000000001</v>
      </c>
      <c r="O380" s="928">
        <f t="shared" si="41"/>
        <v>-3178.0243258618752</v>
      </c>
      <c r="P380" s="518"/>
    </row>
    <row r="381" spans="1:16" s="846" customFormat="1" ht="15" customHeight="1" x14ac:dyDescent="0.25">
      <c r="A381" s="407" t="s">
        <v>1146</v>
      </c>
      <c r="B381" s="407" t="s">
        <v>2068</v>
      </c>
      <c r="C381" s="720" t="s">
        <v>52</v>
      </c>
      <c r="D381" s="498">
        <v>42214</v>
      </c>
      <c r="E381" s="407">
        <v>8.26</v>
      </c>
      <c r="F381" s="723">
        <v>0.96530000000000005</v>
      </c>
      <c r="G381" s="479" t="s">
        <v>52</v>
      </c>
      <c r="H381" s="519">
        <v>42216</v>
      </c>
      <c r="I381" s="723">
        <v>0.95940000000000003</v>
      </c>
      <c r="J381" s="789">
        <f>SUM(I381-F381)*10000</f>
        <v>-59.000000000000163</v>
      </c>
      <c r="K381" s="408">
        <f t="shared" si="42"/>
        <v>11.003521126760562</v>
      </c>
      <c r="L381" s="724">
        <f>SUM((I381-F381)/J381*K381)*E381</f>
        <v>9.0889084507042237E-3</v>
      </c>
      <c r="M381" s="720" t="s">
        <v>883</v>
      </c>
      <c r="N381" s="719">
        <v>0.90880000000000005</v>
      </c>
      <c r="O381" s="790">
        <f t="shared" si="41"/>
        <v>-5900.589773234492</v>
      </c>
      <c r="P381" s="517"/>
    </row>
    <row r="382" spans="1:16" s="846" customFormat="1" ht="15" customHeight="1" x14ac:dyDescent="0.25">
      <c r="A382" s="407" t="s">
        <v>1594</v>
      </c>
      <c r="B382" s="407" t="s">
        <v>2078</v>
      </c>
      <c r="C382" s="720" t="s">
        <v>52</v>
      </c>
      <c r="D382" s="498">
        <v>42212</v>
      </c>
      <c r="E382" s="407">
        <v>11.725</v>
      </c>
      <c r="F382" s="723">
        <v>1.6459999999999999</v>
      </c>
      <c r="G382" s="479" t="s">
        <v>2336</v>
      </c>
      <c r="H382" s="519">
        <v>42216</v>
      </c>
      <c r="I382" s="723">
        <v>1.679</v>
      </c>
      <c r="J382" s="789">
        <f>SUM(I382-F382)*10000</f>
        <v>330.00000000000142</v>
      </c>
      <c r="K382" s="408">
        <f t="shared" si="42"/>
        <v>6.6041474045700701</v>
      </c>
      <c r="L382" s="724">
        <f>SUM((I382-F382)/J382*K382)*E382</f>
        <v>7.7433628318584061E-3</v>
      </c>
      <c r="M382" s="720" t="s">
        <v>883</v>
      </c>
      <c r="N382" s="719">
        <v>1.5142</v>
      </c>
      <c r="O382" s="790">
        <f t="shared" si="41"/>
        <v>16875.64215105855</v>
      </c>
      <c r="P382" s="734"/>
    </row>
    <row r="383" spans="1:16" s="846" customFormat="1" ht="15" customHeight="1" x14ac:dyDescent="0.25">
      <c r="A383" s="461" t="s">
        <v>1031</v>
      </c>
      <c r="B383" s="461" t="s">
        <v>2073</v>
      </c>
      <c r="C383" s="753" t="s">
        <v>77</v>
      </c>
      <c r="D383" s="482">
        <v>42213</v>
      </c>
      <c r="E383" s="461">
        <v>5.3</v>
      </c>
      <c r="F383" s="750">
        <v>1.2959000000000001</v>
      </c>
      <c r="G383" s="749" t="s">
        <v>976</v>
      </c>
      <c r="H383" s="519">
        <v>42216</v>
      </c>
      <c r="I383" s="750">
        <v>1.3081</v>
      </c>
      <c r="J383" s="789">
        <f>SUM(F383-I383)*10000</f>
        <v>-121.99999999999989</v>
      </c>
      <c r="K383" s="742">
        <f t="shared" si="42"/>
        <v>7.6698880196349126</v>
      </c>
      <c r="L383" s="751">
        <f>SUM((F383-I383)/J383*K383)*E383</f>
        <v>4.0650406504065036E-3</v>
      </c>
      <c r="M383" s="753" t="s">
        <v>883</v>
      </c>
      <c r="N383" s="639">
        <v>1.3038000000000001</v>
      </c>
      <c r="O383" s="790">
        <f t="shared" si="41"/>
        <v>-3803.7656032335708</v>
      </c>
      <c r="P383" s="518"/>
    </row>
    <row r="384" spans="1:16" s="846" customFormat="1" ht="15" customHeight="1" x14ac:dyDescent="0.25">
      <c r="A384" s="407" t="s">
        <v>1031</v>
      </c>
      <c r="B384" s="407" t="s">
        <v>2068</v>
      </c>
      <c r="C384" s="720" t="s">
        <v>52</v>
      </c>
      <c r="D384" s="498">
        <v>42216</v>
      </c>
      <c r="E384" s="407">
        <v>5.6</v>
      </c>
      <c r="F384" s="723">
        <v>1.3070999999999999</v>
      </c>
      <c r="G384" s="479" t="s">
        <v>52</v>
      </c>
      <c r="H384" s="519">
        <v>42219</v>
      </c>
      <c r="I384" s="723">
        <v>1.3147</v>
      </c>
      <c r="J384" s="789">
        <f>SUM(I384-F384)*10000</f>
        <v>76.000000000000512</v>
      </c>
      <c r="K384" s="408">
        <f t="shared" si="42"/>
        <v>7.6923076923076925</v>
      </c>
      <c r="L384" s="724">
        <f>SUM((I384-F384)/J384*K384)*E384</f>
        <v>4.3076923076923084E-3</v>
      </c>
      <c r="M384" s="720" t="s">
        <v>883</v>
      </c>
      <c r="N384" s="719">
        <v>1.3</v>
      </c>
      <c r="O384" s="790">
        <f t="shared" si="41"/>
        <v>2518.3431952662891</v>
      </c>
      <c r="P384" s="518"/>
    </row>
    <row r="385" spans="1:16" s="846" customFormat="1" ht="15" customHeight="1" x14ac:dyDescent="0.25">
      <c r="A385" s="461" t="s">
        <v>1594</v>
      </c>
      <c r="B385" s="461" t="s">
        <v>2067</v>
      </c>
      <c r="C385" s="753" t="s">
        <v>77</v>
      </c>
      <c r="D385" s="482">
        <v>42216</v>
      </c>
      <c r="E385" s="461">
        <v>8.625</v>
      </c>
      <c r="F385" s="750">
        <v>1.679</v>
      </c>
      <c r="G385" s="749" t="s">
        <v>2336</v>
      </c>
      <c r="H385" s="519">
        <v>42219</v>
      </c>
      <c r="I385" s="750">
        <v>1.6639999999999999</v>
      </c>
      <c r="J385" s="789">
        <f>SUM(F385-I385)*10000</f>
        <v>150.00000000000125</v>
      </c>
      <c r="K385" s="742">
        <f t="shared" si="42"/>
        <v>6.6024032747920236</v>
      </c>
      <c r="L385" s="751">
        <f>SUM((F385-I385)/J385*K385)*E385</f>
        <v>5.6945728245081199E-3</v>
      </c>
      <c r="M385" s="753" t="s">
        <v>883</v>
      </c>
      <c r="N385" s="639">
        <v>1.5145999999999999</v>
      </c>
      <c r="O385" s="790">
        <f t="shared" si="41"/>
        <v>5639.6799397611594</v>
      </c>
      <c r="P385" s="734"/>
    </row>
    <row r="386" spans="1:16" s="846" customFormat="1" ht="15" customHeight="1" x14ac:dyDescent="0.25">
      <c r="A386" s="407" t="s">
        <v>1031</v>
      </c>
      <c r="B386" s="407" t="s">
        <v>2068</v>
      </c>
      <c r="C386" s="720" t="s">
        <v>52</v>
      </c>
      <c r="D386" s="498">
        <v>42216</v>
      </c>
      <c r="E386" s="407">
        <v>5.6</v>
      </c>
      <c r="F386" s="723">
        <v>1.3070999999999999</v>
      </c>
      <c r="G386" s="479" t="s">
        <v>52</v>
      </c>
      <c r="H386" s="519">
        <v>42222</v>
      </c>
      <c r="I386" s="723">
        <v>1.3097000000000001</v>
      </c>
      <c r="J386" s="789">
        <f>SUM(I386-F386)*10000</f>
        <v>26.000000000001577</v>
      </c>
      <c r="K386" s="408">
        <f t="shared" si="42"/>
        <v>7.6923076923076925</v>
      </c>
      <c r="L386" s="724">
        <f>SUM((I386-F386)/J386*K386)*E386</f>
        <v>4.3076923076923084E-3</v>
      </c>
      <c r="M386" s="720" t="s">
        <v>883</v>
      </c>
      <c r="N386" s="719">
        <v>1.3</v>
      </c>
      <c r="O386" s="790">
        <f t="shared" si="41"/>
        <v>861.53846153851384</v>
      </c>
      <c r="P386" s="518"/>
    </row>
    <row r="387" spans="1:16" s="846" customFormat="1" ht="15" customHeight="1" x14ac:dyDescent="0.25">
      <c r="A387" s="461" t="s">
        <v>1030</v>
      </c>
      <c r="B387" s="461" t="s">
        <v>2067</v>
      </c>
      <c r="C387" s="753" t="s">
        <v>77</v>
      </c>
      <c r="D387" s="482">
        <v>42212</v>
      </c>
      <c r="E387" s="461">
        <v>9.6999999999999993</v>
      </c>
      <c r="F387" s="750">
        <v>0.71499999999999997</v>
      </c>
      <c r="G387" s="749" t="s">
        <v>2336</v>
      </c>
      <c r="H387" s="519">
        <v>42227</v>
      </c>
      <c r="I387" s="750">
        <v>0.71040000000000003</v>
      </c>
      <c r="J387" s="789">
        <f>SUM(F387-I387)*10000</f>
        <v>45.999999999999375</v>
      </c>
      <c r="K387" s="742">
        <f t="shared" si="42"/>
        <v>15.559358954411076</v>
      </c>
      <c r="L387" s="751">
        <f>SUM((F387-I387)/J387*K387)*E387</f>
        <v>1.5092578185778742E-2</v>
      </c>
      <c r="M387" s="753" t="s">
        <v>883</v>
      </c>
      <c r="N387" s="639">
        <v>0.64270000000000005</v>
      </c>
      <c r="O387" s="790">
        <f t="shared" si="41"/>
        <v>10802.21871084196</v>
      </c>
      <c r="P387" s="734"/>
    </row>
    <row r="388" spans="1:16" s="846" customFormat="1" ht="15" customHeight="1" x14ac:dyDescent="0.25">
      <c r="A388" s="461" t="s">
        <v>1139</v>
      </c>
      <c r="B388" s="461" t="s">
        <v>2073</v>
      </c>
      <c r="C388" s="753" t="s">
        <v>77</v>
      </c>
      <c r="D388" s="482">
        <v>42215</v>
      </c>
      <c r="E388" s="461">
        <v>2.3199999999999998</v>
      </c>
      <c r="F388" s="750">
        <v>1.4195</v>
      </c>
      <c r="G388" s="749" t="s">
        <v>976</v>
      </c>
      <c r="H388" s="519">
        <v>42227</v>
      </c>
      <c r="I388" s="750">
        <v>1.448</v>
      </c>
      <c r="J388" s="789">
        <f>SUM(F388-I388)*10000</f>
        <v>-284.99999999999972</v>
      </c>
      <c r="K388" s="742">
        <f t="shared" si="42"/>
        <v>7.6923076923076925</v>
      </c>
      <c r="L388" s="751">
        <f>SUM((F388-I388)/J388*K388)*E388</f>
        <v>1.7846153846153845E-3</v>
      </c>
      <c r="M388" s="753" t="s">
        <v>883</v>
      </c>
      <c r="N388" s="639">
        <v>1.3</v>
      </c>
      <c r="O388" s="790">
        <f t="shared" si="41"/>
        <v>-3912.4260355029537</v>
      </c>
      <c r="P388" s="734"/>
    </row>
    <row r="389" spans="1:16" s="846" customFormat="1" ht="15" customHeight="1" x14ac:dyDescent="0.25">
      <c r="A389" s="407" t="s">
        <v>1030</v>
      </c>
      <c r="B389" s="407" t="s">
        <v>2068</v>
      </c>
      <c r="C389" s="720" t="s">
        <v>52</v>
      </c>
      <c r="D389" s="498">
        <v>42192</v>
      </c>
      <c r="E389" s="407">
        <v>3.46</v>
      </c>
      <c r="F389" s="723">
        <v>0.70820000000000005</v>
      </c>
      <c r="G389" s="479" t="s">
        <v>52</v>
      </c>
      <c r="H389" s="519">
        <v>42228</v>
      </c>
      <c r="I389" s="723">
        <v>0.71540000000000004</v>
      </c>
      <c r="J389" s="789">
        <f>SUM(I389-F389)*10000</f>
        <v>71.999999999999844</v>
      </c>
      <c r="K389" s="408">
        <f t="shared" si="42"/>
        <v>15.603058199407085</v>
      </c>
      <c r="L389" s="724">
        <f>SUM((I389-F389)/J389*K389)*E389</f>
        <v>5.398658136994851E-3</v>
      </c>
      <c r="M389" s="720" t="s">
        <v>883</v>
      </c>
      <c r="N389" s="719">
        <v>0.64090000000000003</v>
      </c>
      <c r="O389" s="790">
        <f t="shared" si="41"/>
        <v>6064.9615519367844</v>
      </c>
      <c r="P389" s="734"/>
    </row>
    <row r="390" spans="1:16" s="846" customFormat="1" ht="15" customHeight="1" x14ac:dyDescent="0.25">
      <c r="A390" s="407" t="s">
        <v>1155</v>
      </c>
      <c r="B390" s="407" t="s">
        <v>2253</v>
      </c>
      <c r="C390" s="720" t="s">
        <v>52</v>
      </c>
      <c r="D390" s="498">
        <v>42216</v>
      </c>
      <c r="E390" s="407">
        <v>4.92</v>
      </c>
      <c r="F390" s="723">
        <v>90.5</v>
      </c>
      <c r="G390" s="479" t="s">
        <v>2336</v>
      </c>
      <c r="H390" s="519">
        <v>42228</v>
      </c>
      <c r="I390" s="723">
        <v>90.93</v>
      </c>
      <c r="J390" s="789">
        <f>SUM(I390-F390)*100</f>
        <v>43.000000000000682</v>
      </c>
      <c r="K390" s="408">
        <f t="shared" si="42"/>
        <v>10</v>
      </c>
      <c r="L390" s="724">
        <f>SUM((I390-F390)/J390*K390)*E390</f>
        <v>0.49199999999999999</v>
      </c>
      <c r="M390" s="720" t="s">
        <v>883</v>
      </c>
      <c r="N390" s="719">
        <v>1</v>
      </c>
      <c r="O390" s="790">
        <f t="shared" si="41"/>
        <v>2115.6000000000336</v>
      </c>
      <c r="P390" s="752"/>
    </row>
    <row r="391" spans="1:16" s="846" customFormat="1" ht="15" customHeight="1" x14ac:dyDescent="0.25">
      <c r="A391" s="461" t="s">
        <v>1145</v>
      </c>
      <c r="B391" s="461" t="s">
        <v>2073</v>
      </c>
      <c r="C391" s="753" t="s">
        <v>77</v>
      </c>
      <c r="D391" s="482">
        <v>42191</v>
      </c>
      <c r="E391" s="461">
        <v>4.32</v>
      </c>
      <c r="F391" s="750">
        <v>1.552</v>
      </c>
      <c r="G391" s="749" t="s">
        <v>52</v>
      </c>
      <c r="H391" s="519">
        <v>42229</v>
      </c>
      <c r="I391" s="750">
        <v>1.5677000000000001</v>
      </c>
      <c r="J391" s="789">
        <f>SUM(F391-I391)*10000</f>
        <v>-157.00000000000048</v>
      </c>
      <c r="K391" s="742">
        <f t="shared" si="42"/>
        <v>10</v>
      </c>
      <c r="L391" s="751">
        <f>SUM((F391-I391)/J391*K391)*E391</f>
        <v>4.3200000000000001E-3</v>
      </c>
      <c r="M391" s="753" t="s">
        <v>883</v>
      </c>
      <c r="N391" s="639">
        <v>1</v>
      </c>
      <c r="O391" s="928">
        <f t="shared" si="41"/>
        <v>-6782.4000000000215</v>
      </c>
      <c r="P391" s="518"/>
    </row>
    <row r="392" spans="1:16" s="846" customFormat="1" ht="15" customHeight="1" x14ac:dyDescent="0.25">
      <c r="A392" s="407" t="s">
        <v>1030</v>
      </c>
      <c r="B392" s="407" t="s">
        <v>2068</v>
      </c>
      <c r="C392" s="720" t="s">
        <v>52</v>
      </c>
      <c r="D392" s="498">
        <v>42192</v>
      </c>
      <c r="E392" s="407">
        <v>3.46</v>
      </c>
      <c r="F392" s="723">
        <v>0.70820000000000005</v>
      </c>
      <c r="G392" s="479" t="s">
        <v>52</v>
      </c>
      <c r="H392" s="519">
        <v>42229</v>
      </c>
      <c r="I392" s="723">
        <v>0.71179999999999999</v>
      </c>
      <c r="J392" s="789">
        <f>SUM(I392-F392)*10000</f>
        <v>35.999999999999368</v>
      </c>
      <c r="K392" s="408">
        <f t="shared" si="42"/>
        <v>15.603058199407085</v>
      </c>
      <c r="L392" s="724">
        <f>SUM((I392-F392)/J392*K392)*E392</f>
        <v>5.398658136994851E-3</v>
      </c>
      <c r="M392" s="720" t="s">
        <v>883</v>
      </c>
      <c r="N392" s="719">
        <v>0.64090000000000003</v>
      </c>
      <c r="O392" s="790">
        <f t="shared" si="41"/>
        <v>3032.4807759683454</v>
      </c>
      <c r="P392" s="752"/>
    </row>
    <row r="393" spans="1:16" s="846" customFormat="1" ht="15" customHeight="1" x14ac:dyDescent="0.25">
      <c r="A393" s="461" t="s">
        <v>1030</v>
      </c>
      <c r="B393" s="461" t="s">
        <v>2073</v>
      </c>
      <c r="C393" s="753" t="s">
        <v>77</v>
      </c>
      <c r="D393" s="482">
        <v>42234</v>
      </c>
      <c r="E393" s="461">
        <v>5.42</v>
      </c>
      <c r="F393" s="750">
        <v>0.70809999999999995</v>
      </c>
      <c r="G393" s="749" t="s">
        <v>976</v>
      </c>
      <c r="H393" s="519">
        <v>42236</v>
      </c>
      <c r="I393" s="750">
        <v>0.71020000000000005</v>
      </c>
      <c r="J393" s="789">
        <f>SUM(F393-I393)*10000</f>
        <v>-21.000000000001016</v>
      </c>
      <c r="K393" s="742">
        <f t="shared" si="42"/>
        <v>15.586034912718207</v>
      </c>
      <c r="L393" s="751">
        <f>SUM((F393-I393)/J393*K393)*E393</f>
        <v>8.4476309226932684E-3</v>
      </c>
      <c r="M393" s="753" t="s">
        <v>883</v>
      </c>
      <c r="N393" s="639">
        <v>0.64159999999999995</v>
      </c>
      <c r="O393" s="790">
        <f t="shared" si="41"/>
        <v>-2764.9664803080927</v>
      </c>
      <c r="P393" s="734"/>
    </row>
    <row r="394" spans="1:16" s="846" customFormat="1" ht="15" customHeight="1" x14ac:dyDescent="0.25">
      <c r="A394" s="407" t="s">
        <v>1030</v>
      </c>
      <c r="B394" s="407" t="s">
        <v>2073</v>
      </c>
      <c r="C394" s="720" t="s">
        <v>52</v>
      </c>
      <c r="D394" s="498">
        <v>42236</v>
      </c>
      <c r="E394" s="407">
        <v>2.41</v>
      </c>
      <c r="F394" s="723">
        <v>0.71560000000000001</v>
      </c>
      <c r="G394" s="479" t="s">
        <v>976</v>
      </c>
      <c r="H394" s="519">
        <v>42237</v>
      </c>
      <c r="I394" s="723">
        <v>0.72199999999999998</v>
      </c>
      <c r="J394" s="789">
        <f>SUM(I394-F394)*10000</f>
        <v>63.999999999999616</v>
      </c>
      <c r="K394" s="408">
        <f t="shared" si="42"/>
        <v>15.681354869060687</v>
      </c>
      <c r="L394" s="724">
        <f>SUM((I394-F394)/J394*K394)*E394</f>
        <v>3.7792065234436255E-3</v>
      </c>
      <c r="M394" s="720" t="s">
        <v>883</v>
      </c>
      <c r="N394" s="719">
        <v>0.63770000000000004</v>
      </c>
      <c r="O394" s="790">
        <f t="shared" si="41"/>
        <v>3792.8370315256479</v>
      </c>
      <c r="P394" s="734"/>
    </row>
    <row r="395" spans="1:16" s="846" customFormat="1" ht="15" customHeight="1" x14ac:dyDescent="0.25">
      <c r="A395" s="407" t="s">
        <v>1035</v>
      </c>
      <c r="B395" s="407" t="s">
        <v>2073</v>
      </c>
      <c r="C395" s="720" t="s">
        <v>52</v>
      </c>
      <c r="D395" s="498">
        <v>42236</v>
      </c>
      <c r="E395" s="407">
        <v>2.23</v>
      </c>
      <c r="F395" s="723">
        <v>1.1173999999999999</v>
      </c>
      <c r="G395" s="479" t="s">
        <v>976</v>
      </c>
      <c r="H395" s="519">
        <v>42237</v>
      </c>
      <c r="I395" s="723">
        <v>1.1281000000000001</v>
      </c>
      <c r="J395" s="789">
        <f>SUM(I395-F395)*10000</f>
        <v>107.00000000000153</v>
      </c>
      <c r="K395" s="408">
        <f t="shared" si="42"/>
        <v>10</v>
      </c>
      <c r="L395" s="724">
        <f>SUM((I395-F395)/J395*K395)*E395</f>
        <v>2.2300000000000002E-3</v>
      </c>
      <c r="M395" s="720" t="s">
        <v>883</v>
      </c>
      <c r="N395" s="719">
        <v>1</v>
      </c>
      <c r="O395" s="790">
        <f t="shared" si="41"/>
        <v>2386.1000000000345</v>
      </c>
      <c r="P395" s="518"/>
    </row>
    <row r="396" spans="1:16" s="846" customFormat="1" ht="15" customHeight="1" x14ac:dyDescent="0.25">
      <c r="A396" s="461" t="s">
        <v>1057</v>
      </c>
      <c r="B396" s="461" t="s">
        <v>2073</v>
      </c>
      <c r="C396" s="753" t="s">
        <v>77</v>
      </c>
      <c r="D396" s="482">
        <v>42236</v>
      </c>
      <c r="E396" s="461">
        <v>3.82</v>
      </c>
      <c r="F396" s="750">
        <v>0.72699999999999998</v>
      </c>
      <c r="G396" s="749" t="s">
        <v>52</v>
      </c>
      <c r="H396" s="519">
        <v>42240</v>
      </c>
      <c r="I396" s="750">
        <v>0.72109999999999996</v>
      </c>
      <c r="J396" s="789">
        <f>SUM(F396-I396)*10000</f>
        <v>59.000000000000163</v>
      </c>
      <c r="K396" s="742">
        <f t="shared" si="42"/>
        <v>10</v>
      </c>
      <c r="L396" s="751">
        <f>SUM((F396-I396)/J396*K396)*E396</f>
        <v>3.82E-3</v>
      </c>
      <c r="M396" s="753" t="s">
        <v>883</v>
      </c>
      <c r="N396" s="639">
        <v>1</v>
      </c>
      <c r="O396" s="790">
        <f t="shared" ref="O396:O416" si="43">SUM(J396*K396*E396)/N396</f>
        <v>2253.8000000000061</v>
      </c>
      <c r="P396" s="517"/>
    </row>
    <row r="397" spans="1:16" s="846" customFormat="1" ht="15" customHeight="1" x14ac:dyDescent="0.25">
      <c r="A397" s="461" t="s">
        <v>1057</v>
      </c>
      <c r="B397" s="461" t="s">
        <v>2073</v>
      </c>
      <c r="C397" s="753" t="s">
        <v>77</v>
      </c>
      <c r="D397" s="482">
        <v>42236</v>
      </c>
      <c r="E397" s="461">
        <v>3.82</v>
      </c>
      <c r="F397" s="750">
        <v>0.72699999999999998</v>
      </c>
      <c r="G397" s="749" t="s">
        <v>52</v>
      </c>
      <c r="H397" s="519">
        <v>42240</v>
      </c>
      <c r="I397" s="750">
        <v>0.71250000000000002</v>
      </c>
      <c r="J397" s="789">
        <f>SUM(F397-I397)*10000</f>
        <v>144.99999999999957</v>
      </c>
      <c r="K397" s="742">
        <f t="shared" si="42"/>
        <v>10</v>
      </c>
      <c r="L397" s="751">
        <f>SUM((F397-I397)/J397*K397)*E397</f>
        <v>3.82E-3</v>
      </c>
      <c r="M397" s="753" t="s">
        <v>883</v>
      </c>
      <c r="N397" s="639">
        <v>1</v>
      </c>
      <c r="O397" s="790">
        <f t="shared" si="43"/>
        <v>5538.9999999999836</v>
      </c>
      <c r="P397" s="734"/>
    </row>
    <row r="398" spans="1:16" s="846" customFormat="1" ht="15" customHeight="1" x14ac:dyDescent="0.25">
      <c r="A398" s="407" t="s">
        <v>1155</v>
      </c>
      <c r="B398" s="407" t="s">
        <v>2078</v>
      </c>
      <c r="C398" s="720" t="s">
        <v>52</v>
      </c>
      <c r="D398" s="498">
        <v>42237</v>
      </c>
      <c r="E398" s="407">
        <v>9.36</v>
      </c>
      <c r="F398" s="723">
        <v>90</v>
      </c>
      <c r="G398" s="479" t="s">
        <v>2336</v>
      </c>
      <c r="H398" s="519">
        <v>42240</v>
      </c>
      <c r="I398" s="723">
        <v>89.2</v>
      </c>
      <c r="J398" s="789">
        <f>SUM(I398-F398)*100</f>
        <v>-79.999999999999716</v>
      </c>
      <c r="K398" s="408">
        <f t="shared" si="42"/>
        <v>10</v>
      </c>
      <c r="L398" s="724">
        <f>SUM((I398-F398)/J398*K398)*E398</f>
        <v>0.93599999999999994</v>
      </c>
      <c r="M398" s="720" t="s">
        <v>883</v>
      </c>
      <c r="N398" s="719">
        <v>1</v>
      </c>
      <c r="O398" s="790">
        <f t="shared" si="43"/>
        <v>-7487.9999999999727</v>
      </c>
      <c r="P398" s="752"/>
    </row>
    <row r="399" spans="1:16" s="846" customFormat="1" ht="15" customHeight="1" x14ac:dyDescent="0.25">
      <c r="A399" s="461" t="s">
        <v>1147</v>
      </c>
      <c r="B399" s="461" t="s">
        <v>2073</v>
      </c>
      <c r="C399" s="753" t="s">
        <v>77</v>
      </c>
      <c r="D399" s="482">
        <v>42228</v>
      </c>
      <c r="E399" s="461">
        <v>3.49</v>
      </c>
      <c r="F399" s="750">
        <v>1.1109</v>
      </c>
      <c r="G399" s="749" t="s">
        <v>976</v>
      </c>
      <c r="H399" s="519">
        <v>42240</v>
      </c>
      <c r="I399" s="750">
        <v>1.117</v>
      </c>
      <c r="J399" s="789">
        <f>SUM(F399-I399)*10000</f>
        <v>-60.999999999999943</v>
      </c>
      <c r="K399" s="742">
        <f t="shared" si="42"/>
        <v>6.6190097961344989</v>
      </c>
      <c r="L399" s="751">
        <f>SUM((F399-I399)/J399*K399)*E399</f>
        <v>2.3100344188509403E-3</v>
      </c>
      <c r="M399" s="753" t="s">
        <v>883</v>
      </c>
      <c r="N399" s="639">
        <v>1.5107999999999999</v>
      </c>
      <c r="O399" s="790">
        <f t="shared" si="43"/>
        <v>-932.69856731471555</v>
      </c>
      <c r="P399" s="734"/>
    </row>
    <row r="400" spans="1:16" s="846" customFormat="1" ht="15" customHeight="1" x14ac:dyDescent="0.25">
      <c r="A400" s="461" t="s">
        <v>1594</v>
      </c>
      <c r="B400" s="461" t="s">
        <v>2073</v>
      </c>
      <c r="C400" s="753" t="s">
        <v>77</v>
      </c>
      <c r="D400" s="482">
        <v>42234</v>
      </c>
      <c r="E400" s="461">
        <v>2.5</v>
      </c>
      <c r="F400" s="750">
        <v>1.6823999999999999</v>
      </c>
      <c r="G400" s="749" t="s">
        <v>976</v>
      </c>
      <c r="H400" s="519">
        <v>42240</v>
      </c>
      <c r="I400" s="750">
        <v>1.7083999999999999</v>
      </c>
      <c r="J400" s="789">
        <f>SUM(F400-I400)*10000</f>
        <v>-260.00000000000023</v>
      </c>
      <c r="K400" s="742">
        <f t="shared" si="42"/>
        <v>6.5741897311156396</v>
      </c>
      <c r="L400" s="751">
        <f>SUM((F400-I400)/J400*K400)*E400</f>
        <v>1.6435474327789099E-3</v>
      </c>
      <c r="M400" s="753" t="s">
        <v>883</v>
      </c>
      <c r="N400" s="639">
        <v>1.5210999999999999</v>
      </c>
      <c r="O400" s="790">
        <f t="shared" si="43"/>
        <v>-2809.2980903459143</v>
      </c>
      <c r="P400" s="734"/>
    </row>
    <row r="401" spans="1:17" s="846" customFormat="1" ht="15" customHeight="1" x14ac:dyDescent="0.25">
      <c r="A401" s="461" t="s">
        <v>1032</v>
      </c>
      <c r="B401" s="461" t="s">
        <v>2073</v>
      </c>
      <c r="C401" s="753" t="s">
        <v>77</v>
      </c>
      <c r="D401" s="482">
        <v>42235</v>
      </c>
      <c r="E401" s="461">
        <v>3.28</v>
      </c>
      <c r="F401" s="750">
        <v>1.5141</v>
      </c>
      <c r="G401" s="749" t="s">
        <v>976</v>
      </c>
      <c r="H401" s="519">
        <v>42240</v>
      </c>
      <c r="I401" s="750">
        <v>1.4830000000000001</v>
      </c>
      <c r="J401" s="789">
        <f>SUM(F401-I401)*10000</f>
        <v>310.99999999999903</v>
      </c>
      <c r="K401" s="742">
        <f t="shared" si="42"/>
        <v>10.81665765278529</v>
      </c>
      <c r="L401" s="751">
        <f>SUM((F401-I401)/J401*K401)*E401</f>
        <v>3.5478637101135748E-3</v>
      </c>
      <c r="M401" s="753" t="s">
        <v>883</v>
      </c>
      <c r="N401" s="639">
        <v>0.92449999999999999</v>
      </c>
      <c r="O401" s="790">
        <f t="shared" si="43"/>
        <v>11934.944443973158</v>
      </c>
      <c r="P401" s="517"/>
    </row>
    <row r="402" spans="1:17" s="846" customFormat="1" ht="15" customHeight="1" x14ac:dyDescent="0.25">
      <c r="A402" s="407" t="s">
        <v>1030</v>
      </c>
      <c r="B402" s="407" t="s">
        <v>2073</v>
      </c>
      <c r="C402" s="720" t="s">
        <v>52</v>
      </c>
      <c r="D402" s="498">
        <v>42236</v>
      </c>
      <c r="E402" s="407">
        <v>2.41</v>
      </c>
      <c r="F402" s="723">
        <v>0.71560000000000001</v>
      </c>
      <c r="G402" s="479" t="s">
        <v>976</v>
      </c>
      <c r="H402" s="519">
        <v>42240</v>
      </c>
      <c r="I402" s="723">
        <v>0.72899999999999998</v>
      </c>
      <c r="J402" s="789">
        <f>SUM(I402-F402)*10000</f>
        <v>133.99999999999969</v>
      </c>
      <c r="K402" s="408">
        <f t="shared" si="42"/>
        <v>15.681354869060687</v>
      </c>
      <c r="L402" s="724">
        <f>SUM((I402-F402)/J402*K402)*E402</f>
        <v>3.7792065234436255E-3</v>
      </c>
      <c r="M402" s="720" t="s">
        <v>883</v>
      </c>
      <c r="N402" s="719">
        <v>0.63770000000000004</v>
      </c>
      <c r="O402" s="790">
        <f t="shared" si="43"/>
        <v>7941.2525347568535</v>
      </c>
      <c r="P402" s="734"/>
    </row>
    <row r="403" spans="1:17" s="846" customFormat="1" ht="15" customHeight="1" x14ac:dyDescent="0.25">
      <c r="A403" s="407" t="s">
        <v>1035</v>
      </c>
      <c r="B403" s="407" t="s">
        <v>2073</v>
      </c>
      <c r="C403" s="720" t="s">
        <v>52</v>
      </c>
      <c r="D403" s="498">
        <v>42236</v>
      </c>
      <c r="E403" s="407">
        <v>2.23</v>
      </c>
      <c r="F403" s="723">
        <v>1.1173999999999999</v>
      </c>
      <c r="G403" s="479" t="s">
        <v>976</v>
      </c>
      <c r="H403" s="519">
        <v>42240</v>
      </c>
      <c r="I403" s="723">
        <v>1.1388</v>
      </c>
      <c r="J403" s="789">
        <f>SUM(I403-F403)*10000</f>
        <v>214.00000000000085</v>
      </c>
      <c r="K403" s="408">
        <f t="shared" si="42"/>
        <v>10</v>
      </c>
      <c r="L403" s="724">
        <f>SUM((I403-F403)/J403*K403)*E403</f>
        <v>2.2300000000000002E-3</v>
      </c>
      <c r="M403" s="720" t="s">
        <v>883</v>
      </c>
      <c r="N403" s="719">
        <v>1</v>
      </c>
      <c r="O403" s="790">
        <f t="shared" si="43"/>
        <v>4772.2000000000189</v>
      </c>
      <c r="P403" s="518"/>
    </row>
    <row r="404" spans="1:17" s="846" customFormat="1" ht="15" customHeight="1" x14ac:dyDescent="0.25">
      <c r="A404" s="461" t="s">
        <v>1594</v>
      </c>
      <c r="B404" s="461" t="s">
        <v>2073</v>
      </c>
      <c r="C404" s="753" t="s">
        <v>77</v>
      </c>
      <c r="D404" s="482" t="s">
        <v>2224</v>
      </c>
      <c r="E404" s="461">
        <v>4.2</v>
      </c>
      <c r="F404" s="750">
        <v>1.7425999999999999</v>
      </c>
      <c r="G404" s="749" t="s">
        <v>52</v>
      </c>
      <c r="H404" s="519">
        <v>42247</v>
      </c>
      <c r="I404" s="750">
        <v>1.7309000000000001</v>
      </c>
      <c r="J404" s="789">
        <f>SUM(F404-I404)*10000</f>
        <v>116.99999999999821</v>
      </c>
      <c r="K404" s="742">
        <f t="shared" si="42"/>
        <v>6.4670503783224467</v>
      </c>
      <c r="L404" s="751">
        <f>SUM((F404-I404)/J404*K404)*E404</f>
        <v>2.716161158895428E-3</v>
      </c>
      <c r="M404" s="753" t="s">
        <v>883</v>
      </c>
      <c r="N404" s="639">
        <v>1.5463</v>
      </c>
      <c r="O404" s="790">
        <f t="shared" si="43"/>
        <v>2055.1694728756397</v>
      </c>
      <c r="P404" s="734"/>
    </row>
    <row r="405" spans="1:17" s="846" customFormat="1" ht="15" customHeight="1" x14ac:dyDescent="0.25">
      <c r="A405" s="461" t="s">
        <v>1594</v>
      </c>
      <c r="B405" s="461" t="s">
        <v>2073</v>
      </c>
      <c r="C405" s="753" t="s">
        <v>77</v>
      </c>
      <c r="D405" s="482" t="s">
        <v>2224</v>
      </c>
      <c r="E405" s="461">
        <v>4.17</v>
      </c>
      <c r="F405" s="750">
        <v>1.7425999999999999</v>
      </c>
      <c r="G405" s="749" t="s">
        <v>52</v>
      </c>
      <c r="H405" s="519">
        <v>42247</v>
      </c>
      <c r="I405" s="750">
        <v>1.7425999999999999</v>
      </c>
      <c r="J405" s="789">
        <f>SUM(F405-I405)*10000</f>
        <v>0</v>
      </c>
      <c r="K405" s="742">
        <f t="shared" si="42"/>
        <v>6.4670503783224467</v>
      </c>
      <c r="L405" s="751" t="e">
        <f>SUM((F405-I405)/J405*K405)*E405</f>
        <v>#DIV/0!</v>
      </c>
      <c r="M405" s="753" t="s">
        <v>883</v>
      </c>
      <c r="N405" s="639">
        <v>1.5463</v>
      </c>
      <c r="O405" s="790">
        <f t="shared" si="43"/>
        <v>0</v>
      </c>
      <c r="P405" s="734">
        <f>SUM(O384:O405)</f>
        <v>47020.336944972762</v>
      </c>
      <c r="Q405" s="309" t="s">
        <v>3</v>
      </c>
    </row>
    <row r="406" spans="1:17" s="846" customFormat="1" ht="15" customHeight="1" x14ac:dyDescent="0.25">
      <c r="A406" s="407" t="s">
        <v>1057</v>
      </c>
      <c r="B406" s="407" t="s">
        <v>2068</v>
      </c>
      <c r="C406" s="720" t="s">
        <v>52</v>
      </c>
      <c r="D406" s="498">
        <v>42278</v>
      </c>
      <c r="E406" s="407">
        <v>3.54</v>
      </c>
      <c r="F406" s="723">
        <v>0.70509999999999995</v>
      </c>
      <c r="G406" s="479" t="s">
        <v>52</v>
      </c>
      <c r="H406" s="519">
        <v>42253</v>
      </c>
      <c r="I406" s="723">
        <v>0.71419999999999995</v>
      </c>
      <c r="J406" s="789">
        <f>SUM(I406-F406)*10000</f>
        <v>90.999999999999972</v>
      </c>
      <c r="K406" s="408">
        <f t="shared" si="42"/>
        <v>10</v>
      </c>
      <c r="L406" s="724">
        <f>SUM((I406-F406)/J406*K406)*E406</f>
        <v>3.5400000000000002E-3</v>
      </c>
      <c r="M406" s="720" t="s">
        <v>883</v>
      </c>
      <c r="N406" s="719">
        <v>1</v>
      </c>
      <c r="O406" s="790">
        <f t="shared" si="43"/>
        <v>3221.3999999999992</v>
      </c>
      <c r="P406" s="517"/>
      <c r="Q406" s="309" t="s">
        <v>3</v>
      </c>
    </row>
    <row r="407" spans="1:17" s="846" customFormat="1" ht="15" customHeight="1" x14ac:dyDescent="0.25">
      <c r="A407" s="461" t="s">
        <v>1057</v>
      </c>
      <c r="B407" s="461" t="s">
        <v>2067</v>
      </c>
      <c r="C407" s="753" t="s">
        <v>77</v>
      </c>
      <c r="D407" s="482">
        <v>42261</v>
      </c>
      <c r="E407" s="461">
        <v>11.05</v>
      </c>
      <c r="F407" s="750">
        <v>0.71499999999999997</v>
      </c>
      <c r="G407" s="749" t="s">
        <v>2336</v>
      </c>
      <c r="H407" s="519">
        <v>42262</v>
      </c>
      <c r="I407" s="750">
        <v>0.71499999999999997</v>
      </c>
      <c r="J407" s="789">
        <f>SUM(F407-I407)*10000</f>
        <v>0</v>
      </c>
      <c r="K407" s="742">
        <f t="shared" si="42"/>
        <v>10</v>
      </c>
      <c r="L407" s="751" t="e">
        <f>SUM((F407-I407)/J407*K407)*E407</f>
        <v>#DIV/0!</v>
      </c>
      <c r="M407" s="753" t="s">
        <v>883</v>
      </c>
      <c r="N407" s="639">
        <v>1</v>
      </c>
      <c r="O407" s="790">
        <f t="shared" si="43"/>
        <v>0</v>
      </c>
      <c r="P407" s="517"/>
    </row>
    <row r="408" spans="1:17" s="846" customFormat="1" ht="15" customHeight="1" x14ac:dyDescent="0.25">
      <c r="A408" s="407" t="s">
        <v>1030</v>
      </c>
      <c r="B408" s="407" t="s">
        <v>2068</v>
      </c>
      <c r="C408" s="720" t="s">
        <v>52</v>
      </c>
      <c r="D408" s="498">
        <v>42261</v>
      </c>
      <c r="E408" s="407">
        <v>6.9</v>
      </c>
      <c r="F408" s="723">
        <v>0.73440000000000005</v>
      </c>
      <c r="G408" s="479" t="s">
        <v>52</v>
      </c>
      <c r="H408" s="519">
        <v>42263</v>
      </c>
      <c r="I408" s="723">
        <v>0.72860000000000003</v>
      </c>
      <c r="J408" s="789">
        <f>SUM(I408-F408)*10000</f>
        <v>-58.00000000000027</v>
      </c>
      <c r="K408" s="408">
        <f t="shared" si="42"/>
        <v>15.424957581366652</v>
      </c>
      <c r="L408" s="724">
        <f>SUM((I408-F408)/J408*K408)*E408</f>
        <v>1.0643220731142992E-2</v>
      </c>
      <c r="M408" s="720" t="s">
        <v>883</v>
      </c>
      <c r="N408" s="719">
        <v>0.64829999999999999</v>
      </c>
      <c r="O408" s="790">
        <f t="shared" si="43"/>
        <v>-9521.9312418062054</v>
      </c>
      <c r="P408" s="752"/>
    </row>
    <row r="409" spans="1:17" s="846" customFormat="1" ht="15" customHeight="1" x14ac:dyDescent="0.25">
      <c r="A409" s="461" t="s">
        <v>1145</v>
      </c>
      <c r="B409" s="461" t="s">
        <v>2073</v>
      </c>
      <c r="C409" s="753" t="s">
        <v>77</v>
      </c>
      <c r="D409" s="482">
        <v>42262</v>
      </c>
      <c r="E409" s="461">
        <v>5.44</v>
      </c>
      <c r="F409" s="750">
        <v>1.5341</v>
      </c>
      <c r="G409" s="749" t="s">
        <v>52</v>
      </c>
      <c r="H409" s="519">
        <v>42263</v>
      </c>
      <c r="I409" s="750">
        <v>1.5485</v>
      </c>
      <c r="J409" s="789">
        <f>SUM(F409-I409)*10000</f>
        <v>-143.99999999999969</v>
      </c>
      <c r="K409" s="742">
        <f t="shared" si="42"/>
        <v>10</v>
      </c>
      <c r="L409" s="751">
        <f>SUM((F409-I409)/J409*K409)*E409</f>
        <v>5.4400000000000004E-3</v>
      </c>
      <c r="M409" s="753" t="s">
        <v>883</v>
      </c>
      <c r="N409" s="639">
        <v>1</v>
      </c>
      <c r="O409" s="928">
        <f t="shared" si="43"/>
        <v>-7833.5999999999831</v>
      </c>
      <c r="P409" s="518"/>
    </row>
    <row r="410" spans="1:17" s="846" customFormat="1" ht="15" customHeight="1" x14ac:dyDescent="0.25">
      <c r="A410" s="461" t="s">
        <v>1058</v>
      </c>
      <c r="B410" s="461" t="s">
        <v>2114</v>
      </c>
      <c r="C410" s="753" t="s">
        <v>77</v>
      </c>
      <c r="D410" s="482">
        <v>42165</v>
      </c>
      <c r="E410" s="461">
        <v>2.52</v>
      </c>
      <c r="F410" s="750">
        <v>1.3480000000000001</v>
      </c>
      <c r="G410" s="749" t="s">
        <v>976</v>
      </c>
      <c r="H410" s="519">
        <v>42264</v>
      </c>
      <c r="I410" s="750">
        <v>1.3402000000000001</v>
      </c>
      <c r="J410" s="789">
        <f>SUM(F410-I410)*10000</f>
        <v>78.000000000000284</v>
      </c>
      <c r="K410" s="742">
        <f t="shared" si="42"/>
        <v>7.9942441442161654</v>
      </c>
      <c r="L410" s="751">
        <f>SUM((F410-I410)/J410*K410)*E410</f>
        <v>2.0145495243424735E-3</v>
      </c>
      <c r="M410" s="753" t="s">
        <v>883</v>
      </c>
      <c r="N410" s="639">
        <v>1.2508999999999999</v>
      </c>
      <c r="O410" s="790">
        <f t="shared" si="43"/>
        <v>1256.1744575802504</v>
      </c>
      <c r="P410" s="518"/>
    </row>
    <row r="411" spans="1:17" s="846" customFormat="1" ht="15" customHeight="1" x14ac:dyDescent="0.25">
      <c r="A411" s="407" t="s">
        <v>1035</v>
      </c>
      <c r="B411" s="407" t="s">
        <v>2068</v>
      </c>
      <c r="C411" s="720" t="s">
        <v>52</v>
      </c>
      <c r="D411" s="498">
        <v>42258</v>
      </c>
      <c r="E411" s="407">
        <v>1.99</v>
      </c>
      <c r="F411" s="723">
        <v>1.1318999999999999</v>
      </c>
      <c r="G411" s="479" t="s">
        <v>52</v>
      </c>
      <c r="H411" s="519">
        <v>42265</v>
      </c>
      <c r="I411" s="723">
        <v>1.1455</v>
      </c>
      <c r="J411" s="789">
        <f>SUM(I411-F411)*10000</f>
        <v>136.00000000000057</v>
      </c>
      <c r="K411" s="408">
        <f t="shared" si="42"/>
        <v>10</v>
      </c>
      <c r="L411" s="724">
        <f>SUM((I411-F411)/J411*K411)*E411</f>
        <v>1.99E-3</v>
      </c>
      <c r="M411" s="720" t="s">
        <v>883</v>
      </c>
      <c r="N411" s="719">
        <v>1</v>
      </c>
      <c r="O411" s="790">
        <f t="shared" si="43"/>
        <v>2706.4000000000115</v>
      </c>
      <c r="P411" s="517"/>
    </row>
    <row r="412" spans="1:17" s="846" customFormat="1" ht="15" customHeight="1" x14ac:dyDescent="0.25">
      <c r="A412" s="407" t="s">
        <v>1031</v>
      </c>
      <c r="B412" s="407" t="s">
        <v>2078</v>
      </c>
      <c r="C412" s="720" t="s">
        <v>52</v>
      </c>
      <c r="D412" s="498">
        <v>42264</v>
      </c>
      <c r="E412" s="407">
        <v>5</v>
      </c>
      <c r="F412" s="723">
        <v>1.3129999999999999</v>
      </c>
      <c r="G412" s="479" t="s">
        <v>2336</v>
      </c>
      <c r="H412" s="519">
        <v>42265</v>
      </c>
      <c r="I412" s="723">
        <v>1.306</v>
      </c>
      <c r="J412" s="789">
        <f>SUM(I412-F412)*10000</f>
        <v>-69.999999999998948</v>
      </c>
      <c r="K412" s="408">
        <f t="shared" si="42"/>
        <v>7.5930144267274109</v>
      </c>
      <c r="L412" s="724">
        <f>SUM((I412-F412)/J412*K412)*E412</f>
        <v>3.7965072133637054E-3</v>
      </c>
      <c r="M412" s="720" t="s">
        <v>883</v>
      </c>
      <c r="N412" s="719">
        <v>1.3169999999999999</v>
      </c>
      <c r="O412" s="790">
        <f t="shared" si="43"/>
        <v>-2017.8853829571408</v>
      </c>
      <c r="P412" s="518"/>
    </row>
    <row r="413" spans="1:17" s="846" customFormat="1" ht="15" customHeight="1" x14ac:dyDescent="0.25">
      <c r="A413" s="407" t="s">
        <v>1035</v>
      </c>
      <c r="B413" s="407" t="s">
        <v>2068</v>
      </c>
      <c r="C413" s="720" t="s">
        <v>52</v>
      </c>
      <c r="D413" s="498">
        <v>42258</v>
      </c>
      <c r="E413" s="407">
        <v>1.99</v>
      </c>
      <c r="F413" s="723">
        <v>1.1318999999999999</v>
      </c>
      <c r="G413" s="479" t="s">
        <v>52</v>
      </c>
      <c r="H413" s="519">
        <v>42268</v>
      </c>
      <c r="I413" s="723">
        <v>1.1242000000000001</v>
      </c>
      <c r="J413" s="789">
        <f>SUM(I413-F413)*10000</f>
        <v>-76.999999999998181</v>
      </c>
      <c r="K413" s="408">
        <f t="shared" si="42"/>
        <v>10</v>
      </c>
      <c r="L413" s="724">
        <f>SUM((I413-F413)/J413*K413)*E413</f>
        <v>1.99E-3</v>
      </c>
      <c r="M413" s="720" t="s">
        <v>883</v>
      </c>
      <c r="N413" s="719">
        <v>1</v>
      </c>
      <c r="O413" s="790">
        <f t="shared" si="43"/>
        <v>-1532.2999999999638</v>
      </c>
      <c r="P413" s="518"/>
    </row>
    <row r="414" spans="1:17" s="846" customFormat="1" ht="15" customHeight="1" x14ac:dyDescent="0.25">
      <c r="A414" s="407" t="s">
        <v>1030</v>
      </c>
      <c r="B414" s="407" t="s">
        <v>3</v>
      </c>
      <c r="C414" s="720" t="s">
        <v>52</v>
      </c>
      <c r="D414" s="498">
        <v>42269</v>
      </c>
      <c r="E414" s="407">
        <v>2.4</v>
      </c>
      <c r="F414" s="723">
        <v>0.73380000000000001</v>
      </c>
      <c r="G414" s="479" t="s">
        <v>52</v>
      </c>
      <c r="H414" s="519">
        <v>42270</v>
      </c>
      <c r="I414" s="723">
        <v>0.74080000000000001</v>
      </c>
      <c r="J414" s="789">
        <f>SUM(I414-F414)*10000</f>
        <v>70.000000000000057</v>
      </c>
      <c r="K414" s="408">
        <f t="shared" si="42"/>
        <v>15.542430836182781</v>
      </c>
      <c r="L414" s="724">
        <f>SUM((I414-F414)/J414*K414)*E414</f>
        <v>3.7301834006838674E-3</v>
      </c>
      <c r="M414" s="720" t="s">
        <v>883</v>
      </c>
      <c r="N414" s="719">
        <v>0.64339999999999997</v>
      </c>
      <c r="O414" s="790">
        <f t="shared" si="43"/>
        <v>4058.3282257984288</v>
      </c>
      <c r="P414" s="752"/>
    </row>
    <row r="415" spans="1:17" s="846" customFormat="1" ht="15" customHeight="1" x14ac:dyDescent="0.25">
      <c r="A415" s="461" t="s">
        <v>1030</v>
      </c>
      <c r="B415" s="461" t="s">
        <v>2331</v>
      </c>
      <c r="C415" s="753" t="s">
        <v>77</v>
      </c>
      <c r="D415" s="482">
        <v>42244</v>
      </c>
      <c r="E415" s="461">
        <v>4.05</v>
      </c>
      <c r="F415" s="750">
        <v>0.72950000000000004</v>
      </c>
      <c r="G415" s="749" t="s">
        <v>2336</v>
      </c>
      <c r="H415" s="519">
        <v>42270</v>
      </c>
      <c r="I415" s="750">
        <v>0.73324999999999996</v>
      </c>
      <c r="J415" s="789">
        <f>SUM(F415-I415)*10000</f>
        <v>-37.499999999999204</v>
      </c>
      <c r="K415" s="742">
        <f t="shared" si="42"/>
        <v>15.401201293700909</v>
      </c>
      <c r="L415" s="751">
        <f>SUM((F415-I415)/J415*K415)*E415</f>
        <v>6.2374865239488682E-3</v>
      </c>
      <c r="M415" s="753" t="s">
        <v>883</v>
      </c>
      <c r="N415" s="639">
        <v>0.64929999999999999</v>
      </c>
      <c r="O415" s="790">
        <f t="shared" si="43"/>
        <v>-3602.4294570780467</v>
      </c>
      <c r="P415" s="752"/>
    </row>
    <row r="416" spans="1:17" s="846" customFormat="1" ht="15" customHeight="1" x14ac:dyDescent="0.25">
      <c r="A416" s="461" t="s">
        <v>1031</v>
      </c>
      <c r="B416" s="461" t="s">
        <v>2067</v>
      </c>
      <c r="C416" s="753" t="s">
        <v>77</v>
      </c>
      <c r="D416" s="482">
        <v>42261</v>
      </c>
      <c r="E416" s="461">
        <v>11.05</v>
      </c>
      <c r="F416" s="750">
        <v>1.33</v>
      </c>
      <c r="G416" s="749" t="s">
        <v>2336</v>
      </c>
      <c r="H416" s="519">
        <v>42270</v>
      </c>
      <c r="I416" s="750">
        <v>1.33</v>
      </c>
      <c r="J416" s="789">
        <f>SUM(F416-I416)*10000</f>
        <v>0</v>
      </c>
      <c r="K416" s="742">
        <f t="shared" si="42"/>
        <v>7.543184732594101</v>
      </c>
      <c r="L416" s="751" t="e">
        <f>SUM((F416-I416)/J416*K416)*E416</f>
        <v>#DIV/0!</v>
      </c>
      <c r="M416" s="753" t="s">
        <v>883</v>
      </c>
      <c r="N416" s="639">
        <v>1.3257000000000001</v>
      </c>
      <c r="O416" s="790">
        <f t="shared" si="43"/>
        <v>0</v>
      </c>
      <c r="P416" s="517"/>
    </row>
    <row r="417" spans="1:16" s="846" customFormat="1" ht="15" customHeight="1" x14ac:dyDescent="0.25">
      <c r="A417" s="407" t="s">
        <v>1058</v>
      </c>
      <c r="B417" s="407" t="s">
        <v>2068</v>
      </c>
      <c r="C417" s="720" t="s">
        <v>52</v>
      </c>
      <c r="D417" s="498">
        <v>42268</v>
      </c>
      <c r="E417" s="407">
        <v>4.3899999999999997</v>
      </c>
      <c r="F417" s="723">
        <v>1.4065000000000001</v>
      </c>
      <c r="G417" s="479" t="s">
        <v>976</v>
      </c>
      <c r="H417" s="519">
        <v>42270</v>
      </c>
      <c r="I417" s="723">
        <v>1.4297</v>
      </c>
      <c r="J417" s="789">
        <f>SUM(I417-F417)*10000</f>
        <v>231.99999999999886</v>
      </c>
      <c r="K417" s="408">
        <f t="shared" si="42"/>
        <v>8</v>
      </c>
      <c r="L417" s="724">
        <f>SUM((I417-F417)/J417*K417)*E417</f>
        <v>3.5119999999999999E-3</v>
      </c>
      <c r="M417" s="720" t="s">
        <v>883</v>
      </c>
      <c r="N417" s="719">
        <v>1.25</v>
      </c>
      <c r="O417" s="790">
        <v>7123.17</v>
      </c>
      <c r="P417" s="518"/>
    </row>
    <row r="418" spans="1:16" s="846" customFormat="1" ht="15" customHeight="1" x14ac:dyDescent="0.25">
      <c r="A418" s="461" t="s">
        <v>1057</v>
      </c>
      <c r="B418" s="461" t="s">
        <v>2073</v>
      </c>
      <c r="C418" s="753" t="s">
        <v>77</v>
      </c>
      <c r="D418" s="482">
        <v>42271</v>
      </c>
      <c r="E418" s="461">
        <v>5.3</v>
      </c>
      <c r="F418" s="750">
        <v>0.69852999999999998</v>
      </c>
      <c r="G418" s="749" t="s">
        <v>1351</v>
      </c>
      <c r="H418" s="519">
        <v>42271</v>
      </c>
      <c r="I418" s="750">
        <v>0.69633</v>
      </c>
      <c r="J418" s="789">
        <f>SUM(F418-I418)*10000</f>
        <v>21.999999999999797</v>
      </c>
      <c r="K418" s="742">
        <f t="shared" si="42"/>
        <v>10</v>
      </c>
      <c r="L418" s="751">
        <f>SUM((F418-I418)/J418*K418)*E418</f>
        <v>5.3E-3</v>
      </c>
      <c r="M418" s="753" t="s">
        <v>883</v>
      </c>
      <c r="N418" s="639">
        <v>1</v>
      </c>
      <c r="O418" s="790">
        <f t="shared" ref="O418:O449" si="44">SUM(J418*K418*E418)/N418</f>
        <v>1165.9999999999893</v>
      </c>
      <c r="P418" s="517"/>
    </row>
    <row r="419" spans="1:16" s="846" customFormat="1" ht="15" customHeight="1" x14ac:dyDescent="0.25">
      <c r="A419" s="461" t="s">
        <v>1057</v>
      </c>
      <c r="B419" s="461" t="s">
        <v>2073</v>
      </c>
      <c r="C419" s="753" t="s">
        <v>77</v>
      </c>
      <c r="D419" s="482">
        <v>42271</v>
      </c>
      <c r="E419" s="461">
        <v>5.3</v>
      </c>
      <c r="F419" s="750">
        <v>0.69852999999999998</v>
      </c>
      <c r="G419" s="749" t="s">
        <v>1351</v>
      </c>
      <c r="H419" s="519">
        <v>42271</v>
      </c>
      <c r="I419" s="750">
        <v>0.69447999999999999</v>
      </c>
      <c r="J419" s="789">
        <f>SUM(F419-I419)*10000</f>
        <v>40.499999999999979</v>
      </c>
      <c r="K419" s="742">
        <f t="shared" si="42"/>
        <v>10</v>
      </c>
      <c r="L419" s="751">
        <f>SUM((F419-I419)/J419*K419)*E419</f>
        <v>5.3E-3</v>
      </c>
      <c r="M419" s="753" t="s">
        <v>883</v>
      </c>
      <c r="N419" s="639">
        <v>1</v>
      </c>
      <c r="O419" s="790">
        <f t="shared" si="44"/>
        <v>2146.4999999999986</v>
      </c>
      <c r="P419" s="517"/>
    </row>
    <row r="420" spans="1:16" s="846" customFormat="1" ht="15" customHeight="1" x14ac:dyDescent="0.25">
      <c r="A420" s="461" t="s">
        <v>1057</v>
      </c>
      <c r="B420" s="461" t="s">
        <v>2073</v>
      </c>
      <c r="C420" s="753" t="s">
        <v>77</v>
      </c>
      <c r="D420" s="482">
        <v>42271</v>
      </c>
      <c r="E420" s="461">
        <v>5.22</v>
      </c>
      <c r="F420" s="750">
        <v>0.69852999999999998</v>
      </c>
      <c r="G420" s="749" t="s">
        <v>1351</v>
      </c>
      <c r="H420" s="519">
        <v>42271</v>
      </c>
      <c r="I420" s="750">
        <v>0.70350999999999997</v>
      </c>
      <c r="J420" s="789">
        <f>SUM(F420-I420)*10000</f>
        <v>-49.799999999999841</v>
      </c>
      <c r="K420" s="742">
        <f t="shared" si="42"/>
        <v>10</v>
      </c>
      <c r="L420" s="751">
        <f>SUM((F420-I420)/J420*K420)*E420</f>
        <v>5.2199999999999998E-3</v>
      </c>
      <c r="M420" s="753" t="s">
        <v>883</v>
      </c>
      <c r="N420" s="639">
        <v>1</v>
      </c>
      <c r="O420" s="790">
        <f t="shared" si="44"/>
        <v>-2599.5599999999918</v>
      </c>
      <c r="P420" s="517"/>
    </row>
    <row r="421" spans="1:16" s="846" customFormat="1" ht="15" customHeight="1" x14ac:dyDescent="0.25">
      <c r="A421" s="461" t="s">
        <v>1143</v>
      </c>
      <c r="B421" s="461" t="s">
        <v>2067</v>
      </c>
      <c r="C421" s="753" t="s">
        <v>77</v>
      </c>
      <c r="D421" s="482">
        <v>42262</v>
      </c>
      <c r="E421" s="461">
        <v>11.5</v>
      </c>
      <c r="F421" s="750">
        <v>0.69499999999999995</v>
      </c>
      <c r="G421" s="749" t="s">
        <v>2336</v>
      </c>
      <c r="H421" s="519">
        <v>42271</v>
      </c>
      <c r="I421" s="750">
        <v>0.67500000000000004</v>
      </c>
      <c r="J421" s="789">
        <f>SUM(F421-I421)*10000</f>
        <v>199.99999999999906</v>
      </c>
      <c r="K421" s="742">
        <f t="shared" si="42"/>
        <v>10.324179227751394</v>
      </c>
      <c r="L421" s="751">
        <f>SUM((F421-I421)/J421*K421)*E421</f>
        <v>1.1872806111914103E-2</v>
      </c>
      <c r="M421" s="753" t="s">
        <v>883</v>
      </c>
      <c r="N421" s="639">
        <v>0.96860000000000002</v>
      </c>
      <c r="O421" s="790">
        <f t="shared" si="44"/>
        <v>24515.395647148554</v>
      </c>
      <c r="P421" s="752"/>
    </row>
    <row r="422" spans="1:16" s="846" customFormat="1" ht="15" customHeight="1" x14ac:dyDescent="0.25">
      <c r="A422" s="407" t="s">
        <v>1031</v>
      </c>
      <c r="B422" s="407" t="s">
        <v>2068</v>
      </c>
      <c r="C422" s="720" t="s">
        <v>52</v>
      </c>
      <c r="D422" s="498">
        <v>42269</v>
      </c>
      <c r="E422" s="407">
        <v>11.3</v>
      </c>
      <c r="F422" s="723">
        <v>1.3293999999999999</v>
      </c>
      <c r="G422" s="479" t="s">
        <v>976</v>
      </c>
      <c r="H422" s="519">
        <v>42271</v>
      </c>
      <c r="I422" s="723">
        <v>1.3379000000000001</v>
      </c>
      <c r="J422" s="789">
        <f>SUM(I422-F422)*10000</f>
        <v>85.000000000001734</v>
      </c>
      <c r="K422" s="408">
        <f t="shared" si="42"/>
        <v>7.5443228970199927</v>
      </c>
      <c r="L422" s="724">
        <f>SUM((I422-F422)/J422*K422)*E422</f>
        <v>8.5250848736325938E-3</v>
      </c>
      <c r="M422" s="720" t="s">
        <v>883</v>
      </c>
      <c r="N422" s="719">
        <v>1.3254999999999999</v>
      </c>
      <c r="O422" s="790">
        <f t="shared" si="44"/>
        <v>5466.8594059508496</v>
      </c>
      <c r="P422" s="518"/>
    </row>
    <row r="423" spans="1:16" s="846" customFormat="1" ht="15" customHeight="1" x14ac:dyDescent="0.25">
      <c r="A423" s="461" t="s">
        <v>1145</v>
      </c>
      <c r="B423" s="461" t="s">
        <v>2073</v>
      </c>
      <c r="C423" s="753" t="s">
        <v>77</v>
      </c>
      <c r="D423" s="482">
        <v>42271</v>
      </c>
      <c r="E423" s="461">
        <v>3.8</v>
      </c>
      <c r="F423" s="750">
        <v>1.52186</v>
      </c>
      <c r="G423" s="749" t="s">
        <v>1351</v>
      </c>
      <c r="H423" s="519">
        <v>42272</v>
      </c>
      <c r="I423" s="750">
        <v>1.51959</v>
      </c>
      <c r="J423" s="789">
        <f>SUM(F423-I423)*10000</f>
        <v>22.699999999999942</v>
      </c>
      <c r="K423" s="742">
        <f t="shared" si="42"/>
        <v>10</v>
      </c>
      <c r="L423" s="751">
        <f>SUM((F423-I423)/J423*K423)*E423</f>
        <v>3.8E-3</v>
      </c>
      <c r="M423" s="753" t="s">
        <v>883</v>
      </c>
      <c r="N423" s="639">
        <v>1</v>
      </c>
      <c r="O423" s="928">
        <f t="shared" si="44"/>
        <v>862.59999999999775</v>
      </c>
      <c r="P423" s="518"/>
    </row>
    <row r="424" spans="1:16" s="846" customFormat="1" ht="15" customHeight="1" x14ac:dyDescent="0.25">
      <c r="A424" s="461" t="s">
        <v>1145</v>
      </c>
      <c r="B424" s="461" t="s">
        <v>2073</v>
      </c>
      <c r="C424" s="753" t="s">
        <v>77</v>
      </c>
      <c r="D424" s="482">
        <v>42271</v>
      </c>
      <c r="E424" s="461">
        <v>3.8</v>
      </c>
      <c r="F424" s="750">
        <v>1.52186</v>
      </c>
      <c r="G424" s="749" t="s">
        <v>1351</v>
      </c>
      <c r="H424" s="519">
        <v>42272</v>
      </c>
      <c r="I424" s="750">
        <v>1.51736</v>
      </c>
      <c r="J424" s="789">
        <f>SUM(F424-I424)*10000</f>
        <v>44.999999999999488</v>
      </c>
      <c r="K424" s="742">
        <f t="shared" si="42"/>
        <v>10</v>
      </c>
      <c r="L424" s="751">
        <f>SUM((F424-I424)/J424*K424)*E424</f>
        <v>3.8E-3</v>
      </c>
      <c r="M424" s="753" t="s">
        <v>883</v>
      </c>
      <c r="N424" s="639">
        <v>1</v>
      </c>
      <c r="O424" s="790">
        <f t="shared" si="44"/>
        <v>1709.9999999999804</v>
      </c>
      <c r="P424" s="518"/>
    </row>
    <row r="425" spans="1:16" s="846" customFormat="1" ht="15" customHeight="1" x14ac:dyDescent="0.25">
      <c r="A425" s="461" t="s">
        <v>1145</v>
      </c>
      <c r="B425" s="461" t="s">
        <v>2073</v>
      </c>
      <c r="C425" s="753" t="s">
        <v>77</v>
      </c>
      <c r="D425" s="482">
        <v>42271</v>
      </c>
      <c r="E425" s="461">
        <v>3.7</v>
      </c>
      <c r="F425" s="750">
        <v>1.52186</v>
      </c>
      <c r="G425" s="749" t="s">
        <v>1351</v>
      </c>
      <c r="H425" s="519">
        <v>42272</v>
      </c>
      <c r="I425" s="750">
        <v>1.5142599999999999</v>
      </c>
      <c r="J425" s="789">
        <f>SUM(F425-I425)*10000</f>
        <v>76.000000000000512</v>
      </c>
      <c r="K425" s="742">
        <f t="shared" si="42"/>
        <v>10</v>
      </c>
      <c r="L425" s="751">
        <f>SUM((F425-I425)/J425*K425)*E425</f>
        <v>3.7000000000000002E-3</v>
      </c>
      <c r="M425" s="753" t="s">
        <v>883</v>
      </c>
      <c r="N425" s="639">
        <v>1</v>
      </c>
      <c r="O425" s="790">
        <f t="shared" si="44"/>
        <v>2812.0000000000191</v>
      </c>
      <c r="P425" s="517"/>
    </row>
    <row r="426" spans="1:16" s="846" customFormat="1" ht="15" customHeight="1" x14ac:dyDescent="0.25">
      <c r="A426" s="461" t="s">
        <v>1145</v>
      </c>
      <c r="B426" s="461" t="s">
        <v>2073</v>
      </c>
      <c r="C426" s="753" t="s">
        <v>77</v>
      </c>
      <c r="D426" s="482">
        <v>42269</v>
      </c>
      <c r="E426" s="461">
        <v>2.58</v>
      </c>
      <c r="F426" s="750">
        <v>1.5438000000000001</v>
      </c>
      <c r="G426" s="749" t="s">
        <v>976</v>
      </c>
      <c r="H426" s="519">
        <v>42272</v>
      </c>
      <c r="I426" s="750">
        <v>1.5169999999999999</v>
      </c>
      <c r="J426" s="789">
        <f>SUM(F426-I426)*10000</f>
        <v>268.00000000000159</v>
      </c>
      <c r="K426" s="742">
        <f t="shared" si="42"/>
        <v>10</v>
      </c>
      <c r="L426" s="751">
        <f>SUM((F426-I426)/J426*K426)*E426</f>
        <v>2.5800000000000003E-3</v>
      </c>
      <c r="M426" s="753" t="s">
        <v>883</v>
      </c>
      <c r="N426" s="639">
        <v>1</v>
      </c>
      <c r="O426" s="928">
        <f t="shared" si="44"/>
        <v>6914.4000000000415</v>
      </c>
      <c r="P426" s="518"/>
    </row>
    <row r="427" spans="1:16" s="846" customFormat="1" ht="15" customHeight="1" x14ac:dyDescent="0.25">
      <c r="A427" s="407" t="s">
        <v>1031</v>
      </c>
      <c r="B427" s="407" t="s">
        <v>2068</v>
      </c>
      <c r="C427" s="720" t="s">
        <v>52</v>
      </c>
      <c r="D427" s="498">
        <v>42276</v>
      </c>
      <c r="E427" s="407">
        <v>7.28</v>
      </c>
      <c r="F427" s="723">
        <v>1.34249</v>
      </c>
      <c r="G427" s="479" t="s">
        <v>1351</v>
      </c>
      <c r="H427" s="519">
        <v>42276</v>
      </c>
      <c r="I427" s="723">
        <v>1.34352</v>
      </c>
      <c r="J427" s="789">
        <f>SUM(I427-F427)*10000</f>
        <v>10.300000000000864</v>
      </c>
      <c r="K427" s="408">
        <f t="shared" si="42"/>
        <v>7.4649148999701413</v>
      </c>
      <c r="L427" s="724">
        <f>SUM((I427-F427)/J427*K427)*E427</f>
        <v>5.4344580471782635E-3</v>
      </c>
      <c r="M427" s="720" t="s">
        <v>883</v>
      </c>
      <c r="N427" s="719">
        <v>1.3395999999999999</v>
      </c>
      <c r="O427" s="790">
        <f t="shared" si="44"/>
        <v>417.84799855136464</v>
      </c>
      <c r="P427" s="518"/>
    </row>
    <row r="428" spans="1:16" s="846" customFormat="1" ht="15" customHeight="1" x14ac:dyDescent="0.25">
      <c r="A428" s="407" t="s">
        <v>1031</v>
      </c>
      <c r="B428" s="407" t="s">
        <v>2068</v>
      </c>
      <c r="C428" s="720" t="s">
        <v>52</v>
      </c>
      <c r="D428" s="498">
        <v>42276</v>
      </c>
      <c r="E428" s="407">
        <v>7.28</v>
      </c>
      <c r="F428" s="723">
        <v>1.34249</v>
      </c>
      <c r="G428" s="479" t="s">
        <v>1351</v>
      </c>
      <c r="H428" s="519">
        <v>42276</v>
      </c>
      <c r="I428" s="723">
        <v>1.3445</v>
      </c>
      <c r="J428" s="789">
        <f>SUM(I428-F428)*10000</f>
        <v>20.100000000000673</v>
      </c>
      <c r="K428" s="408">
        <f t="shared" si="42"/>
        <v>7.4649148999701413</v>
      </c>
      <c r="L428" s="724">
        <f>SUM((I428-F428)/J428*K428)*E428</f>
        <v>5.4344580471782635E-3</v>
      </c>
      <c r="M428" s="720" t="s">
        <v>883</v>
      </c>
      <c r="N428" s="719">
        <v>1.3395999999999999</v>
      </c>
      <c r="O428" s="790">
        <f t="shared" si="44"/>
        <v>815.4121136778648</v>
      </c>
      <c r="P428" s="518"/>
    </row>
    <row r="429" spans="1:16" s="846" customFormat="1" ht="15" customHeight="1" x14ac:dyDescent="0.25">
      <c r="A429" s="407" t="s">
        <v>1031</v>
      </c>
      <c r="B429" s="407" t="s">
        <v>2068</v>
      </c>
      <c r="C429" s="720" t="s">
        <v>52</v>
      </c>
      <c r="D429" s="498">
        <v>42276</v>
      </c>
      <c r="E429" s="407">
        <v>7.28</v>
      </c>
      <c r="F429" s="723">
        <v>1.34249</v>
      </c>
      <c r="G429" s="479" t="s">
        <v>1351</v>
      </c>
      <c r="H429" s="519">
        <v>42276</v>
      </c>
      <c r="I429" s="723">
        <v>1.3458399999999999</v>
      </c>
      <c r="J429" s="789">
        <f>SUM(I429-F429)*10000</f>
        <v>33.499999999999645</v>
      </c>
      <c r="K429" s="408">
        <f t="shared" si="42"/>
        <v>7.4649148999701413</v>
      </c>
      <c r="L429" s="724">
        <f>SUM((I429-F429)/J429*K429)*E429</f>
        <v>5.4344580471782627E-3</v>
      </c>
      <c r="M429" s="720" t="s">
        <v>883</v>
      </c>
      <c r="N429" s="719">
        <v>1.3395999999999999</v>
      </c>
      <c r="O429" s="790">
        <f t="shared" si="44"/>
        <v>1359.0201894630479</v>
      </c>
      <c r="P429" s="518"/>
    </row>
    <row r="430" spans="1:16" s="846" customFormat="1" ht="15" customHeight="1" x14ac:dyDescent="0.25">
      <c r="A430" s="461" t="s">
        <v>1147</v>
      </c>
      <c r="B430" s="461" t="s">
        <v>2067</v>
      </c>
      <c r="C430" s="753" t="s">
        <v>77</v>
      </c>
      <c r="D430" s="482">
        <v>42261</v>
      </c>
      <c r="E430" s="461">
        <v>11.05</v>
      </c>
      <c r="F430" s="750">
        <v>1.131</v>
      </c>
      <c r="G430" s="749" t="s">
        <v>2336</v>
      </c>
      <c r="H430" s="519">
        <v>42276</v>
      </c>
      <c r="I430" s="750">
        <v>1.1044</v>
      </c>
      <c r="J430" s="789">
        <f>SUM(F430-I430)*10000</f>
        <v>265.99999999999955</v>
      </c>
      <c r="K430" s="742">
        <f t="shared" si="42"/>
        <v>6.329113924050632</v>
      </c>
      <c r="L430" s="751">
        <f>SUM((F430-I430)/J430*K430)*E430</f>
        <v>6.9936708860759492E-3</v>
      </c>
      <c r="M430" s="753" t="s">
        <v>883</v>
      </c>
      <c r="N430" s="639">
        <v>1.58</v>
      </c>
      <c r="O430" s="790">
        <f t="shared" si="44"/>
        <v>11774.154782887337</v>
      </c>
      <c r="P430" s="734"/>
    </row>
    <row r="431" spans="1:16" s="846" customFormat="1" ht="15" customHeight="1" x14ac:dyDescent="0.25">
      <c r="A431" s="407" t="s">
        <v>1035</v>
      </c>
      <c r="B431" s="407" t="s">
        <v>2068</v>
      </c>
      <c r="C431" s="720" t="s">
        <v>52</v>
      </c>
      <c r="D431" s="498">
        <v>42307</v>
      </c>
      <c r="E431" s="407">
        <v>5.08</v>
      </c>
      <c r="F431" s="723">
        <v>1.1271</v>
      </c>
      <c r="G431" s="479" t="s">
        <v>52</v>
      </c>
      <c r="H431" s="519">
        <v>42277</v>
      </c>
      <c r="I431" s="723">
        <v>1.1182000000000001</v>
      </c>
      <c r="J431" s="789">
        <f t="shared" ref="J431:J436" si="45">SUM(I431-F431)*10000</f>
        <v>-88.999999999999076</v>
      </c>
      <c r="K431" s="408">
        <f t="shared" si="42"/>
        <v>10</v>
      </c>
      <c r="L431" s="724">
        <f t="shared" ref="L431:L436" si="46">SUM((I431-F431)/J431*K431)*E431</f>
        <v>5.0800000000000003E-3</v>
      </c>
      <c r="M431" s="720" t="s">
        <v>883</v>
      </c>
      <c r="N431" s="719">
        <v>1</v>
      </c>
      <c r="O431" s="790">
        <f t="shared" si="44"/>
        <v>-4521.1999999999534</v>
      </c>
      <c r="P431" s="517"/>
    </row>
    <row r="432" spans="1:16" s="846" customFormat="1" ht="15" customHeight="1" x14ac:dyDescent="0.25">
      <c r="A432" s="407" t="s">
        <v>1176</v>
      </c>
      <c r="B432" s="407" t="s">
        <v>2078</v>
      </c>
      <c r="C432" s="720" t="s">
        <v>52</v>
      </c>
      <c r="D432" s="498">
        <v>42272</v>
      </c>
      <c r="E432" s="407">
        <v>6.59</v>
      </c>
      <c r="F432" s="723">
        <v>2.38</v>
      </c>
      <c r="G432" s="479" t="s">
        <v>2336</v>
      </c>
      <c r="H432" s="519">
        <v>42277</v>
      </c>
      <c r="I432" s="723">
        <v>2.3679999999999999</v>
      </c>
      <c r="J432" s="789">
        <f t="shared" si="45"/>
        <v>-120.00000000000011</v>
      </c>
      <c r="K432" s="408">
        <f t="shared" si="42"/>
        <v>6.3560668658234292</v>
      </c>
      <c r="L432" s="724">
        <f t="shared" si="46"/>
        <v>4.1886480645776398E-3</v>
      </c>
      <c r="M432" s="720" t="s">
        <v>883</v>
      </c>
      <c r="N432" s="719">
        <v>1.5732999999999999</v>
      </c>
      <c r="O432" s="928">
        <f t="shared" si="44"/>
        <v>-3194.7992611028876</v>
      </c>
      <c r="P432" s="518"/>
    </row>
    <row r="433" spans="1:17" s="846" customFormat="1" ht="15" customHeight="1" x14ac:dyDescent="0.25">
      <c r="A433" s="407" t="s">
        <v>2328</v>
      </c>
      <c r="B433" s="407" t="s">
        <v>2078</v>
      </c>
      <c r="C433" s="720" t="s">
        <v>52</v>
      </c>
      <c r="D433" s="498">
        <v>42272</v>
      </c>
      <c r="E433" s="407">
        <v>11.3</v>
      </c>
      <c r="F433" s="723">
        <v>1.5185</v>
      </c>
      <c r="G433" s="479" t="s">
        <v>2336</v>
      </c>
      <c r="H433" s="519">
        <v>42277</v>
      </c>
      <c r="I433" s="723">
        <v>1.5115000000000001</v>
      </c>
      <c r="J433" s="789">
        <f t="shared" si="45"/>
        <v>-69.999999999998948</v>
      </c>
      <c r="K433" s="408">
        <f t="shared" si="42"/>
        <v>10</v>
      </c>
      <c r="L433" s="724">
        <f t="shared" si="46"/>
        <v>1.1300000000000001E-2</v>
      </c>
      <c r="M433" s="720" t="s">
        <v>883</v>
      </c>
      <c r="N433" s="719">
        <v>1</v>
      </c>
      <c r="O433" s="790">
        <f t="shared" si="44"/>
        <v>-7909.9999999998827</v>
      </c>
      <c r="P433" s="517">
        <f>SUM(O406:O433)</f>
        <v>35591.957478113669</v>
      </c>
      <c r="Q433" s="309" t="s">
        <v>3</v>
      </c>
    </row>
    <row r="434" spans="1:17" s="846" customFormat="1" ht="15" customHeight="1" x14ac:dyDescent="0.25">
      <c r="A434" s="407" t="s">
        <v>1031</v>
      </c>
      <c r="B434" s="407" t="s">
        <v>2068</v>
      </c>
      <c r="C434" s="720" t="s">
        <v>52</v>
      </c>
      <c r="D434" s="498">
        <v>42277</v>
      </c>
      <c r="E434" s="407">
        <v>5.24</v>
      </c>
      <c r="F434" s="723">
        <v>1.3417399999999999</v>
      </c>
      <c r="G434" s="479" t="s">
        <v>1351</v>
      </c>
      <c r="H434" s="519">
        <v>42278</v>
      </c>
      <c r="I434" s="723">
        <v>1.3437699999999999</v>
      </c>
      <c r="J434" s="789">
        <f t="shared" si="45"/>
        <v>20.299999999999763</v>
      </c>
      <c r="K434" s="408">
        <f t="shared" si="42"/>
        <v>7.5108907916478902</v>
      </c>
      <c r="L434" s="724">
        <f t="shared" si="46"/>
        <v>3.9357067748234942E-3</v>
      </c>
      <c r="M434" s="720" t="s">
        <v>883</v>
      </c>
      <c r="N434" s="719">
        <v>1.3313999999999999</v>
      </c>
      <c r="O434" s="790">
        <f t="shared" si="44"/>
        <v>600.08147460504745</v>
      </c>
      <c r="P434" s="518"/>
    </row>
    <row r="435" spans="1:17" s="846" customFormat="1" ht="15" customHeight="1" x14ac:dyDescent="0.25">
      <c r="A435" s="407" t="s">
        <v>1031</v>
      </c>
      <c r="B435" s="407" t="s">
        <v>2068</v>
      </c>
      <c r="C435" s="720" t="s">
        <v>52</v>
      </c>
      <c r="D435" s="498">
        <v>42277</v>
      </c>
      <c r="E435" s="407">
        <v>5.24</v>
      </c>
      <c r="F435" s="723">
        <v>1.3417399999999999</v>
      </c>
      <c r="G435" s="479" t="s">
        <v>1351</v>
      </c>
      <c r="H435" s="519">
        <v>42278</v>
      </c>
      <c r="I435" s="723">
        <v>1.3450599999999999</v>
      </c>
      <c r="J435" s="789">
        <f t="shared" si="45"/>
        <v>33.199999999999896</v>
      </c>
      <c r="K435" s="408">
        <f t="shared" si="42"/>
        <v>7.5108907916478902</v>
      </c>
      <c r="L435" s="724">
        <f t="shared" si="46"/>
        <v>3.9357067748234942E-3</v>
      </c>
      <c r="M435" s="720" t="s">
        <v>883</v>
      </c>
      <c r="N435" s="719">
        <v>1.3313999999999999</v>
      </c>
      <c r="O435" s="790">
        <f t="shared" si="44"/>
        <v>981.41403728511057</v>
      </c>
      <c r="P435" s="518"/>
    </row>
    <row r="436" spans="1:17" s="846" customFormat="1" ht="15" customHeight="1" x14ac:dyDescent="0.25">
      <c r="A436" s="407" t="s">
        <v>1031</v>
      </c>
      <c r="B436" s="407" t="s">
        <v>2068</v>
      </c>
      <c r="C436" s="720" t="s">
        <v>52</v>
      </c>
      <c r="D436" s="498">
        <v>42277</v>
      </c>
      <c r="E436" s="407">
        <v>5.24</v>
      </c>
      <c r="F436" s="723">
        <v>1.3417399999999999</v>
      </c>
      <c r="G436" s="479" t="s">
        <v>1351</v>
      </c>
      <c r="H436" s="519">
        <v>42278</v>
      </c>
      <c r="I436" s="723">
        <v>1.3399000000000001</v>
      </c>
      <c r="J436" s="789">
        <f t="shared" si="45"/>
        <v>-18.399999999998418</v>
      </c>
      <c r="K436" s="408">
        <f t="shared" si="42"/>
        <v>7.5108907916478902</v>
      </c>
      <c r="L436" s="724">
        <f t="shared" si="46"/>
        <v>3.9357067748234942E-3</v>
      </c>
      <c r="M436" s="720" t="s">
        <v>883</v>
      </c>
      <c r="N436" s="719">
        <v>1.3313999999999999</v>
      </c>
      <c r="O436" s="790">
        <f t="shared" si="44"/>
        <v>-543.91621343507643</v>
      </c>
      <c r="P436" s="518"/>
    </row>
    <row r="437" spans="1:17" s="846" customFormat="1" ht="15" customHeight="1" x14ac:dyDescent="0.25">
      <c r="A437" s="461" t="s">
        <v>1057</v>
      </c>
      <c r="B437" s="461" t="s">
        <v>2073</v>
      </c>
      <c r="C437" s="753" t="s">
        <v>77</v>
      </c>
      <c r="D437" s="482">
        <v>42269</v>
      </c>
      <c r="E437" s="461">
        <v>5.38</v>
      </c>
      <c r="F437" s="750">
        <v>0.71130000000000004</v>
      </c>
      <c r="G437" s="749" t="s">
        <v>976</v>
      </c>
      <c r="H437" s="519">
        <v>42278</v>
      </c>
      <c r="I437" s="750">
        <v>0.70440000000000003</v>
      </c>
      <c r="J437" s="789">
        <f>SUM(F437-I437)*10000</f>
        <v>69.000000000000171</v>
      </c>
      <c r="K437" s="742">
        <f t="shared" si="42"/>
        <v>10</v>
      </c>
      <c r="L437" s="751">
        <f>SUM((F437-I437)/J437*K437)*E437</f>
        <v>5.3800000000000002E-3</v>
      </c>
      <c r="M437" s="753" t="s">
        <v>883</v>
      </c>
      <c r="N437" s="639">
        <v>1</v>
      </c>
      <c r="O437" s="790">
        <f t="shared" si="44"/>
        <v>3712.2000000000089</v>
      </c>
      <c r="P437" s="517"/>
    </row>
    <row r="438" spans="1:17" s="846" customFormat="1" ht="15" customHeight="1" x14ac:dyDescent="0.25">
      <c r="A438" s="461" t="s">
        <v>1031</v>
      </c>
      <c r="B438" s="461" t="s">
        <v>2068</v>
      </c>
      <c r="C438" s="753" t="s">
        <v>77</v>
      </c>
      <c r="D438" s="482">
        <v>42282</v>
      </c>
      <c r="E438" s="461">
        <v>7</v>
      </c>
      <c r="F438" s="750">
        <v>1.3090900000000001</v>
      </c>
      <c r="G438" s="749" t="s">
        <v>1351</v>
      </c>
      <c r="H438" s="519">
        <v>42282</v>
      </c>
      <c r="I438" s="750">
        <v>1.3086</v>
      </c>
      <c r="J438" s="789">
        <f>SUM(F438-I438)*10000</f>
        <v>4.9000000000010147</v>
      </c>
      <c r="K438" s="742">
        <f t="shared" si="42"/>
        <v>7.6028282521097852</v>
      </c>
      <c r="L438" s="751">
        <f>SUM((F438-I438)/J438*K438)*E438</f>
        <v>5.32197977647685E-3</v>
      </c>
      <c r="M438" s="753" t="s">
        <v>883</v>
      </c>
      <c r="N438" s="639">
        <v>1.3152999999999999</v>
      </c>
      <c r="O438" s="790">
        <f t="shared" si="44"/>
        <v>198.26428118864112</v>
      </c>
      <c r="P438" s="518"/>
    </row>
    <row r="439" spans="1:17" s="846" customFormat="1" ht="15" customHeight="1" x14ac:dyDescent="0.25">
      <c r="A439" s="407" t="s">
        <v>1147</v>
      </c>
      <c r="B439" s="407" t="s">
        <v>2078</v>
      </c>
      <c r="C439" s="720" t="s">
        <v>52</v>
      </c>
      <c r="D439" s="498">
        <v>42278</v>
      </c>
      <c r="E439" s="407">
        <v>14.16</v>
      </c>
      <c r="F439" s="723">
        <v>1.0940000000000001</v>
      </c>
      <c r="G439" s="479" t="s">
        <v>2336</v>
      </c>
      <c r="H439" s="519">
        <v>42282</v>
      </c>
      <c r="I439" s="723">
        <v>1.0880000000000001</v>
      </c>
      <c r="J439" s="789">
        <f>SUM(I439-F439)*10000</f>
        <v>-60.000000000000057</v>
      </c>
      <c r="K439" s="408">
        <f t="shared" si="42"/>
        <v>6.398362019323053</v>
      </c>
      <c r="L439" s="724">
        <f>SUM((I439-F439)/J439*K439)*E439</f>
        <v>9.0600806193614422E-3</v>
      </c>
      <c r="M439" s="720" t="s">
        <v>883</v>
      </c>
      <c r="N439" s="719">
        <v>1.5629</v>
      </c>
      <c r="O439" s="790">
        <f t="shared" si="44"/>
        <v>-3478.1805436156319</v>
      </c>
      <c r="P439" s="734"/>
    </row>
    <row r="440" spans="1:17" s="846" customFormat="1" ht="15" customHeight="1" x14ac:dyDescent="0.25">
      <c r="A440" s="461" t="s">
        <v>1031</v>
      </c>
      <c r="B440" s="461" t="s">
        <v>2068</v>
      </c>
      <c r="C440" s="753" t="s">
        <v>77</v>
      </c>
      <c r="D440" s="482">
        <v>42282</v>
      </c>
      <c r="E440" s="461">
        <v>7</v>
      </c>
      <c r="F440" s="750">
        <v>1.3090900000000001</v>
      </c>
      <c r="G440" s="749" t="s">
        <v>1351</v>
      </c>
      <c r="H440" s="519">
        <v>42283</v>
      </c>
      <c r="I440" s="750">
        <v>1.3036700000000001</v>
      </c>
      <c r="J440" s="789">
        <f>SUM(F440-I440)*10000</f>
        <v>54.199999999999804</v>
      </c>
      <c r="K440" s="742">
        <f t="shared" si="42"/>
        <v>7.6028282521097852</v>
      </c>
      <c r="L440" s="751">
        <f>SUM((F440-I440)/J440*K440)*E440</f>
        <v>5.32197977647685E-3</v>
      </c>
      <c r="M440" s="753" t="s">
        <v>883</v>
      </c>
      <c r="N440" s="639">
        <v>1.3152999999999999</v>
      </c>
      <c r="O440" s="790">
        <f t="shared" si="44"/>
        <v>2193.0457225351192</v>
      </c>
      <c r="P440" s="518"/>
    </row>
    <row r="441" spans="1:17" s="846" customFormat="1" ht="15" customHeight="1" x14ac:dyDescent="0.25">
      <c r="A441" s="461" t="s">
        <v>1031</v>
      </c>
      <c r="B441" s="461" t="s">
        <v>2068</v>
      </c>
      <c r="C441" s="753" t="s">
        <v>77</v>
      </c>
      <c r="D441" s="482">
        <v>42282</v>
      </c>
      <c r="E441" s="461">
        <v>7</v>
      </c>
      <c r="F441" s="750">
        <v>1.3090900000000001</v>
      </c>
      <c r="G441" s="749" t="s">
        <v>1351</v>
      </c>
      <c r="H441" s="519">
        <v>42283</v>
      </c>
      <c r="I441" s="750">
        <v>1.30593</v>
      </c>
      <c r="J441" s="789">
        <f>SUM(F441-I441)*10000</f>
        <v>31.600000000000517</v>
      </c>
      <c r="K441" s="742">
        <f t="shared" si="42"/>
        <v>7.6028282521097852</v>
      </c>
      <c r="L441" s="751">
        <f>SUM((F441-I441)/J441*K441)*E441</f>
        <v>5.32197977647685E-3</v>
      </c>
      <c r="M441" s="753" t="s">
        <v>883</v>
      </c>
      <c r="N441" s="639">
        <v>1.3152999999999999</v>
      </c>
      <c r="O441" s="790">
        <f t="shared" si="44"/>
        <v>1278.6023031754823</v>
      </c>
      <c r="P441" s="518"/>
    </row>
    <row r="442" spans="1:17" s="846" customFormat="1" ht="15" customHeight="1" x14ac:dyDescent="0.25">
      <c r="A442" s="461" t="s">
        <v>1031</v>
      </c>
      <c r="B442" s="461" t="s">
        <v>2073</v>
      </c>
      <c r="C442" s="753" t="s">
        <v>77</v>
      </c>
      <c r="D442" s="482">
        <v>42278</v>
      </c>
      <c r="E442" s="461">
        <v>4.47</v>
      </c>
      <c r="F442" s="750">
        <v>1.323</v>
      </c>
      <c r="G442" s="749" t="s">
        <v>976</v>
      </c>
      <c r="H442" s="519">
        <v>42283</v>
      </c>
      <c r="I442" s="750">
        <v>1.3086</v>
      </c>
      <c r="J442" s="789">
        <f>SUM(F442-I442)*10000</f>
        <v>143.99999999999969</v>
      </c>
      <c r="K442" s="742">
        <f t="shared" si="42"/>
        <v>7.5357950263752835</v>
      </c>
      <c r="L442" s="751">
        <f>SUM((F442-I442)/J442*K442)*E442</f>
        <v>3.3685003767897513E-3</v>
      </c>
      <c r="M442" s="753" t="s">
        <v>883</v>
      </c>
      <c r="N442" s="639">
        <v>1.327</v>
      </c>
      <c r="O442" s="790">
        <f t="shared" si="44"/>
        <v>3655.3432875487806</v>
      </c>
      <c r="P442" s="517"/>
    </row>
    <row r="443" spans="1:17" s="846" customFormat="1" ht="15" customHeight="1" x14ac:dyDescent="0.25">
      <c r="A443" s="407" t="s">
        <v>1030</v>
      </c>
      <c r="B443" s="407" t="s">
        <v>2068</v>
      </c>
      <c r="C443" s="720" t="s">
        <v>52</v>
      </c>
      <c r="D443" s="498">
        <v>42269</v>
      </c>
      <c r="E443" s="407">
        <v>2.39</v>
      </c>
      <c r="F443" s="723">
        <v>0.73380000000000001</v>
      </c>
      <c r="G443" s="479" t="s">
        <v>52</v>
      </c>
      <c r="H443" s="519">
        <v>42284</v>
      </c>
      <c r="I443" s="723">
        <v>0.73509999999999998</v>
      </c>
      <c r="J443" s="789">
        <f>SUM(I443-F443)*10000</f>
        <v>12.999999999999678</v>
      </c>
      <c r="K443" s="408">
        <f t="shared" ref="K443:K506" si="47">SUM(100000/N443)/10000</f>
        <v>15.542430836182781</v>
      </c>
      <c r="L443" s="724">
        <f>SUM((I443-F443)/J443*K443)*E443</f>
        <v>3.7146409698476852E-3</v>
      </c>
      <c r="M443" s="720" t="s">
        <v>883</v>
      </c>
      <c r="N443" s="719">
        <v>0.64339999999999997</v>
      </c>
      <c r="O443" s="790">
        <f t="shared" si="44"/>
        <v>750.5491546163928</v>
      </c>
      <c r="P443" s="734"/>
    </row>
    <row r="444" spans="1:17" s="846" customFormat="1" ht="15" customHeight="1" x14ac:dyDescent="0.25">
      <c r="A444" s="407" t="s">
        <v>1057</v>
      </c>
      <c r="B444" s="407" t="s">
        <v>2068</v>
      </c>
      <c r="C444" s="720" t="s">
        <v>52</v>
      </c>
      <c r="D444" s="498">
        <v>42278</v>
      </c>
      <c r="E444" s="407">
        <v>3.54</v>
      </c>
      <c r="F444" s="723">
        <v>0.70509999999999995</v>
      </c>
      <c r="G444" s="479" t="s">
        <v>52</v>
      </c>
      <c r="H444" s="519">
        <v>42284</v>
      </c>
      <c r="I444" s="723">
        <v>0.72289999999999999</v>
      </c>
      <c r="J444" s="789">
        <f>SUM(I444-F444)*10000</f>
        <v>178.00000000000037</v>
      </c>
      <c r="K444" s="408">
        <f t="shared" si="47"/>
        <v>10</v>
      </c>
      <c r="L444" s="724">
        <f>SUM((I444-F444)/J444*K444)*E444</f>
        <v>3.5400000000000002E-3</v>
      </c>
      <c r="M444" s="720" t="s">
        <v>883</v>
      </c>
      <c r="N444" s="719">
        <v>1</v>
      </c>
      <c r="O444" s="790">
        <f t="shared" si="44"/>
        <v>6301.2000000000126</v>
      </c>
      <c r="P444" s="517"/>
    </row>
    <row r="445" spans="1:17" s="846" customFormat="1" ht="15" customHeight="1" x14ac:dyDescent="0.25">
      <c r="A445" s="407" t="s">
        <v>1139</v>
      </c>
      <c r="B445" s="407" t="s">
        <v>2253</v>
      </c>
      <c r="C445" s="720" t="s">
        <v>52</v>
      </c>
      <c r="D445" s="498">
        <v>42282</v>
      </c>
      <c r="E445" s="407">
        <v>8.39</v>
      </c>
      <c r="F445" s="723">
        <v>1.472</v>
      </c>
      <c r="G445" s="479" t="s">
        <v>2336</v>
      </c>
      <c r="H445" s="519">
        <v>42284</v>
      </c>
      <c r="I445" s="723">
        <v>1.4670000000000001</v>
      </c>
      <c r="J445" s="789">
        <f>SUM(I445-F445)*10000</f>
        <v>-49.999999999998934</v>
      </c>
      <c r="K445" s="408">
        <f t="shared" si="47"/>
        <v>7.6028282521097852</v>
      </c>
      <c r="L445" s="724">
        <f>SUM((I445-F445)/J445*K445)*E445</f>
        <v>6.3787729035201107E-3</v>
      </c>
      <c r="M445" s="720" t="s">
        <v>883</v>
      </c>
      <c r="N445" s="719">
        <v>1.3152999999999999</v>
      </c>
      <c r="O445" s="790">
        <f t="shared" si="44"/>
        <v>-2424.8357422337012</v>
      </c>
      <c r="P445" s="734"/>
    </row>
    <row r="446" spans="1:17" s="846" customFormat="1" ht="15" customHeight="1" x14ac:dyDescent="0.25">
      <c r="A446" s="461" t="s">
        <v>1031</v>
      </c>
      <c r="B446" s="461" t="s">
        <v>2073</v>
      </c>
      <c r="C446" s="753" t="s">
        <v>77</v>
      </c>
      <c r="D446" s="482">
        <v>42278</v>
      </c>
      <c r="E446" s="461">
        <v>4.4720000000000004</v>
      </c>
      <c r="F446" s="750">
        <v>1.323</v>
      </c>
      <c r="G446" s="749" t="s">
        <v>976</v>
      </c>
      <c r="H446" s="519">
        <v>42284</v>
      </c>
      <c r="I446" s="750">
        <v>1.3025</v>
      </c>
      <c r="J446" s="789">
        <f>SUM(F446-I446)*10000</f>
        <v>204.99999999999963</v>
      </c>
      <c r="K446" s="742">
        <f t="shared" si="47"/>
        <v>7.5357950263752835</v>
      </c>
      <c r="L446" s="751">
        <f>SUM((F446-I446)/J446*K446)*E446</f>
        <v>3.3700075357950272E-3</v>
      </c>
      <c r="M446" s="753" t="s">
        <v>883</v>
      </c>
      <c r="N446" s="639">
        <v>1.327</v>
      </c>
      <c r="O446" s="790">
        <f t="shared" si="44"/>
        <v>5206.115635553725</v>
      </c>
      <c r="P446" s="518"/>
    </row>
    <row r="447" spans="1:17" s="846" customFormat="1" ht="15" customHeight="1" x14ac:dyDescent="0.25">
      <c r="A447" s="407" t="s">
        <v>1057</v>
      </c>
      <c r="B447" s="407" t="s">
        <v>2068</v>
      </c>
      <c r="C447" s="720" t="s">
        <v>52</v>
      </c>
      <c r="D447" s="498">
        <v>42285</v>
      </c>
      <c r="E447" s="407">
        <v>7</v>
      </c>
      <c r="F447" s="723">
        <v>0.72345999999999999</v>
      </c>
      <c r="G447" s="479" t="s">
        <v>1351</v>
      </c>
      <c r="H447" s="519">
        <v>42285</v>
      </c>
      <c r="I447" s="723">
        <v>0.72543000000000002</v>
      </c>
      <c r="J447" s="789">
        <f>SUM(I447-F447)*10000</f>
        <v>19.700000000000273</v>
      </c>
      <c r="K447" s="408">
        <f t="shared" si="47"/>
        <v>10</v>
      </c>
      <c r="L447" s="724">
        <f>SUM((I447-F447)/J447*K447)*E447</f>
        <v>7.0000000000000001E-3</v>
      </c>
      <c r="M447" s="720" t="s">
        <v>883</v>
      </c>
      <c r="N447" s="719">
        <v>1</v>
      </c>
      <c r="O447" s="790">
        <f t="shared" si="44"/>
        <v>1379.0000000000191</v>
      </c>
      <c r="P447" s="517"/>
    </row>
    <row r="448" spans="1:17" s="846" customFormat="1" ht="15" customHeight="1" x14ac:dyDescent="0.25">
      <c r="A448" s="407" t="s">
        <v>1057</v>
      </c>
      <c r="B448" s="407" t="s">
        <v>2068</v>
      </c>
      <c r="C448" s="720" t="s">
        <v>52</v>
      </c>
      <c r="D448" s="498">
        <v>42285</v>
      </c>
      <c r="E448" s="407">
        <v>7</v>
      </c>
      <c r="F448" s="723">
        <v>0.72345999999999999</v>
      </c>
      <c r="G448" s="479" t="s">
        <v>1351</v>
      </c>
      <c r="H448" s="519">
        <v>42285</v>
      </c>
      <c r="I448" s="723">
        <v>0.72633999999999999</v>
      </c>
      <c r="J448" s="789">
        <f>SUM(I448-F448)*10000</f>
        <v>28.799999999999937</v>
      </c>
      <c r="K448" s="408">
        <f t="shared" si="47"/>
        <v>10</v>
      </c>
      <c r="L448" s="724">
        <f>SUM((I448-F448)/J448*K448)*E448</f>
        <v>7.0000000000000001E-3</v>
      </c>
      <c r="M448" s="720" t="s">
        <v>883</v>
      </c>
      <c r="N448" s="719">
        <v>1</v>
      </c>
      <c r="O448" s="790">
        <f t="shared" si="44"/>
        <v>2015.9999999999957</v>
      </c>
      <c r="P448" s="517"/>
    </row>
    <row r="449" spans="1:16" s="846" customFormat="1" ht="15" customHeight="1" x14ac:dyDescent="0.25">
      <c r="A449" s="461" t="s">
        <v>1035</v>
      </c>
      <c r="B449" s="461" t="s">
        <v>2073</v>
      </c>
      <c r="C449" s="753" t="s">
        <v>77</v>
      </c>
      <c r="D449" s="482">
        <v>42268</v>
      </c>
      <c r="E449" s="461">
        <v>3.03</v>
      </c>
      <c r="F449" s="750">
        <v>1.1205000000000001</v>
      </c>
      <c r="G449" s="749" t="s">
        <v>976</v>
      </c>
      <c r="H449" s="519">
        <v>42285</v>
      </c>
      <c r="I449" s="750">
        <v>1.137</v>
      </c>
      <c r="J449" s="789">
        <f>SUM(F449-I449)*10000</f>
        <v>-164.9999999999996</v>
      </c>
      <c r="K449" s="742">
        <f t="shared" si="47"/>
        <v>10</v>
      </c>
      <c r="L449" s="751">
        <f>SUM((F449-I449)/J449*K449)*E449</f>
        <v>3.0299999999999997E-3</v>
      </c>
      <c r="M449" s="753" t="s">
        <v>883</v>
      </c>
      <c r="N449" s="639">
        <v>1</v>
      </c>
      <c r="O449" s="790">
        <f t="shared" si="44"/>
        <v>-4999.4999999999873</v>
      </c>
      <c r="P449" s="517"/>
    </row>
    <row r="450" spans="1:16" s="846" customFormat="1" ht="15" customHeight="1" x14ac:dyDescent="0.25">
      <c r="A450" s="407" t="s">
        <v>1057</v>
      </c>
      <c r="B450" s="407" t="s">
        <v>2068</v>
      </c>
      <c r="C450" s="720" t="s">
        <v>52</v>
      </c>
      <c r="D450" s="498">
        <v>42285</v>
      </c>
      <c r="E450" s="407">
        <v>7</v>
      </c>
      <c r="F450" s="723">
        <v>0.72345999999999999</v>
      </c>
      <c r="G450" s="479" t="s">
        <v>1351</v>
      </c>
      <c r="H450" s="519">
        <v>42286</v>
      </c>
      <c r="I450" s="723">
        <v>0.72870000000000001</v>
      </c>
      <c r="J450" s="789">
        <f>SUM(I450-F450)*10000</f>
        <v>52.400000000000226</v>
      </c>
      <c r="K450" s="408">
        <f t="shared" si="47"/>
        <v>10</v>
      </c>
      <c r="L450" s="724">
        <f>SUM((I450-F450)/J450*K450)*E450</f>
        <v>7.0000000000000001E-3</v>
      </c>
      <c r="M450" s="720" t="s">
        <v>883</v>
      </c>
      <c r="N450" s="719">
        <v>1</v>
      </c>
      <c r="O450" s="790">
        <f t="shared" ref="O450:O481" si="48">SUM(J450*K450*E450)/N450</f>
        <v>3668.0000000000159</v>
      </c>
      <c r="P450" s="517"/>
    </row>
    <row r="451" spans="1:16" s="846" customFormat="1" ht="15" customHeight="1" x14ac:dyDescent="0.25">
      <c r="A451" s="461" t="s">
        <v>1146</v>
      </c>
      <c r="B451" s="461" t="s">
        <v>2073</v>
      </c>
      <c r="C451" s="753" t="s">
        <v>77</v>
      </c>
      <c r="D451" s="482">
        <v>42276</v>
      </c>
      <c r="E451" s="461">
        <v>2.84</v>
      </c>
      <c r="F451" s="750">
        <v>0.97019999999999995</v>
      </c>
      <c r="G451" s="749" t="s">
        <v>52</v>
      </c>
      <c r="H451" s="519">
        <v>42286</v>
      </c>
      <c r="I451" s="750">
        <v>0.96030000000000004</v>
      </c>
      <c r="J451" s="789">
        <f>SUM(F451-I451)*10000</f>
        <v>98.999999999999091</v>
      </c>
      <c r="K451" s="742">
        <f t="shared" si="47"/>
        <v>10.51635292880429</v>
      </c>
      <c r="L451" s="751">
        <f>SUM((F451-I451)/J451*K451)*E451</f>
        <v>2.9866442317804183E-3</v>
      </c>
      <c r="M451" s="753" t="s">
        <v>883</v>
      </c>
      <c r="N451" s="639">
        <v>0.95089999999999997</v>
      </c>
      <c r="O451" s="790">
        <f t="shared" si="48"/>
        <v>3109.4518766038354</v>
      </c>
      <c r="P451" s="517"/>
    </row>
    <row r="452" spans="1:16" s="846" customFormat="1" ht="15" customHeight="1" x14ac:dyDescent="0.25">
      <c r="A452" s="461" t="s">
        <v>1144</v>
      </c>
      <c r="B452" s="461" t="s">
        <v>2073</v>
      </c>
      <c r="C452" s="753" t="s">
        <v>77</v>
      </c>
      <c r="D452" s="482">
        <v>42278</v>
      </c>
      <c r="E452" s="461">
        <v>1.57</v>
      </c>
      <c r="F452" s="750">
        <v>2.1486000000000001</v>
      </c>
      <c r="G452" s="749" t="s">
        <v>976</v>
      </c>
      <c r="H452" s="519">
        <v>42286</v>
      </c>
      <c r="I452" s="750">
        <v>2.0891999999999999</v>
      </c>
      <c r="J452" s="789">
        <f>SUM(F452-I452)*10000</f>
        <v>594.00000000000114</v>
      </c>
      <c r="K452" s="742">
        <f t="shared" si="47"/>
        <v>7.1073205401563611</v>
      </c>
      <c r="L452" s="751">
        <f>SUM((F452-I452)/J452*K452)*E452</f>
        <v>1.1158493248045486E-3</v>
      </c>
      <c r="M452" s="753" t="s">
        <v>883</v>
      </c>
      <c r="N452" s="639">
        <v>1.407</v>
      </c>
      <c r="O452" s="790">
        <f t="shared" si="48"/>
        <v>4710.8351025863767</v>
      </c>
      <c r="P452" s="517"/>
    </row>
    <row r="453" spans="1:16" s="846" customFormat="1" ht="15" customHeight="1" x14ac:dyDescent="0.25">
      <c r="A453" s="407" t="s">
        <v>1155</v>
      </c>
      <c r="B453" s="407" t="s">
        <v>2068</v>
      </c>
      <c r="C453" s="720" t="s">
        <v>52</v>
      </c>
      <c r="D453" s="498">
        <v>42282</v>
      </c>
      <c r="E453" s="407">
        <v>3.62</v>
      </c>
      <c r="F453" s="723">
        <v>85.31</v>
      </c>
      <c r="G453" s="479" t="s">
        <v>976</v>
      </c>
      <c r="H453" s="519">
        <v>42286</v>
      </c>
      <c r="I453" s="723">
        <v>87.54</v>
      </c>
      <c r="J453" s="789">
        <f>SUM(I453-F453)*100</f>
        <v>223.0000000000004</v>
      </c>
      <c r="K453" s="408">
        <f t="shared" si="47"/>
        <v>10</v>
      </c>
      <c r="L453" s="724">
        <f>SUM((I453-F453)/J453*K453)*E453</f>
        <v>0.36200000000000004</v>
      </c>
      <c r="M453" s="720" t="s">
        <v>883</v>
      </c>
      <c r="N453" s="719">
        <v>1</v>
      </c>
      <c r="O453" s="790">
        <f t="shared" si="48"/>
        <v>8072.6000000000149</v>
      </c>
      <c r="P453" s="734"/>
    </row>
    <row r="454" spans="1:16" s="846" customFormat="1" ht="15" customHeight="1" x14ac:dyDescent="0.25">
      <c r="A454" s="407" t="s">
        <v>2329</v>
      </c>
      <c r="B454" s="407" t="s">
        <v>2068</v>
      </c>
      <c r="C454" s="720" t="s">
        <v>52</v>
      </c>
      <c r="D454" s="498">
        <v>42289</v>
      </c>
      <c r="E454" s="407">
        <v>5.0599999999999996</v>
      </c>
      <c r="F454" s="723">
        <v>0.7349</v>
      </c>
      <c r="G454" s="479" t="s">
        <v>1351</v>
      </c>
      <c r="H454" s="519">
        <v>42289</v>
      </c>
      <c r="I454" s="723">
        <v>0.73701000000000005</v>
      </c>
      <c r="J454" s="789">
        <f>SUM(I454-F454)*10000</f>
        <v>21.100000000000563</v>
      </c>
      <c r="K454" s="408">
        <f t="shared" si="47"/>
        <v>10</v>
      </c>
      <c r="L454" s="724">
        <f>SUM((I454-F454)/J454*K454)*E454</f>
        <v>5.0599999999999994E-3</v>
      </c>
      <c r="M454" s="720" t="s">
        <v>883</v>
      </c>
      <c r="N454" s="719">
        <v>1</v>
      </c>
      <c r="O454" s="790">
        <f t="shared" si="48"/>
        <v>1067.6600000000285</v>
      </c>
      <c r="P454" s="517"/>
    </row>
    <row r="455" spans="1:16" s="846" customFormat="1" ht="15" customHeight="1" x14ac:dyDescent="0.25">
      <c r="A455" s="407" t="s">
        <v>2329</v>
      </c>
      <c r="B455" s="407" t="s">
        <v>2068</v>
      </c>
      <c r="C455" s="720" t="s">
        <v>52</v>
      </c>
      <c r="D455" s="498">
        <v>42289</v>
      </c>
      <c r="E455" s="407">
        <v>5.0599999999999996</v>
      </c>
      <c r="F455" s="723">
        <v>0.7349</v>
      </c>
      <c r="G455" s="479" t="s">
        <v>1351</v>
      </c>
      <c r="H455" s="519">
        <v>42290</v>
      </c>
      <c r="I455" s="723">
        <v>0.73821999999999999</v>
      </c>
      <c r="J455" s="789">
        <f>SUM(I455-F455)*10000</f>
        <v>33.199999999999896</v>
      </c>
      <c r="K455" s="408">
        <f t="shared" si="47"/>
        <v>10</v>
      </c>
      <c r="L455" s="724">
        <f>SUM((I455-F455)/J455*K455)*E455</f>
        <v>5.0599999999999994E-3</v>
      </c>
      <c r="M455" s="720" t="s">
        <v>883</v>
      </c>
      <c r="N455" s="719">
        <v>1</v>
      </c>
      <c r="O455" s="790">
        <f t="shared" si="48"/>
        <v>1679.9199999999946</v>
      </c>
      <c r="P455" s="752"/>
    </row>
    <row r="456" spans="1:16" s="846" customFormat="1" ht="15" customHeight="1" x14ac:dyDescent="0.25">
      <c r="A456" s="407" t="s">
        <v>2329</v>
      </c>
      <c r="B456" s="407" t="s">
        <v>2068</v>
      </c>
      <c r="C456" s="720" t="s">
        <v>52</v>
      </c>
      <c r="D456" s="498">
        <v>42289</v>
      </c>
      <c r="E456" s="407">
        <v>5.0599999999999996</v>
      </c>
      <c r="F456" s="723">
        <v>0.7349</v>
      </c>
      <c r="G456" s="479" t="s">
        <v>1351</v>
      </c>
      <c r="H456" s="519">
        <v>42290</v>
      </c>
      <c r="I456" s="723">
        <v>0.7349</v>
      </c>
      <c r="J456" s="789">
        <f>SUM(I456-F456)*10000</f>
        <v>0</v>
      </c>
      <c r="K456" s="408">
        <f t="shared" si="47"/>
        <v>10</v>
      </c>
      <c r="L456" s="724" t="e">
        <f>SUM((I456-F456)/J456*K456)*E456</f>
        <v>#DIV/0!</v>
      </c>
      <c r="M456" s="720" t="s">
        <v>883</v>
      </c>
      <c r="N456" s="719">
        <v>1</v>
      </c>
      <c r="O456" s="790">
        <f t="shared" si="48"/>
        <v>0</v>
      </c>
      <c r="P456" s="734"/>
    </row>
    <row r="457" spans="1:16" s="846" customFormat="1" ht="15" customHeight="1" x14ac:dyDescent="0.25">
      <c r="A457" s="461" t="s">
        <v>1146</v>
      </c>
      <c r="B457" s="461" t="s">
        <v>2073</v>
      </c>
      <c r="C457" s="753" t="s">
        <v>77</v>
      </c>
      <c r="D457" s="482">
        <v>42276</v>
      </c>
      <c r="E457" s="461">
        <v>2.83</v>
      </c>
      <c r="F457" s="750">
        <v>0.97019999999999995</v>
      </c>
      <c r="G457" s="749" t="s">
        <v>52</v>
      </c>
      <c r="H457" s="519">
        <v>42290</v>
      </c>
      <c r="I457" s="750">
        <v>0.96389999999999998</v>
      </c>
      <c r="J457" s="789">
        <f>SUM(F457-I457)*10000</f>
        <v>62.999999999999723</v>
      </c>
      <c r="K457" s="742">
        <f t="shared" si="47"/>
        <v>10.51635292880429</v>
      </c>
      <c r="L457" s="751">
        <f>SUM((F457-I457)/J457*K457)*E457</f>
        <v>2.9761278788516146E-3</v>
      </c>
      <c r="M457" s="753" t="s">
        <v>883</v>
      </c>
      <c r="N457" s="639">
        <v>0.95089999999999997</v>
      </c>
      <c r="O457" s="790">
        <f t="shared" si="48"/>
        <v>1971.7747015211996</v>
      </c>
      <c r="P457" s="517"/>
    </row>
    <row r="458" spans="1:16" s="846" customFormat="1" ht="15" customHeight="1" x14ac:dyDescent="0.25">
      <c r="A458" s="407" t="s">
        <v>1030</v>
      </c>
      <c r="B458" s="407" t="s">
        <v>2068</v>
      </c>
      <c r="C458" s="720" t="s">
        <v>52</v>
      </c>
      <c r="D458" s="498">
        <v>42286</v>
      </c>
      <c r="E458" s="407">
        <v>3.35</v>
      </c>
      <c r="F458" s="723">
        <v>0.74070000000000003</v>
      </c>
      <c r="G458" s="479" t="s">
        <v>52</v>
      </c>
      <c r="H458" s="519">
        <v>42290</v>
      </c>
      <c r="I458" s="723">
        <v>0.74739999999999995</v>
      </c>
      <c r="J458" s="789">
        <f>SUM(I458-F458)*10000</f>
        <v>66.999999999999289</v>
      </c>
      <c r="K458" s="408">
        <f t="shared" si="47"/>
        <v>15.349194167306216</v>
      </c>
      <c r="L458" s="724">
        <f>SUM((I458-F458)/J458*K458)*E458</f>
        <v>5.1419800460475815E-3</v>
      </c>
      <c r="M458" s="720" t="s">
        <v>883</v>
      </c>
      <c r="N458" s="719">
        <v>0.65149999999999997</v>
      </c>
      <c r="O458" s="790">
        <f t="shared" si="48"/>
        <v>5287.9917587902437</v>
      </c>
      <c r="P458" s="734"/>
    </row>
    <row r="459" spans="1:16" s="846" customFormat="1" ht="15" customHeight="1" x14ac:dyDescent="0.25">
      <c r="A459" s="407" t="s">
        <v>1030</v>
      </c>
      <c r="B459" s="407" t="s">
        <v>2068</v>
      </c>
      <c r="C459" s="720" t="s">
        <v>52</v>
      </c>
      <c r="D459" s="498">
        <v>42286</v>
      </c>
      <c r="E459" s="407">
        <v>3.34</v>
      </c>
      <c r="F459" s="723">
        <v>0.74070000000000003</v>
      </c>
      <c r="G459" s="479" t="s">
        <v>52</v>
      </c>
      <c r="H459" s="519">
        <v>42290</v>
      </c>
      <c r="I459" s="723">
        <v>0.74350000000000005</v>
      </c>
      <c r="J459" s="789">
        <f>SUM(I459-F459)*10000</f>
        <v>28.000000000000249</v>
      </c>
      <c r="K459" s="408">
        <f t="shared" si="47"/>
        <v>15.349194167306216</v>
      </c>
      <c r="L459" s="724">
        <f>SUM((I459-F459)/J459*K459)*E459</f>
        <v>5.1266308518802756E-3</v>
      </c>
      <c r="M459" s="720" t="s">
        <v>883</v>
      </c>
      <c r="N459" s="719">
        <v>0.65149999999999997</v>
      </c>
      <c r="O459" s="790">
        <f t="shared" si="48"/>
        <v>2203.3102663491791</v>
      </c>
      <c r="P459" s="752"/>
    </row>
    <row r="460" spans="1:16" s="846" customFormat="1" ht="15" customHeight="1" x14ac:dyDescent="0.25">
      <c r="A460" s="461" t="s">
        <v>1030</v>
      </c>
      <c r="B460" s="461" t="s">
        <v>2067</v>
      </c>
      <c r="C460" s="753" t="s">
        <v>77</v>
      </c>
      <c r="D460" s="482">
        <v>42272</v>
      </c>
      <c r="E460" s="461">
        <v>5.94</v>
      </c>
      <c r="F460" s="750">
        <v>0.74080000000000001</v>
      </c>
      <c r="G460" s="749" t="s">
        <v>2336</v>
      </c>
      <c r="H460" s="519">
        <v>42290</v>
      </c>
      <c r="I460" s="750">
        <v>0.74680000000000002</v>
      </c>
      <c r="J460" s="789">
        <f>SUM(F460-I460)*10000</f>
        <v>-60.000000000000057</v>
      </c>
      <c r="K460" s="742">
        <f t="shared" si="47"/>
        <v>15.172204521316948</v>
      </c>
      <c r="L460" s="751">
        <f>SUM((F460-I460)/J460*K460)*E460</f>
        <v>9.0122894856622671E-3</v>
      </c>
      <c r="M460" s="753" t="s">
        <v>883</v>
      </c>
      <c r="N460" s="639">
        <v>0.65910000000000002</v>
      </c>
      <c r="O460" s="790">
        <f t="shared" si="48"/>
        <v>-8204.1779569069422</v>
      </c>
      <c r="P460" s="752"/>
    </row>
    <row r="461" spans="1:16" s="846" customFormat="1" ht="15" customHeight="1" x14ac:dyDescent="0.25">
      <c r="A461" s="407" t="s">
        <v>1032</v>
      </c>
      <c r="B461" s="407" t="s">
        <v>2078</v>
      </c>
      <c r="C461" s="720" t="s">
        <v>52</v>
      </c>
      <c r="D461" s="498">
        <v>42278</v>
      </c>
      <c r="E461" s="407">
        <v>8.49</v>
      </c>
      <c r="F461" s="723">
        <v>1.4681999999999999</v>
      </c>
      <c r="G461" s="479" t="s">
        <v>2336</v>
      </c>
      <c r="H461" s="519">
        <v>42290</v>
      </c>
      <c r="I461" s="723">
        <v>1.4683999999999999</v>
      </c>
      <c r="J461" s="789">
        <f>SUM(I461-F461)*10000</f>
        <v>1.9999999999997797</v>
      </c>
      <c r="K461" s="408">
        <f t="shared" si="47"/>
        <v>11.053387863380127</v>
      </c>
      <c r="L461" s="724">
        <f t="shared" ref="L461:L466" si="49">SUM((I461-F461)/J461*K461)*E461</f>
        <v>9.3843262960097273E-3</v>
      </c>
      <c r="M461" s="720" t="s">
        <v>883</v>
      </c>
      <c r="N461" s="719">
        <v>0.90469999999999995</v>
      </c>
      <c r="O461" s="790">
        <f t="shared" si="48"/>
        <v>207.45719677260297</v>
      </c>
      <c r="P461" s="518"/>
    </row>
    <row r="462" spans="1:16" s="846" customFormat="1" ht="15" customHeight="1" x14ac:dyDescent="0.25">
      <c r="A462" s="407" t="s">
        <v>1145</v>
      </c>
      <c r="B462" s="407" t="s">
        <v>2253</v>
      </c>
      <c r="C462" s="720" t="s">
        <v>52</v>
      </c>
      <c r="D462" s="498">
        <v>42282</v>
      </c>
      <c r="E462" s="407">
        <v>8.39</v>
      </c>
      <c r="F462" s="723">
        <v>1.5145999999999999</v>
      </c>
      <c r="G462" s="479" t="s">
        <v>2336</v>
      </c>
      <c r="H462" s="519">
        <v>42290</v>
      </c>
      <c r="I462" s="723">
        <v>1.5294000000000001</v>
      </c>
      <c r="J462" s="789">
        <f>SUM(I462-F462)*10000</f>
        <v>148.00000000000148</v>
      </c>
      <c r="K462" s="408">
        <f t="shared" si="47"/>
        <v>10</v>
      </c>
      <c r="L462" s="724">
        <f t="shared" si="49"/>
        <v>8.3899999999999999E-3</v>
      </c>
      <c r="M462" s="720" t="s">
        <v>883</v>
      </c>
      <c r="N462" s="719">
        <v>1</v>
      </c>
      <c r="O462" s="790">
        <f t="shared" si="48"/>
        <v>12417.200000000124</v>
      </c>
      <c r="P462" s="517"/>
    </row>
    <row r="463" spans="1:16" s="846" customFormat="1" ht="15" customHeight="1" x14ac:dyDescent="0.25">
      <c r="A463" s="407" t="s">
        <v>1031</v>
      </c>
      <c r="B463" s="407" t="s">
        <v>2068</v>
      </c>
      <c r="C463" s="720" t="s">
        <v>52</v>
      </c>
      <c r="D463" s="498">
        <v>42289</v>
      </c>
      <c r="E463" s="407">
        <v>6.07</v>
      </c>
      <c r="F463" s="723">
        <v>1.3038000000000001</v>
      </c>
      <c r="G463" s="479" t="s">
        <v>52</v>
      </c>
      <c r="H463" s="519">
        <v>42292</v>
      </c>
      <c r="I463" s="723">
        <v>1.2887</v>
      </c>
      <c r="J463" s="789">
        <f>SUM(I463-F463)*10000</f>
        <v>-151.00000000000114</v>
      </c>
      <c r="K463" s="408">
        <f t="shared" si="47"/>
        <v>7.7154540544711052</v>
      </c>
      <c r="L463" s="724">
        <f t="shared" si="49"/>
        <v>4.6832806110639605E-3</v>
      </c>
      <c r="M463" s="720" t="s">
        <v>883</v>
      </c>
      <c r="N463" s="719">
        <v>1.2961</v>
      </c>
      <c r="O463" s="790">
        <f t="shared" si="48"/>
        <v>-5456.1790932078038</v>
      </c>
      <c r="P463" s="518"/>
    </row>
    <row r="464" spans="1:16" s="846" customFormat="1" ht="15" customHeight="1" x14ac:dyDescent="0.25">
      <c r="A464" s="407" t="s">
        <v>1155</v>
      </c>
      <c r="B464" s="407" t="s">
        <v>2275</v>
      </c>
      <c r="C464" s="720" t="s">
        <v>52</v>
      </c>
      <c r="D464" s="498">
        <v>42297</v>
      </c>
      <c r="E464" s="407">
        <v>4.0199999999999996</v>
      </c>
      <c r="F464" s="723">
        <v>86.6</v>
      </c>
      <c r="G464" s="479" t="s">
        <v>2336</v>
      </c>
      <c r="H464" s="519">
        <v>42292</v>
      </c>
      <c r="I464" s="723">
        <v>87.004999999999995</v>
      </c>
      <c r="J464" s="789">
        <f>SUM(I464-F464)*100</f>
        <v>40.500000000000114</v>
      </c>
      <c r="K464" s="408">
        <f t="shared" si="47"/>
        <v>10</v>
      </c>
      <c r="L464" s="724">
        <f t="shared" si="49"/>
        <v>0.40199999999999997</v>
      </c>
      <c r="M464" s="720" t="s">
        <v>883</v>
      </c>
      <c r="N464" s="719">
        <v>1</v>
      </c>
      <c r="O464" s="790">
        <f t="shared" si="48"/>
        <v>1628.1000000000045</v>
      </c>
      <c r="P464" s="752" t="s">
        <v>2333</v>
      </c>
    </row>
    <row r="465" spans="1:16" s="846" customFormat="1" ht="15" customHeight="1" x14ac:dyDescent="0.25">
      <c r="A465" s="407" t="s">
        <v>1031</v>
      </c>
      <c r="B465" s="407" t="s">
        <v>2068</v>
      </c>
      <c r="C465" s="720" t="s">
        <v>52</v>
      </c>
      <c r="D465" s="498">
        <v>42289</v>
      </c>
      <c r="E465" s="407">
        <v>5.33</v>
      </c>
      <c r="F465" s="723">
        <v>1.3067</v>
      </c>
      <c r="G465" s="479" t="s">
        <v>976</v>
      </c>
      <c r="H465" s="519">
        <v>42292</v>
      </c>
      <c r="I465" s="723">
        <v>1.2895000000000001</v>
      </c>
      <c r="J465" s="789">
        <f>SUM(I465-F465)*10000</f>
        <v>-171.99999999999881</v>
      </c>
      <c r="K465" s="408">
        <f t="shared" si="47"/>
        <v>7.7154540544711052</v>
      </c>
      <c r="L465" s="724">
        <f t="shared" si="49"/>
        <v>4.1123370110330995E-3</v>
      </c>
      <c r="M465" s="720" t="s">
        <v>883</v>
      </c>
      <c r="N465" s="719">
        <v>1.2961</v>
      </c>
      <c r="O465" s="790">
        <f t="shared" si="48"/>
        <v>-5457.3101296017912</v>
      </c>
      <c r="P465" s="518"/>
    </row>
    <row r="466" spans="1:16" s="846" customFormat="1" ht="15" customHeight="1" x14ac:dyDescent="0.25">
      <c r="A466" s="407" t="s">
        <v>1155</v>
      </c>
      <c r="B466" s="407" t="s">
        <v>2275</v>
      </c>
      <c r="C466" s="720" t="s">
        <v>52</v>
      </c>
      <c r="D466" s="498">
        <v>42297</v>
      </c>
      <c r="E466" s="407">
        <v>4.0199999999999996</v>
      </c>
      <c r="F466" s="723">
        <v>86.6</v>
      </c>
      <c r="G466" s="479" t="s">
        <v>2336</v>
      </c>
      <c r="H466" s="519">
        <v>42298</v>
      </c>
      <c r="I466" s="723">
        <v>86.6</v>
      </c>
      <c r="J466" s="789">
        <f>SUM(I466-F466)*100</f>
        <v>0</v>
      </c>
      <c r="K466" s="408">
        <f t="shared" si="47"/>
        <v>10</v>
      </c>
      <c r="L466" s="724" t="e">
        <f t="shared" si="49"/>
        <v>#DIV/0!</v>
      </c>
      <c r="M466" s="720" t="s">
        <v>883</v>
      </c>
      <c r="N466" s="719">
        <v>1</v>
      </c>
      <c r="O466" s="790">
        <f t="shared" si="48"/>
        <v>0</v>
      </c>
      <c r="P466" s="752"/>
    </row>
    <row r="467" spans="1:16" s="846" customFormat="1" ht="15" customHeight="1" x14ac:dyDescent="0.25">
      <c r="A467" s="461" t="s">
        <v>1035</v>
      </c>
      <c r="B467" s="461" t="s">
        <v>2073</v>
      </c>
      <c r="C467" s="753" t="s">
        <v>77</v>
      </c>
      <c r="D467" s="482">
        <v>42299</v>
      </c>
      <c r="E467" s="461">
        <v>6.41</v>
      </c>
      <c r="F467" s="750">
        <v>1.1103499999999999</v>
      </c>
      <c r="G467" s="749" t="s">
        <v>1351</v>
      </c>
      <c r="H467" s="519">
        <v>42299</v>
      </c>
      <c r="I467" s="750">
        <v>1.1073999999999999</v>
      </c>
      <c r="J467" s="789">
        <f>SUM(F467-I467)*10000</f>
        <v>29.500000000000082</v>
      </c>
      <c r="K467" s="742">
        <f t="shared" si="47"/>
        <v>10</v>
      </c>
      <c r="L467" s="751">
        <f>SUM((F467-I467)/J467*K467)*E467</f>
        <v>6.4099999999999999E-3</v>
      </c>
      <c r="M467" s="753" t="s">
        <v>883</v>
      </c>
      <c r="N467" s="639">
        <v>1</v>
      </c>
      <c r="O467" s="790">
        <f t="shared" si="48"/>
        <v>1890.950000000005</v>
      </c>
      <c r="P467" s="517"/>
    </row>
    <row r="468" spans="1:16" s="846" customFormat="1" ht="15" customHeight="1" x14ac:dyDescent="0.25">
      <c r="A468" s="461" t="s">
        <v>1145</v>
      </c>
      <c r="B468" s="461" t="s">
        <v>2073</v>
      </c>
      <c r="C468" s="753" t="s">
        <v>77</v>
      </c>
      <c r="D468" s="482">
        <v>42299</v>
      </c>
      <c r="E468" s="461">
        <v>4.99</v>
      </c>
      <c r="F468" s="750">
        <v>1.54097</v>
      </c>
      <c r="G468" s="749" t="s">
        <v>1351</v>
      </c>
      <c r="H468" s="519">
        <v>42299</v>
      </c>
      <c r="I468" s="750">
        <v>1.5388900000000001</v>
      </c>
      <c r="J468" s="789">
        <f>SUM(F468-I468)*10000</f>
        <v>20.799999999998597</v>
      </c>
      <c r="K468" s="742">
        <f t="shared" si="47"/>
        <v>10</v>
      </c>
      <c r="L468" s="751">
        <f>SUM((F468-I468)/J468*K468)*E468</f>
        <v>4.9900000000000005E-3</v>
      </c>
      <c r="M468" s="753" t="s">
        <v>883</v>
      </c>
      <c r="N468" s="639">
        <v>1</v>
      </c>
      <c r="O468" s="790">
        <f t="shared" si="48"/>
        <v>1037.91999999993</v>
      </c>
      <c r="P468" s="517"/>
    </row>
    <row r="469" spans="1:16" s="846" customFormat="1" ht="15" customHeight="1" x14ac:dyDescent="0.25">
      <c r="A469" s="461" t="s">
        <v>1145</v>
      </c>
      <c r="B469" s="461" t="s">
        <v>2073</v>
      </c>
      <c r="C469" s="753" t="s">
        <v>77</v>
      </c>
      <c r="D469" s="482">
        <v>42299</v>
      </c>
      <c r="E469" s="461">
        <v>4.99</v>
      </c>
      <c r="F469" s="750">
        <v>1.54097</v>
      </c>
      <c r="G469" s="749" t="s">
        <v>1351</v>
      </c>
      <c r="H469" s="519">
        <v>42299</v>
      </c>
      <c r="I469" s="750">
        <v>1.53833</v>
      </c>
      <c r="J469" s="789">
        <f>SUM(F469-I469)*10000</f>
        <v>26.399999999999757</v>
      </c>
      <c r="K469" s="742">
        <f t="shared" si="47"/>
        <v>10</v>
      </c>
      <c r="L469" s="751">
        <f>SUM((F469-I469)/J469*K469)*E469</f>
        <v>4.9900000000000005E-3</v>
      </c>
      <c r="M469" s="753" t="s">
        <v>883</v>
      </c>
      <c r="N469" s="639">
        <v>1</v>
      </c>
      <c r="O469" s="790">
        <f t="shared" si="48"/>
        <v>1317.3599999999878</v>
      </c>
      <c r="P469" s="517"/>
    </row>
    <row r="470" spans="1:16" s="846" customFormat="1" ht="15" customHeight="1" x14ac:dyDescent="0.25">
      <c r="A470" s="461" t="s">
        <v>1145</v>
      </c>
      <c r="B470" s="461" t="s">
        <v>2073</v>
      </c>
      <c r="C470" s="753" t="s">
        <v>77</v>
      </c>
      <c r="D470" s="482">
        <v>42299</v>
      </c>
      <c r="E470" s="461">
        <v>4.99</v>
      </c>
      <c r="F470" s="750">
        <v>1.54097</v>
      </c>
      <c r="G470" s="749" t="s">
        <v>1351</v>
      </c>
      <c r="H470" s="519">
        <v>42299</v>
      </c>
      <c r="I470" s="750">
        <v>1.5376000000000001</v>
      </c>
      <c r="J470" s="789">
        <f>SUM(F470-I470)*10000</f>
        <v>33.699999999998731</v>
      </c>
      <c r="K470" s="742">
        <f t="shared" si="47"/>
        <v>10</v>
      </c>
      <c r="L470" s="751">
        <f>SUM((F470-I470)/J470*K470)*E470</f>
        <v>4.9900000000000005E-3</v>
      </c>
      <c r="M470" s="753" t="s">
        <v>883</v>
      </c>
      <c r="N470" s="639">
        <v>1</v>
      </c>
      <c r="O470" s="790">
        <f t="shared" si="48"/>
        <v>1681.6299999999369</v>
      </c>
      <c r="P470" s="517"/>
    </row>
    <row r="471" spans="1:16" s="846" customFormat="1" ht="15" customHeight="1" x14ac:dyDescent="0.25">
      <c r="A471" s="461" t="s">
        <v>1274</v>
      </c>
      <c r="B471" s="461" t="s">
        <v>2073</v>
      </c>
      <c r="C471" s="753" t="s">
        <v>77</v>
      </c>
      <c r="D471" s="482">
        <v>42278</v>
      </c>
      <c r="E471" s="461">
        <v>3.86</v>
      </c>
      <c r="F471" s="750">
        <v>119.06100000000001</v>
      </c>
      <c r="G471" s="749" t="s">
        <v>52</v>
      </c>
      <c r="H471" s="519">
        <v>42299</v>
      </c>
      <c r="I471" s="750">
        <v>120.169</v>
      </c>
      <c r="J471" s="789">
        <f>SUM(F471-I471)*100</f>
        <v>-110.79999999999899</v>
      </c>
      <c r="K471" s="742">
        <f t="shared" si="47"/>
        <v>10</v>
      </c>
      <c r="L471" s="751">
        <f>SUM((F471-I471)/J471*K471)*E471</f>
        <v>0.38600000000000001</v>
      </c>
      <c r="M471" s="753" t="s">
        <v>883</v>
      </c>
      <c r="N471" s="639">
        <v>1</v>
      </c>
      <c r="O471" s="790">
        <f t="shared" si="48"/>
        <v>-4276.879999999961</v>
      </c>
      <c r="P471" s="517"/>
    </row>
    <row r="472" spans="1:16" s="846" customFormat="1" ht="15" customHeight="1" x14ac:dyDescent="0.25">
      <c r="A472" s="407" t="s">
        <v>1030</v>
      </c>
      <c r="B472" s="407" t="s">
        <v>2068</v>
      </c>
      <c r="C472" s="720" t="s">
        <v>52</v>
      </c>
      <c r="D472" s="498">
        <v>42298</v>
      </c>
      <c r="E472" s="407">
        <v>7.65</v>
      </c>
      <c r="F472" s="723">
        <v>0.73099999999999998</v>
      </c>
      <c r="G472" s="479" t="s">
        <v>52</v>
      </c>
      <c r="H472" s="519">
        <v>42299</v>
      </c>
      <c r="I472" s="723">
        <v>0.73240000000000005</v>
      </c>
      <c r="J472" s="789">
        <f>SUM(I472-F472)*10000</f>
        <v>14.000000000000679</v>
      </c>
      <c r="K472" s="408">
        <f t="shared" si="47"/>
        <v>15.446400988569664</v>
      </c>
      <c r="L472" s="724">
        <f>SUM((I472-F472)/J472*K472)*E472</f>
        <v>1.1816496756255795E-2</v>
      </c>
      <c r="M472" s="720" t="s">
        <v>883</v>
      </c>
      <c r="N472" s="719">
        <v>0.64739999999999998</v>
      </c>
      <c r="O472" s="790">
        <f t="shared" si="48"/>
        <v>2555.3128604817598</v>
      </c>
      <c r="P472" s="752"/>
    </row>
    <row r="473" spans="1:16" s="846" customFormat="1" ht="15" customHeight="1" x14ac:dyDescent="0.25">
      <c r="A473" s="407" t="s">
        <v>1139</v>
      </c>
      <c r="B473" s="407" t="s">
        <v>2068</v>
      </c>
      <c r="C473" s="720" t="s">
        <v>52</v>
      </c>
      <c r="D473" s="498">
        <v>42285</v>
      </c>
      <c r="E473" s="407">
        <v>5.1100000000000003</v>
      </c>
      <c r="F473" s="723">
        <v>1.4702999999999999</v>
      </c>
      <c r="G473" s="479" t="s">
        <v>976</v>
      </c>
      <c r="H473" s="519">
        <v>42299</v>
      </c>
      <c r="I473" s="723">
        <v>1.4550000000000001</v>
      </c>
      <c r="J473" s="789">
        <f>SUM(I473-F473)*10000</f>
        <v>-152.99999999999869</v>
      </c>
      <c r="K473" s="408">
        <f t="shared" si="47"/>
        <v>7.6587271195527293</v>
      </c>
      <c r="L473" s="724">
        <f>SUM((I473-F473)/J473*K473)*E473</f>
        <v>3.9136095580914448E-3</v>
      </c>
      <c r="M473" s="720" t="s">
        <v>883</v>
      </c>
      <c r="N473" s="719">
        <v>1.3057000000000001</v>
      </c>
      <c r="O473" s="790">
        <f t="shared" si="48"/>
        <v>-4585.9099516580063</v>
      </c>
      <c r="P473" s="752"/>
    </row>
    <row r="474" spans="1:16" s="846" customFormat="1" ht="15" customHeight="1" x14ac:dyDescent="0.25">
      <c r="A474" s="461" t="s">
        <v>1035</v>
      </c>
      <c r="B474" s="461" t="s">
        <v>2073</v>
      </c>
      <c r="C474" s="753" t="s">
        <v>77</v>
      </c>
      <c r="D474" s="482">
        <v>42299</v>
      </c>
      <c r="E474" s="461">
        <v>8.34</v>
      </c>
      <c r="F474" s="750">
        <v>1.1298999999999999</v>
      </c>
      <c r="G474" s="749" t="s">
        <v>976</v>
      </c>
      <c r="H474" s="519">
        <v>42299</v>
      </c>
      <c r="I474" s="750">
        <v>1.1128</v>
      </c>
      <c r="J474" s="789">
        <f>SUM(F474-I474)*10000</f>
        <v>170.99999999999892</v>
      </c>
      <c r="K474" s="742">
        <f t="shared" si="47"/>
        <v>10</v>
      </c>
      <c r="L474" s="751">
        <f>SUM((F474-I474)/J474*K474)*E474</f>
        <v>8.3400000000000002E-3</v>
      </c>
      <c r="M474" s="753" t="s">
        <v>883</v>
      </c>
      <c r="N474" s="639">
        <v>1</v>
      </c>
      <c r="O474" s="790">
        <f t="shared" si="48"/>
        <v>14261.399999999909</v>
      </c>
      <c r="P474" s="517"/>
    </row>
    <row r="475" spans="1:16" s="846" customFormat="1" ht="15" customHeight="1" x14ac:dyDescent="0.25">
      <c r="A475" s="461" t="s">
        <v>1035</v>
      </c>
      <c r="B475" s="461" t="s">
        <v>2073</v>
      </c>
      <c r="C475" s="753" t="s">
        <v>77</v>
      </c>
      <c r="D475" s="482">
        <v>42299</v>
      </c>
      <c r="E475" s="461">
        <v>6.4</v>
      </c>
      <c r="F475" s="750">
        <v>1.1103499999999999</v>
      </c>
      <c r="G475" s="749" t="s">
        <v>1351</v>
      </c>
      <c r="H475" s="519">
        <v>42300</v>
      </c>
      <c r="I475" s="750">
        <v>1.10528</v>
      </c>
      <c r="J475" s="789">
        <f>SUM(F475-I475)*10000</f>
        <v>50.699999999999079</v>
      </c>
      <c r="K475" s="742">
        <f t="shared" si="47"/>
        <v>10</v>
      </c>
      <c r="L475" s="751">
        <f>SUM((F475-I475)/J475*K475)*E475</f>
        <v>6.4000000000000003E-3</v>
      </c>
      <c r="M475" s="753" t="s">
        <v>883</v>
      </c>
      <c r="N475" s="639">
        <v>1</v>
      </c>
      <c r="O475" s="790">
        <f t="shared" si="48"/>
        <v>3244.7999999999411</v>
      </c>
      <c r="P475" s="517"/>
    </row>
    <row r="476" spans="1:16" s="846" customFormat="1" ht="15" customHeight="1" x14ac:dyDescent="0.25">
      <c r="A476" s="461" t="s">
        <v>1035</v>
      </c>
      <c r="B476" s="461" t="s">
        <v>2073</v>
      </c>
      <c r="C476" s="753" t="s">
        <v>77</v>
      </c>
      <c r="D476" s="482">
        <v>42299</v>
      </c>
      <c r="E476" s="461">
        <v>6.4</v>
      </c>
      <c r="F476" s="750">
        <v>1.1103499999999999</v>
      </c>
      <c r="G476" s="749" t="s">
        <v>1351</v>
      </c>
      <c r="H476" s="519">
        <v>42300</v>
      </c>
      <c r="I476" s="750">
        <v>1.10117</v>
      </c>
      <c r="J476" s="789">
        <f>SUM(F476-I476)*10000</f>
        <v>91.799999999999656</v>
      </c>
      <c r="K476" s="742">
        <f t="shared" si="47"/>
        <v>10</v>
      </c>
      <c r="L476" s="751">
        <f>SUM((F476-I476)/J476*K476)*E476</f>
        <v>6.4000000000000003E-3</v>
      </c>
      <c r="M476" s="753" t="s">
        <v>883</v>
      </c>
      <c r="N476" s="639">
        <v>1</v>
      </c>
      <c r="O476" s="790">
        <f t="shared" si="48"/>
        <v>5875.1999999999789</v>
      </c>
      <c r="P476" s="517"/>
    </row>
    <row r="477" spans="1:16" s="846" customFormat="1" ht="15" customHeight="1" x14ac:dyDescent="0.25">
      <c r="A477" s="407" t="s">
        <v>1139</v>
      </c>
      <c r="B477" s="407" t="s">
        <v>2078</v>
      </c>
      <c r="C477" s="720" t="s">
        <v>52</v>
      </c>
      <c r="D477" s="498">
        <v>42299</v>
      </c>
      <c r="E477" s="407">
        <v>11.04</v>
      </c>
      <c r="F477" s="723">
        <v>1.4610000000000001</v>
      </c>
      <c r="G477" s="479" t="s">
        <v>2336</v>
      </c>
      <c r="H477" s="519">
        <v>42300</v>
      </c>
      <c r="I477" s="723">
        <v>1.4530000000000001</v>
      </c>
      <c r="J477" s="789">
        <f>SUM(I477-F477)*10000</f>
        <v>-80.000000000000071</v>
      </c>
      <c r="K477" s="408">
        <f t="shared" si="47"/>
        <v>7.6115086010047195</v>
      </c>
      <c r="L477" s="724">
        <f>SUM((I477-F477)/J477*K477)*E477</f>
        <v>8.403105495509211E-3</v>
      </c>
      <c r="M477" s="720" t="s">
        <v>883</v>
      </c>
      <c r="N477" s="719">
        <v>1.3138000000000001</v>
      </c>
      <c r="O477" s="790">
        <f t="shared" si="48"/>
        <v>-5116.8247803374734</v>
      </c>
      <c r="P477" s="734"/>
    </row>
    <row r="478" spans="1:16" s="846" customFormat="1" ht="15" customHeight="1" x14ac:dyDescent="0.25">
      <c r="A478" s="407" t="s">
        <v>1035</v>
      </c>
      <c r="B478" s="407" t="s">
        <v>2078</v>
      </c>
      <c r="C478" s="720" t="s">
        <v>52</v>
      </c>
      <c r="D478" s="498">
        <v>42299</v>
      </c>
      <c r="E478" s="407">
        <v>11.04</v>
      </c>
      <c r="F478" s="723">
        <v>1.1120000000000001</v>
      </c>
      <c r="G478" s="479" t="s">
        <v>2336</v>
      </c>
      <c r="H478" s="519">
        <v>42300</v>
      </c>
      <c r="I478" s="723">
        <v>1.1040000000000001</v>
      </c>
      <c r="J478" s="789">
        <f>SUM(I478-F478)*10000</f>
        <v>-80.000000000000071</v>
      </c>
      <c r="K478" s="408">
        <f t="shared" si="47"/>
        <v>10</v>
      </c>
      <c r="L478" s="724">
        <f>SUM((I478-F478)/J478*K478)*E478</f>
        <v>1.1039999999999999E-2</v>
      </c>
      <c r="M478" s="720" t="s">
        <v>883</v>
      </c>
      <c r="N478" s="719">
        <v>1</v>
      </c>
      <c r="O478" s="790">
        <f t="shared" si="48"/>
        <v>-8832.0000000000073</v>
      </c>
      <c r="P478" s="517"/>
    </row>
    <row r="479" spans="1:16" s="846" customFormat="1" ht="15" customHeight="1" x14ac:dyDescent="0.25">
      <c r="A479" s="407" t="s">
        <v>1176</v>
      </c>
      <c r="B479" s="407" t="s">
        <v>2068</v>
      </c>
      <c r="C479" s="720" t="s">
        <v>52</v>
      </c>
      <c r="D479" s="498">
        <v>42298</v>
      </c>
      <c r="E479" s="407">
        <v>1.66</v>
      </c>
      <c r="F479" s="723">
        <v>2.2970999999999999</v>
      </c>
      <c r="G479" s="479" t="s">
        <v>976</v>
      </c>
      <c r="H479" s="519">
        <v>42300</v>
      </c>
      <c r="I479" s="723">
        <v>2.2439</v>
      </c>
      <c r="J479" s="789">
        <f>SUM(I479-F479)*10000</f>
        <v>-531.99999999999909</v>
      </c>
      <c r="K479" s="408">
        <f t="shared" si="47"/>
        <v>6.7060085836909868</v>
      </c>
      <c r="L479" s="724">
        <f>SUM((I479-F479)/J479*K479)*E479</f>
        <v>1.1131974248927037E-3</v>
      </c>
      <c r="M479" s="720" t="s">
        <v>883</v>
      </c>
      <c r="N479" s="719">
        <v>1.4912000000000001</v>
      </c>
      <c r="O479" s="928">
        <f t="shared" si="48"/>
        <v>-3971.4393109101215</v>
      </c>
      <c r="P479" s="518"/>
    </row>
    <row r="480" spans="1:16" s="846" customFormat="1" ht="15" customHeight="1" x14ac:dyDescent="0.25">
      <c r="A480" s="407" t="s">
        <v>1274</v>
      </c>
      <c r="B480" s="407" t="s">
        <v>2068</v>
      </c>
      <c r="C480" s="720" t="s">
        <v>52</v>
      </c>
      <c r="D480" s="498">
        <v>42298</v>
      </c>
      <c r="E480" s="407">
        <v>9.01</v>
      </c>
      <c r="F480" s="723">
        <v>119.62</v>
      </c>
      <c r="G480" s="479" t="s">
        <v>976</v>
      </c>
      <c r="H480" s="519">
        <v>42300</v>
      </c>
      <c r="I480" s="723">
        <v>121.005</v>
      </c>
      <c r="J480" s="789">
        <f>SUM(I480-F480)*100</f>
        <v>138.49999999999909</v>
      </c>
      <c r="K480" s="408">
        <f t="shared" si="47"/>
        <v>10</v>
      </c>
      <c r="L480" s="724">
        <f>SUM((I480-F480)/J480*K480)*E480</f>
        <v>0.90100000000000002</v>
      </c>
      <c r="M480" s="720" t="s">
        <v>883</v>
      </c>
      <c r="N480" s="719">
        <v>1</v>
      </c>
      <c r="O480" s="790">
        <f t="shared" si="48"/>
        <v>12478.849999999919</v>
      </c>
      <c r="P480" s="517"/>
    </row>
    <row r="481" spans="1:17" s="846" customFormat="1" ht="15" customHeight="1" x14ac:dyDescent="0.25">
      <c r="A481" s="461" t="s">
        <v>1035</v>
      </c>
      <c r="B481" s="461" t="s">
        <v>2285</v>
      </c>
      <c r="C481" s="753" t="s">
        <v>77</v>
      </c>
      <c r="D481" s="482">
        <v>42305</v>
      </c>
      <c r="E481" s="461">
        <v>5.88</v>
      </c>
      <c r="F481" s="750">
        <v>1.0991200000000001</v>
      </c>
      <c r="G481" s="749" t="s">
        <v>1351</v>
      </c>
      <c r="H481" s="519">
        <v>42305</v>
      </c>
      <c r="I481" s="750">
        <v>1.09704</v>
      </c>
      <c r="J481" s="789">
        <f>SUM(F481-I481)*10000</f>
        <v>20.800000000000818</v>
      </c>
      <c r="K481" s="742">
        <f t="shared" si="47"/>
        <v>10</v>
      </c>
      <c r="L481" s="751">
        <f>SUM((F481-I481)/J481*K481)*E481</f>
        <v>5.8799999999999998E-3</v>
      </c>
      <c r="M481" s="753" t="s">
        <v>883</v>
      </c>
      <c r="N481" s="639">
        <v>1</v>
      </c>
      <c r="O481" s="790">
        <f t="shared" si="48"/>
        <v>1223.0400000000482</v>
      </c>
      <c r="P481" s="517"/>
    </row>
    <row r="482" spans="1:17" s="846" customFormat="1" ht="15" customHeight="1" x14ac:dyDescent="0.25">
      <c r="A482" s="461" t="s">
        <v>1035</v>
      </c>
      <c r="B482" s="461" t="s">
        <v>2285</v>
      </c>
      <c r="C482" s="753" t="s">
        <v>77</v>
      </c>
      <c r="D482" s="482">
        <v>42305</v>
      </c>
      <c r="E482" s="461">
        <v>5.88</v>
      </c>
      <c r="F482" s="750">
        <v>1.0991200000000001</v>
      </c>
      <c r="G482" s="749" t="s">
        <v>1351</v>
      </c>
      <c r="H482" s="519">
        <v>42305</v>
      </c>
      <c r="I482" s="750">
        <v>1.09588</v>
      </c>
      <c r="J482" s="789">
        <f>SUM(F482-I482)*10000</f>
        <v>32.400000000001313</v>
      </c>
      <c r="K482" s="742">
        <f t="shared" si="47"/>
        <v>10</v>
      </c>
      <c r="L482" s="751">
        <f>SUM((F482-I482)/J482*K482)*E482</f>
        <v>5.8799999999999998E-3</v>
      </c>
      <c r="M482" s="753" t="s">
        <v>883</v>
      </c>
      <c r="N482" s="639">
        <v>1</v>
      </c>
      <c r="O482" s="790">
        <f t="shared" ref="O482:O513" si="50">SUM(J482*K482*E482)/N482</f>
        <v>1905.1200000000772</v>
      </c>
      <c r="P482" s="517"/>
    </row>
    <row r="483" spans="1:17" s="846" customFormat="1" ht="15" customHeight="1" x14ac:dyDescent="0.25">
      <c r="A483" s="461" t="s">
        <v>1035</v>
      </c>
      <c r="B483" s="461" t="s">
        <v>2285</v>
      </c>
      <c r="C483" s="753" t="s">
        <v>77</v>
      </c>
      <c r="D483" s="482">
        <v>42305</v>
      </c>
      <c r="E483" s="461">
        <v>5.88</v>
      </c>
      <c r="F483" s="750">
        <v>1.0991200000000001</v>
      </c>
      <c r="G483" s="749" t="s">
        <v>1351</v>
      </c>
      <c r="H483" s="519">
        <v>42305</v>
      </c>
      <c r="I483" s="750">
        <v>1.0940700000000001</v>
      </c>
      <c r="J483" s="789">
        <f>SUM(F483-I483)*10000</f>
        <v>50.499999999999986</v>
      </c>
      <c r="K483" s="742">
        <f t="shared" si="47"/>
        <v>10</v>
      </c>
      <c r="L483" s="751">
        <f>SUM((F483-I483)/J483*K483)*E483</f>
        <v>5.8799999999999998E-3</v>
      </c>
      <c r="M483" s="753" t="s">
        <v>883</v>
      </c>
      <c r="N483" s="639">
        <v>1</v>
      </c>
      <c r="O483" s="790">
        <f t="shared" si="50"/>
        <v>2969.3999999999992</v>
      </c>
      <c r="P483" s="517"/>
    </row>
    <row r="484" spans="1:17" s="846" customFormat="1" ht="15" customHeight="1" x14ac:dyDescent="0.25">
      <c r="A484" s="407" t="s">
        <v>1035</v>
      </c>
      <c r="B484" s="407" t="s">
        <v>2078</v>
      </c>
      <c r="C484" s="720" t="s">
        <v>52</v>
      </c>
      <c r="D484" s="498">
        <v>42300</v>
      </c>
      <c r="E484" s="407">
        <v>11.04</v>
      </c>
      <c r="F484" s="723">
        <v>1.1000000000000001</v>
      </c>
      <c r="G484" s="479" t="s">
        <v>2336</v>
      </c>
      <c r="H484" s="519">
        <v>42305</v>
      </c>
      <c r="I484" s="723">
        <v>1.0920000000000001</v>
      </c>
      <c r="J484" s="789">
        <f>SUM(I484-F484)*10000</f>
        <v>-80.000000000000071</v>
      </c>
      <c r="K484" s="408">
        <f t="shared" si="47"/>
        <v>10</v>
      </c>
      <c r="L484" s="724">
        <f>SUM((I484-F484)/J484*K484)*E484</f>
        <v>1.1039999999999999E-2</v>
      </c>
      <c r="M484" s="720" t="s">
        <v>883</v>
      </c>
      <c r="N484" s="719">
        <v>1</v>
      </c>
      <c r="O484" s="790">
        <f t="shared" si="50"/>
        <v>-8832.0000000000073</v>
      </c>
      <c r="P484" s="517"/>
    </row>
    <row r="485" spans="1:17" s="846" customFormat="1" ht="15" customHeight="1" x14ac:dyDescent="0.25">
      <c r="A485" s="407" t="s">
        <v>1166</v>
      </c>
      <c r="B485" s="407" t="s">
        <v>2078</v>
      </c>
      <c r="C485" s="720" t="s">
        <v>52</v>
      </c>
      <c r="D485" s="498">
        <v>42304</v>
      </c>
      <c r="E485" s="407">
        <v>11</v>
      </c>
      <c r="F485" s="723">
        <v>122.3</v>
      </c>
      <c r="G485" s="479" t="s">
        <v>2336</v>
      </c>
      <c r="H485" s="519">
        <v>42305</v>
      </c>
      <c r="I485" s="723">
        <v>121.6</v>
      </c>
      <c r="J485" s="789">
        <f>SUM(I485-F485)*100</f>
        <v>-70.000000000000284</v>
      </c>
      <c r="K485" s="408">
        <f t="shared" si="47"/>
        <v>10</v>
      </c>
      <c r="L485" s="724">
        <f>SUM((I485-F485)/J485*K485)*E485</f>
        <v>1.1000000000000001</v>
      </c>
      <c r="M485" s="720" t="s">
        <v>883</v>
      </c>
      <c r="N485" s="719">
        <v>1</v>
      </c>
      <c r="O485" s="790">
        <f t="shared" si="50"/>
        <v>-7700.0000000000309</v>
      </c>
      <c r="P485" s="752"/>
    </row>
    <row r="486" spans="1:17" s="846" customFormat="1" ht="15" customHeight="1" x14ac:dyDescent="0.25">
      <c r="A486" s="407" t="s">
        <v>1141</v>
      </c>
      <c r="B486" s="407" t="s">
        <v>2068</v>
      </c>
      <c r="C486" s="720" t="s">
        <v>52</v>
      </c>
      <c r="D486" s="498">
        <v>41570</v>
      </c>
      <c r="E486" s="407">
        <v>6.76</v>
      </c>
      <c r="F486" s="723">
        <v>0.95079999999999998</v>
      </c>
      <c r="G486" s="479" t="s">
        <v>976</v>
      </c>
      <c r="H486" s="519">
        <v>42305</v>
      </c>
      <c r="I486" s="723">
        <v>0.93700000000000006</v>
      </c>
      <c r="J486" s="789">
        <f>SUM(I486-F486)*10000</f>
        <v>-137.99999999999923</v>
      </c>
      <c r="K486" s="408">
        <f t="shared" si="47"/>
        <v>9.6329833349388299</v>
      </c>
      <c r="L486" s="724">
        <f>SUM((I486-F486)/J486*K486)*E486</f>
        <v>6.5118967344186488E-3</v>
      </c>
      <c r="M486" s="720" t="s">
        <v>883</v>
      </c>
      <c r="N486" s="719">
        <v>1.0381</v>
      </c>
      <c r="O486" s="790">
        <f t="shared" si="50"/>
        <v>-8656.6009955665977</v>
      </c>
      <c r="P486" s="734"/>
    </row>
    <row r="487" spans="1:17" s="846" customFormat="1" ht="15" customHeight="1" x14ac:dyDescent="0.25">
      <c r="A487" s="461" t="s">
        <v>1030</v>
      </c>
      <c r="B487" s="461" t="s">
        <v>2285</v>
      </c>
      <c r="C487" s="753" t="s">
        <v>77</v>
      </c>
      <c r="D487" s="482">
        <v>42305</v>
      </c>
      <c r="E487" s="461">
        <v>5.79</v>
      </c>
      <c r="F487" s="750">
        <v>0.71619999999999995</v>
      </c>
      <c r="G487" s="749" t="s">
        <v>976</v>
      </c>
      <c r="H487" s="519">
        <v>42306</v>
      </c>
      <c r="I487" s="750">
        <v>0.72319999999999995</v>
      </c>
      <c r="J487" s="789">
        <f>SUM(F487-I487)*10000</f>
        <v>-70.000000000000057</v>
      </c>
      <c r="K487" s="742">
        <f t="shared" si="47"/>
        <v>15.302218821729152</v>
      </c>
      <c r="L487" s="751">
        <f>SUM((F487-I487)/J487*K487)*E487</f>
        <v>8.8599846977811796E-3</v>
      </c>
      <c r="M487" s="753" t="s">
        <v>883</v>
      </c>
      <c r="N487" s="639">
        <v>0.65349999999999997</v>
      </c>
      <c r="O487" s="790">
        <f t="shared" si="50"/>
        <v>-9490.4197221833674</v>
      </c>
      <c r="P487" s="752"/>
    </row>
    <row r="488" spans="1:17" s="846" customFormat="1" ht="15" customHeight="1" x14ac:dyDescent="0.25">
      <c r="A488" s="461" t="s">
        <v>1594</v>
      </c>
      <c r="B488" s="461" t="s">
        <v>2285</v>
      </c>
      <c r="C488" s="753" t="s">
        <v>77</v>
      </c>
      <c r="D488" s="482">
        <v>42305</v>
      </c>
      <c r="E488" s="461">
        <v>4.4000000000000004</v>
      </c>
      <c r="F488" s="750">
        <v>1.6120000000000001</v>
      </c>
      <c r="G488" s="749" t="s">
        <v>976</v>
      </c>
      <c r="H488" s="519">
        <v>42306</v>
      </c>
      <c r="I488" s="750">
        <v>1.6436999999999999</v>
      </c>
      <c r="J488" s="789">
        <f>SUM(F488-I488)*10000</f>
        <v>-316.99999999999841</v>
      </c>
      <c r="K488" s="742">
        <f t="shared" si="47"/>
        <v>6.4670503783224467</v>
      </c>
      <c r="L488" s="751">
        <f>SUM((F488-I488)/J488*K488)*E488</f>
        <v>2.8455021664618766E-3</v>
      </c>
      <c r="M488" s="753" t="s">
        <v>883</v>
      </c>
      <c r="N488" s="639">
        <v>1.5463</v>
      </c>
      <c r="O488" s="790">
        <f t="shared" si="50"/>
        <v>-5833.4358582966452</v>
      </c>
      <c r="P488" s="752"/>
    </row>
    <row r="489" spans="1:17" s="846" customFormat="1" ht="15" customHeight="1" x14ac:dyDescent="0.25">
      <c r="A489" s="407" t="s">
        <v>1117</v>
      </c>
      <c r="B489" s="407" t="s">
        <v>2285</v>
      </c>
      <c r="C489" s="720" t="s">
        <v>52</v>
      </c>
      <c r="D489" s="498">
        <v>42306</v>
      </c>
      <c r="E489" s="407">
        <v>9.5</v>
      </c>
      <c r="F489" s="723">
        <v>1.5528999999999999</v>
      </c>
      <c r="G489" s="479" t="s">
        <v>2335</v>
      </c>
      <c r="H489" s="519">
        <v>42307</v>
      </c>
      <c r="I489" s="723">
        <v>1.5479000000000001</v>
      </c>
      <c r="J489" s="789">
        <f>SUM(I489-F489)*10000</f>
        <v>-49.999999999998934</v>
      </c>
      <c r="K489" s="408">
        <f t="shared" si="47"/>
        <v>7.074136955291455</v>
      </c>
      <c r="L489" s="724">
        <f>SUM((I489-F489)/J489*K489)*E489</f>
        <v>6.7204301075268827E-3</v>
      </c>
      <c r="M489" s="720" t="s">
        <v>883</v>
      </c>
      <c r="N489" s="719">
        <v>1.4136</v>
      </c>
      <c r="O489" s="790">
        <f t="shared" si="50"/>
        <v>-2377.0621489554114</v>
      </c>
      <c r="P489" s="752"/>
    </row>
    <row r="490" spans="1:17" s="846" customFormat="1" ht="15" customHeight="1" x14ac:dyDescent="0.25">
      <c r="A490" s="461" t="s">
        <v>1155</v>
      </c>
      <c r="B490" s="461" t="s">
        <v>2285</v>
      </c>
      <c r="C490" s="753" t="s">
        <v>77</v>
      </c>
      <c r="D490" s="482">
        <v>42307</v>
      </c>
      <c r="E490" s="461">
        <v>9.5</v>
      </c>
      <c r="F490" s="750">
        <v>85.51</v>
      </c>
      <c r="G490" s="749" t="s">
        <v>2335</v>
      </c>
      <c r="H490" s="519">
        <v>42307</v>
      </c>
      <c r="I490" s="750">
        <v>85.97</v>
      </c>
      <c r="J490" s="789">
        <f>SUM(F490-I490)*100</f>
        <v>-45.999999999999375</v>
      </c>
      <c r="K490" s="742">
        <f t="shared" si="47"/>
        <v>10</v>
      </c>
      <c r="L490" s="751">
        <f t="shared" ref="L490:L496" si="51">SUM((F490-I490)/J490*K490)*E490</f>
        <v>0.95000000000000007</v>
      </c>
      <c r="M490" s="753" t="s">
        <v>883</v>
      </c>
      <c r="N490" s="639">
        <v>1</v>
      </c>
      <c r="O490" s="790">
        <f t="shared" si="50"/>
        <v>-4369.9999999999409</v>
      </c>
      <c r="P490" s="517">
        <f>SUM(O434:O490)</f>
        <v>20130.427212704955</v>
      </c>
      <c r="Q490" s="309" t="s">
        <v>3</v>
      </c>
    </row>
    <row r="491" spans="1:17" s="846" customFormat="1" ht="15" customHeight="1" x14ac:dyDescent="0.25">
      <c r="A491" s="461" t="s">
        <v>1173</v>
      </c>
      <c r="B491" s="461" t="s">
        <v>2285</v>
      </c>
      <c r="C491" s="753" t="s">
        <v>77</v>
      </c>
      <c r="D491" s="482">
        <v>42311</v>
      </c>
      <c r="E491" s="461">
        <v>23.14</v>
      </c>
      <c r="F491" s="750">
        <v>2.0158</v>
      </c>
      <c r="G491" s="749" t="s">
        <v>2335</v>
      </c>
      <c r="H491" s="519">
        <v>42312</v>
      </c>
      <c r="I491" s="750">
        <v>2.0188999999999999</v>
      </c>
      <c r="J491" s="789">
        <f t="shared" ref="J491:J496" si="52">SUM(F491-I491)*10000</f>
        <v>-30.999999999998806</v>
      </c>
      <c r="K491" s="742">
        <f t="shared" si="47"/>
        <v>7.5329566854990579</v>
      </c>
      <c r="L491" s="751">
        <f t="shared" si="51"/>
        <v>1.7431261770244823E-2</v>
      </c>
      <c r="M491" s="753" t="s">
        <v>883</v>
      </c>
      <c r="N491" s="639">
        <v>1.3274999999999999</v>
      </c>
      <c r="O491" s="790">
        <f t="shared" si="50"/>
        <v>-4070.5771365541896</v>
      </c>
      <c r="P491" s="518"/>
    </row>
    <row r="492" spans="1:17" s="846" customFormat="1" ht="15" customHeight="1" x14ac:dyDescent="0.25">
      <c r="A492" s="461" t="s">
        <v>1035</v>
      </c>
      <c r="B492" s="461" t="s">
        <v>2285</v>
      </c>
      <c r="C492" s="753" t="s">
        <v>77</v>
      </c>
      <c r="D492" s="482">
        <v>42314</v>
      </c>
      <c r="E492" s="461">
        <v>6.24</v>
      </c>
      <c r="F492" s="750">
        <v>1.083</v>
      </c>
      <c r="G492" s="749" t="s">
        <v>1351</v>
      </c>
      <c r="H492" s="519">
        <v>42314</v>
      </c>
      <c r="I492" s="750">
        <v>1.0807</v>
      </c>
      <c r="J492" s="789">
        <f t="shared" si="52"/>
        <v>22.999999999999687</v>
      </c>
      <c r="K492" s="742">
        <f t="shared" si="47"/>
        <v>10</v>
      </c>
      <c r="L492" s="751">
        <f t="shared" si="51"/>
        <v>6.2400000000000008E-3</v>
      </c>
      <c r="M492" s="753" t="s">
        <v>883</v>
      </c>
      <c r="N492" s="639">
        <v>1</v>
      </c>
      <c r="O492" s="790">
        <f t="shared" si="50"/>
        <v>1435.1999999999805</v>
      </c>
      <c r="P492" s="517"/>
    </row>
    <row r="493" spans="1:17" s="846" customFormat="1" ht="15" customHeight="1" x14ac:dyDescent="0.25">
      <c r="A493" s="461" t="s">
        <v>1035</v>
      </c>
      <c r="B493" s="461" t="s">
        <v>2285</v>
      </c>
      <c r="C493" s="753" t="s">
        <v>77</v>
      </c>
      <c r="D493" s="482">
        <v>42314</v>
      </c>
      <c r="E493" s="461">
        <v>6.24</v>
      </c>
      <c r="F493" s="750">
        <v>1.083</v>
      </c>
      <c r="G493" s="749" t="s">
        <v>1351</v>
      </c>
      <c r="H493" s="519">
        <v>42314</v>
      </c>
      <c r="I493" s="750">
        <v>1.0794299999999999</v>
      </c>
      <c r="J493" s="789">
        <f t="shared" si="52"/>
        <v>35.700000000000728</v>
      </c>
      <c r="K493" s="742">
        <f t="shared" si="47"/>
        <v>10</v>
      </c>
      <c r="L493" s="751">
        <f t="shared" si="51"/>
        <v>6.2400000000000008E-3</v>
      </c>
      <c r="M493" s="753" t="s">
        <v>883</v>
      </c>
      <c r="N493" s="639">
        <v>1</v>
      </c>
      <c r="O493" s="790">
        <f t="shared" si="50"/>
        <v>2227.6800000000453</v>
      </c>
      <c r="P493" s="517"/>
    </row>
    <row r="494" spans="1:17" s="846" customFormat="1" ht="15" customHeight="1" x14ac:dyDescent="0.25">
      <c r="A494" s="461" t="s">
        <v>1035</v>
      </c>
      <c r="B494" s="461" t="s">
        <v>2285</v>
      </c>
      <c r="C494" s="753" t="s">
        <v>77</v>
      </c>
      <c r="D494" s="482">
        <v>42314</v>
      </c>
      <c r="E494" s="461">
        <v>6.24</v>
      </c>
      <c r="F494" s="750">
        <v>1.083</v>
      </c>
      <c r="G494" s="749" t="s">
        <v>1351</v>
      </c>
      <c r="H494" s="519">
        <v>42314</v>
      </c>
      <c r="I494" s="750">
        <v>1.0773200000000001</v>
      </c>
      <c r="J494" s="789">
        <f t="shared" si="52"/>
        <v>56.799999999999073</v>
      </c>
      <c r="K494" s="742">
        <f t="shared" si="47"/>
        <v>10</v>
      </c>
      <c r="L494" s="751">
        <f t="shared" si="51"/>
        <v>6.2400000000000008E-3</v>
      </c>
      <c r="M494" s="753" t="s">
        <v>883</v>
      </c>
      <c r="N494" s="639">
        <v>1</v>
      </c>
      <c r="O494" s="790">
        <f t="shared" si="50"/>
        <v>3544.319999999942</v>
      </c>
      <c r="P494" s="518"/>
    </row>
    <row r="495" spans="1:17" s="846" customFormat="1" ht="15" customHeight="1" x14ac:dyDescent="0.25">
      <c r="A495" s="461" t="s">
        <v>1172</v>
      </c>
      <c r="B495" s="461" t="s">
        <v>2285</v>
      </c>
      <c r="C495" s="753" t="s">
        <v>77</v>
      </c>
      <c r="D495" s="482">
        <v>42311</v>
      </c>
      <c r="E495" s="461">
        <v>25.84</v>
      </c>
      <c r="F495" s="750">
        <v>0.67230000000000001</v>
      </c>
      <c r="G495" s="749" t="s">
        <v>2335</v>
      </c>
      <c r="H495" s="519">
        <v>42314</v>
      </c>
      <c r="I495" s="750">
        <v>0.65769999999999995</v>
      </c>
      <c r="J495" s="789">
        <f t="shared" si="52"/>
        <v>146.00000000000057</v>
      </c>
      <c r="K495" s="742">
        <f t="shared" si="47"/>
        <v>10</v>
      </c>
      <c r="L495" s="751">
        <f t="shared" si="51"/>
        <v>2.5840000000000002E-2</v>
      </c>
      <c r="M495" s="753" t="s">
        <v>883</v>
      </c>
      <c r="N495" s="639">
        <v>1</v>
      </c>
      <c r="O495" s="790">
        <f t="shared" si="50"/>
        <v>37726.400000000147</v>
      </c>
      <c r="P495" s="517"/>
    </row>
    <row r="496" spans="1:17" s="846" customFormat="1" ht="15" customHeight="1" x14ac:dyDescent="0.25">
      <c r="A496" s="461" t="s">
        <v>1057</v>
      </c>
      <c r="B496" s="461" t="s">
        <v>2285</v>
      </c>
      <c r="C496" s="753" t="s">
        <v>77</v>
      </c>
      <c r="D496" s="482">
        <v>42314</v>
      </c>
      <c r="E496" s="461">
        <v>7.64</v>
      </c>
      <c r="F496" s="750">
        <v>0.71099999999999997</v>
      </c>
      <c r="G496" s="749" t="s">
        <v>52</v>
      </c>
      <c r="H496" s="519">
        <v>42314</v>
      </c>
      <c r="I496" s="750">
        <v>0.70279999999999998</v>
      </c>
      <c r="J496" s="789">
        <f t="shared" si="52"/>
        <v>81.999999999999858</v>
      </c>
      <c r="K496" s="742">
        <f t="shared" si="47"/>
        <v>10</v>
      </c>
      <c r="L496" s="751">
        <f t="shared" si="51"/>
        <v>7.6400000000000001E-3</v>
      </c>
      <c r="M496" s="753" t="s">
        <v>883</v>
      </c>
      <c r="N496" s="639">
        <v>1</v>
      </c>
      <c r="O496" s="790">
        <f t="shared" si="50"/>
        <v>6264.7999999999893</v>
      </c>
      <c r="P496" s="517"/>
    </row>
    <row r="497" spans="1:16" s="846" customFormat="1" ht="15" customHeight="1" x14ac:dyDescent="0.25">
      <c r="A497" s="407" t="s">
        <v>1057</v>
      </c>
      <c r="B497" s="407" t="s">
        <v>2286</v>
      </c>
      <c r="C497" s="720" t="s">
        <v>52</v>
      </c>
      <c r="D497" s="498">
        <v>42314</v>
      </c>
      <c r="E497" s="407">
        <v>12.67</v>
      </c>
      <c r="F497" s="723">
        <v>0.71</v>
      </c>
      <c r="G497" s="479" t="s">
        <v>2336</v>
      </c>
      <c r="H497" s="519">
        <v>42314</v>
      </c>
      <c r="I497" s="723">
        <v>0.70299999999999996</v>
      </c>
      <c r="J497" s="789">
        <f>SUM(I497-F497)*10000</f>
        <v>-70.000000000000057</v>
      </c>
      <c r="K497" s="408">
        <f t="shared" si="47"/>
        <v>10</v>
      </c>
      <c r="L497" s="724">
        <f>SUM((I497-F497)/J497*K497)*E497</f>
        <v>1.2670000000000001E-2</v>
      </c>
      <c r="M497" s="720" t="s">
        <v>883</v>
      </c>
      <c r="N497" s="719">
        <v>1</v>
      </c>
      <c r="O497" s="790">
        <f t="shared" si="50"/>
        <v>-8869.0000000000073</v>
      </c>
      <c r="P497" s="517"/>
    </row>
    <row r="498" spans="1:16" s="846" customFormat="1" ht="15" customHeight="1" x14ac:dyDescent="0.25">
      <c r="A498" s="461" t="s">
        <v>1035</v>
      </c>
      <c r="B498" s="461" t="s">
        <v>2285</v>
      </c>
      <c r="C498" s="753" t="s">
        <v>77</v>
      </c>
      <c r="D498" s="482">
        <v>42305</v>
      </c>
      <c r="E498" s="461">
        <v>7.86</v>
      </c>
      <c r="F498" s="750">
        <v>1.0960000000000001</v>
      </c>
      <c r="G498" s="749" t="s">
        <v>976</v>
      </c>
      <c r="H498" s="519">
        <v>42314</v>
      </c>
      <c r="I498" s="750">
        <v>1.0809</v>
      </c>
      <c r="J498" s="789">
        <f>SUM(F498-I498)*10000</f>
        <v>151.00000000000114</v>
      </c>
      <c r="K498" s="742">
        <f t="shared" si="47"/>
        <v>10</v>
      </c>
      <c r="L498" s="751">
        <f t="shared" ref="L498:L503" si="53">SUM((F498-I498)/J498*K498)*E498</f>
        <v>7.8600000000000007E-3</v>
      </c>
      <c r="M498" s="753" t="s">
        <v>883</v>
      </c>
      <c r="N498" s="639">
        <v>1</v>
      </c>
      <c r="O498" s="790">
        <f t="shared" si="50"/>
        <v>11868.600000000089</v>
      </c>
      <c r="P498" s="518"/>
    </row>
    <row r="499" spans="1:16" s="846" customFormat="1" ht="15" customHeight="1" x14ac:dyDescent="0.25">
      <c r="A499" s="461" t="s">
        <v>1030</v>
      </c>
      <c r="B499" s="461" t="s">
        <v>2285</v>
      </c>
      <c r="C499" s="753" t="s">
        <v>77</v>
      </c>
      <c r="D499" s="482">
        <v>42307</v>
      </c>
      <c r="E499" s="461">
        <v>5.77</v>
      </c>
      <c r="F499" s="750">
        <v>0.71430000000000005</v>
      </c>
      <c r="G499" s="749" t="s">
        <v>976</v>
      </c>
      <c r="H499" s="519">
        <v>42314</v>
      </c>
      <c r="I499" s="750">
        <v>0.71919999999999995</v>
      </c>
      <c r="J499" s="789">
        <f>SUM(F499-I499)*10000</f>
        <v>-48.999999999999048</v>
      </c>
      <c r="K499" s="742">
        <f t="shared" si="47"/>
        <v>15.130882130428203</v>
      </c>
      <c r="L499" s="751">
        <f t="shared" si="53"/>
        <v>8.7305189892570717E-3</v>
      </c>
      <c r="M499" s="753" t="s">
        <v>883</v>
      </c>
      <c r="N499" s="639">
        <v>0.66090000000000004</v>
      </c>
      <c r="O499" s="790">
        <f t="shared" si="50"/>
        <v>-6472.9222344316577</v>
      </c>
      <c r="P499" s="752"/>
    </row>
    <row r="500" spans="1:16" s="846" customFormat="1" ht="15" customHeight="1" x14ac:dyDescent="0.25">
      <c r="A500" s="461" t="s">
        <v>1273</v>
      </c>
      <c r="B500" s="461" t="s">
        <v>2285</v>
      </c>
      <c r="C500" s="753" t="s">
        <v>77</v>
      </c>
      <c r="D500" s="482">
        <v>42312</v>
      </c>
      <c r="E500" s="461">
        <v>25.7</v>
      </c>
      <c r="F500" s="750">
        <v>132.51</v>
      </c>
      <c r="G500" s="749" t="s">
        <v>2335</v>
      </c>
      <c r="H500" s="519">
        <v>42317</v>
      </c>
      <c r="I500" s="750">
        <v>132.93</v>
      </c>
      <c r="J500" s="789">
        <f>SUM(F500-I500)*100</f>
        <v>-42.000000000001592</v>
      </c>
      <c r="K500" s="742">
        <f t="shared" si="47"/>
        <v>10</v>
      </c>
      <c r="L500" s="751">
        <f t="shared" si="53"/>
        <v>2.5700000000000003</v>
      </c>
      <c r="M500" s="753" t="s">
        <v>883</v>
      </c>
      <c r="N500" s="639">
        <v>1</v>
      </c>
      <c r="O500" s="790">
        <f t="shared" si="50"/>
        <v>-10794.000000000409</v>
      </c>
      <c r="P500" s="752"/>
    </row>
    <row r="501" spans="1:16" s="846" customFormat="1" ht="15" customHeight="1" x14ac:dyDescent="0.25">
      <c r="A501" s="461" t="s">
        <v>1035</v>
      </c>
      <c r="B501" s="461" t="s">
        <v>2285</v>
      </c>
      <c r="C501" s="753" t="s">
        <v>77</v>
      </c>
      <c r="D501" s="482">
        <v>42318</v>
      </c>
      <c r="E501" s="461">
        <v>4.42</v>
      </c>
      <c r="F501" s="750">
        <v>1.06958</v>
      </c>
      <c r="G501" s="749" t="s">
        <v>1351</v>
      </c>
      <c r="H501" s="519">
        <v>42318</v>
      </c>
      <c r="I501" s="750">
        <v>1.06755</v>
      </c>
      <c r="J501" s="789">
        <f>SUM(F501-I501)*10000</f>
        <v>20.299999999999763</v>
      </c>
      <c r="K501" s="742">
        <f t="shared" si="47"/>
        <v>10</v>
      </c>
      <c r="L501" s="751">
        <f t="shared" si="53"/>
        <v>4.4200000000000003E-3</v>
      </c>
      <c r="M501" s="753" t="s">
        <v>883</v>
      </c>
      <c r="N501" s="639">
        <v>1</v>
      </c>
      <c r="O501" s="790">
        <f t="shared" si="50"/>
        <v>897.25999999998942</v>
      </c>
      <c r="P501" s="517"/>
    </row>
    <row r="502" spans="1:16" s="846" customFormat="1" ht="15" customHeight="1" x14ac:dyDescent="0.25">
      <c r="A502" s="461" t="s">
        <v>1155</v>
      </c>
      <c r="B502" s="461" t="s">
        <v>2285</v>
      </c>
      <c r="C502" s="753" t="s">
        <v>77</v>
      </c>
      <c r="D502" s="482">
        <v>42318</v>
      </c>
      <c r="E502" s="461">
        <v>25.1</v>
      </c>
      <c r="F502" s="750">
        <v>86.55</v>
      </c>
      <c r="G502" s="749" t="s">
        <v>2335</v>
      </c>
      <c r="H502" s="519">
        <v>42319</v>
      </c>
      <c r="I502" s="750">
        <v>86.91</v>
      </c>
      <c r="J502" s="789">
        <f>SUM(F502-I502)*100</f>
        <v>-35.999999999999943</v>
      </c>
      <c r="K502" s="742">
        <f t="shared" si="47"/>
        <v>10</v>
      </c>
      <c r="L502" s="751">
        <f t="shared" si="53"/>
        <v>2.5100000000000002</v>
      </c>
      <c r="M502" s="753" t="s">
        <v>883</v>
      </c>
      <c r="N502" s="639">
        <v>1</v>
      </c>
      <c r="O502" s="790">
        <f t="shared" si="50"/>
        <v>-9035.9999999999854</v>
      </c>
      <c r="P502" s="752"/>
    </row>
    <row r="503" spans="1:16" s="846" customFormat="1" ht="15" customHeight="1" x14ac:dyDescent="0.25">
      <c r="A503" s="461" t="s">
        <v>1057</v>
      </c>
      <c r="B503" s="461" t="s">
        <v>2285</v>
      </c>
      <c r="C503" s="753" t="s">
        <v>77</v>
      </c>
      <c r="D503" s="482">
        <v>42314</v>
      </c>
      <c r="E503" s="461">
        <v>7.64</v>
      </c>
      <c r="F503" s="750">
        <v>0.71099999999999997</v>
      </c>
      <c r="G503" s="749" t="s">
        <v>52</v>
      </c>
      <c r="H503" s="519">
        <v>42319</v>
      </c>
      <c r="I503" s="750">
        <v>0.70709999999999995</v>
      </c>
      <c r="J503" s="789">
        <f>SUM(F503-I503)*10000</f>
        <v>39.000000000000142</v>
      </c>
      <c r="K503" s="742">
        <f t="shared" si="47"/>
        <v>10</v>
      </c>
      <c r="L503" s="751">
        <f t="shared" si="53"/>
        <v>7.6400000000000001E-3</v>
      </c>
      <c r="M503" s="753" t="s">
        <v>883</v>
      </c>
      <c r="N503" s="639">
        <v>1</v>
      </c>
      <c r="O503" s="790">
        <f t="shared" si="50"/>
        <v>2979.6000000000108</v>
      </c>
      <c r="P503" s="517"/>
    </row>
    <row r="504" spans="1:16" s="846" customFormat="1" ht="15" customHeight="1" x14ac:dyDescent="0.25">
      <c r="A504" s="407" t="s">
        <v>1031</v>
      </c>
      <c r="B504" s="407" t="s">
        <v>2285</v>
      </c>
      <c r="C504" s="720" t="s">
        <v>52</v>
      </c>
      <c r="D504" s="498">
        <v>42314</v>
      </c>
      <c r="E504" s="407">
        <v>3.21</v>
      </c>
      <c r="F504" s="723">
        <v>1.3213999999999999</v>
      </c>
      <c r="G504" s="479" t="s">
        <v>52</v>
      </c>
      <c r="H504" s="519">
        <v>42319</v>
      </c>
      <c r="I504" s="723">
        <v>1.333</v>
      </c>
      <c r="J504" s="789">
        <f>SUM(I504-F504)*10000</f>
        <v>116.00000000000054</v>
      </c>
      <c r="K504" s="408">
        <f t="shared" si="47"/>
        <v>7.5930144267274109</v>
      </c>
      <c r="L504" s="724">
        <f>SUM((I504-F504)/J504*K504)*E504</f>
        <v>2.4373576309794989E-3</v>
      </c>
      <c r="M504" s="720" t="s">
        <v>883</v>
      </c>
      <c r="N504" s="719">
        <v>1.3169999999999999</v>
      </c>
      <c r="O504" s="790">
        <f t="shared" si="50"/>
        <v>2146.7994319941017</v>
      </c>
      <c r="P504" s="517"/>
    </row>
    <row r="505" spans="1:16" s="846" customFormat="1" ht="15" customHeight="1" x14ac:dyDescent="0.25">
      <c r="A505" s="407" t="s">
        <v>1031</v>
      </c>
      <c r="B505" s="407" t="s">
        <v>2285</v>
      </c>
      <c r="C505" s="720" t="s">
        <v>52</v>
      </c>
      <c r="D505" s="498">
        <v>42314</v>
      </c>
      <c r="E505" s="407">
        <v>3.21</v>
      </c>
      <c r="F505" s="723">
        <v>1.3213999999999999</v>
      </c>
      <c r="G505" s="479" t="s">
        <v>52</v>
      </c>
      <c r="H505" s="519">
        <v>42319</v>
      </c>
      <c r="I505" s="723">
        <v>1.3230999999999999</v>
      </c>
      <c r="J505" s="789">
        <f>SUM(I505-F505)*10000</f>
        <v>17.000000000000348</v>
      </c>
      <c r="K505" s="408">
        <f t="shared" si="47"/>
        <v>7.5930144267274109</v>
      </c>
      <c r="L505" s="724">
        <f>SUM((I505-F505)/J505*K505)*E505</f>
        <v>2.4373576309794989E-3</v>
      </c>
      <c r="M505" s="720" t="s">
        <v>883</v>
      </c>
      <c r="N505" s="719">
        <v>1.3169999999999999</v>
      </c>
      <c r="O505" s="790">
        <f t="shared" si="50"/>
        <v>314.61715813707161</v>
      </c>
      <c r="P505" s="517"/>
    </row>
    <row r="506" spans="1:16" s="846" customFormat="1" ht="15" customHeight="1" x14ac:dyDescent="0.25">
      <c r="A506" s="461" t="s">
        <v>1035</v>
      </c>
      <c r="B506" s="461" t="s">
        <v>2285</v>
      </c>
      <c r="C506" s="753" t="s">
        <v>77</v>
      </c>
      <c r="D506" s="482">
        <v>42318</v>
      </c>
      <c r="E506" s="461">
        <v>4.42</v>
      </c>
      <c r="F506" s="750">
        <v>1.06958</v>
      </c>
      <c r="G506" s="749" t="s">
        <v>1351</v>
      </c>
      <c r="H506" s="519">
        <v>42320</v>
      </c>
      <c r="I506" s="750">
        <v>1.0813999999999999</v>
      </c>
      <c r="J506" s="789">
        <f>SUM(F506-I506)*10000</f>
        <v>-118.19999999999942</v>
      </c>
      <c r="K506" s="742">
        <f t="shared" si="47"/>
        <v>10</v>
      </c>
      <c r="L506" s="751">
        <f>SUM((F506-I506)/J506*K506)*E506</f>
        <v>4.4200000000000003E-3</v>
      </c>
      <c r="M506" s="753" t="s">
        <v>883</v>
      </c>
      <c r="N506" s="639">
        <v>1</v>
      </c>
      <c r="O506" s="790">
        <f t="shared" si="50"/>
        <v>-5224.4399999999741</v>
      </c>
      <c r="P506" s="517"/>
    </row>
    <row r="507" spans="1:16" s="846" customFormat="1" ht="15" customHeight="1" x14ac:dyDescent="0.25">
      <c r="A507" s="461" t="s">
        <v>1035</v>
      </c>
      <c r="B507" s="461" t="s">
        <v>2285</v>
      </c>
      <c r="C507" s="753" t="s">
        <v>77</v>
      </c>
      <c r="D507" s="482">
        <v>42318</v>
      </c>
      <c r="E507" s="461">
        <v>4.42</v>
      </c>
      <c r="F507" s="750">
        <v>1.06958</v>
      </c>
      <c r="G507" s="749" t="s">
        <v>1351</v>
      </c>
      <c r="H507" s="519">
        <v>42320</v>
      </c>
      <c r="I507" s="750">
        <v>1.0813999999999999</v>
      </c>
      <c r="J507" s="789">
        <f>SUM(F507-I507)*10000</f>
        <v>-118.19999999999942</v>
      </c>
      <c r="K507" s="742">
        <f t="shared" ref="K507:K536" si="54">SUM(100000/N507)/10000</f>
        <v>10</v>
      </c>
      <c r="L507" s="751">
        <f>SUM((F507-I507)/J507*K507)*E507</f>
        <v>4.4200000000000003E-3</v>
      </c>
      <c r="M507" s="753" t="s">
        <v>883</v>
      </c>
      <c r="N507" s="639">
        <v>1</v>
      </c>
      <c r="O507" s="790">
        <f t="shared" si="50"/>
        <v>-5224.4399999999741</v>
      </c>
      <c r="P507" s="518"/>
    </row>
    <row r="508" spans="1:16" s="846" customFormat="1" ht="15" customHeight="1" x14ac:dyDescent="0.25">
      <c r="A508" s="407" t="s">
        <v>1031</v>
      </c>
      <c r="B508" s="407" t="s">
        <v>2285</v>
      </c>
      <c r="C508" s="720" t="s">
        <v>52</v>
      </c>
      <c r="D508" s="498">
        <v>42320</v>
      </c>
      <c r="E508" s="407">
        <v>15.01</v>
      </c>
      <c r="F508" s="723">
        <v>1.33022</v>
      </c>
      <c r="G508" s="479" t="s">
        <v>1351</v>
      </c>
      <c r="H508" s="519">
        <v>42320</v>
      </c>
      <c r="I508" s="723">
        <v>1.3323199999999999</v>
      </c>
      <c r="J508" s="789">
        <f>SUM(I508-F508)*10000</f>
        <v>20.999999999999908</v>
      </c>
      <c r="K508" s="408">
        <f t="shared" si="54"/>
        <v>7.5409094336777009</v>
      </c>
      <c r="L508" s="724">
        <f>SUM((I508-F508)/J508*K508)*E508</f>
        <v>1.1318905059950229E-2</v>
      </c>
      <c r="M508" s="720" t="s">
        <v>883</v>
      </c>
      <c r="N508" s="719">
        <v>1.3261000000000001</v>
      </c>
      <c r="O508" s="790">
        <f t="shared" si="50"/>
        <v>1792.4515968550922</v>
      </c>
      <c r="P508" s="518"/>
    </row>
    <row r="509" spans="1:16" s="846" customFormat="1" ht="15" customHeight="1" x14ac:dyDescent="0.25">
      <c r="A509" s="407" t="s">
        <v>1031</v>
      </c>
      <c r="B509" s="407" t="s">
        <v>2285</v>
      </c>
      <c r="C509" s="720" t="s">
        <v>52</v>
      </c>
      <c r="D509" s="498">
        <v>42320</v>
      </c>
      <c r="E509" s="407">
        <v>12.01</v>
      </c>
      <c r="F509" s="723">
        <v>1.33022</v>
      </c>
      <c r="G509" s="479" t="s">
        <v>1351</v>
      </c>
      <c r="H509" s="519">
        <v>42320</v>
      </c>
      <c r="I509" s="723">
        <v>1.3328</v>
      </c>
      <c r="J509" s="789">
        <f>SUM(I509-F509)*10000</f>
        <v>25.800000000000267</v>
      </c>
      <c r="K509" s="408">
        <f t="shared" si="54"/>
        <v>7.5409094336777009</v>
      </c>
      <c r="L509" s="724">
        <f>SUM((I509-F509)/J509*K509)*E509</f>
        <v>9.0566322298469178E-3</v>
      </c>
      <c r="M509" s="720" t="s">
        <v>883</v>
      </c>
      <c r="N509" s="719">
        <v>1.3261000000000001</v>
      </c>
      <c r="O509" s="790">
        <f t="shared" si="50"/>
        <v>1762.0172802205934</v>
      </c>
      <c r="P509" s="518"/>
    </row>
    <row r="510" spans="1:16" s="846" customFormat="1" ht="15" customHeight="1" x14ac:dyDescent="0.25">
      <c r="A510" s="407" t="s">
        <v>1031</v>
      </c>
      <c r="B510" s="407" t="s">
        <v>2285</v>
      </c>
      <c r="C510" s="720" t="s">
        <v>52</v>
      </c>
      <c r="D510" s="498">
        <v>42320</v>
      </c>
      <c r="E510" s="407">
        <v>15</v>
      </c>
      <c r="F510" s="723">
        <v>1.33022</v>
      </c>
      <c r="G510" s="479" t="s">
        <v>1351</v>
      </c>
      <c r="H510" s="519">
        <v>42320</v>
      </c>
      <c r="I510" s="723">
        <v>1.33396</v>
      </c>
      <c r="J510" s="789">
        <f>SUM(I510-F510)*10000</f>
        <v>37.400000000000766</v>
      </c>
      <c r="K510" s="408">
        <f t="shared" si="54"/>
        <v>7.5409094336777009</v>
      </c>
      <c r="L510" s="724">
        <f>SUM((I510-F510)/J510*K510)*E510</f>
        <v>1.1311364150516551E-2</v>
      </c>
      <c r="M510" s="720" t="s">
        <v>883</v>
      </c>
      <c r="N510" s="719">
        <v>1.3261000000000001</v>
      </c>
      <c r="O510" s="790">
        <f t="shared" si="50"/>
        <v>3190.1441763768016</v>
      </c>
      <c r="P510" s="518"/>
    </row>
    <row r="511" spans="1:16" s="846" customFormat="1" ht="15" customHeight="1" x14ac:dyDescent="0.25">
      <c r="A511" s="461" t="s">
        <v>1147</v>
      </c>
      <c r="B511" s="461" t="s">
        <v>2285</v>
      </c>
      <c r="C511" s="753" t="s">
        <v>77</v>
      </c>
      <c r="D511" s="482">
        <v>42318</v>
      </c>
      <c r="E511" s="461">
        <v>21</v>
      </c>
      <c r="F511" s="750">
        <v>1.0769</v>
      </c>
      <c r="G511" s="749" t="s">
        <v>2335</v>
      </c>
      <c r="H511" s="519">
        <v>42320</v>
      </c>
      <c r="I511" s="750">
        <v>1.0814999999999999</v>
      </c>
      <c r="J511" s="789">
        <f>SUM(F511-I511)*10000</f>
        <v>-45.999999999999375</v>
      </c>
      <c r="K511" s="742">
        <f t="shared" si="54"/>
        <v>6.5342394145321485</v>
      </c>
      <c r="L511" s="751">
        <f>SUM((F511-I511)/J511*K511)*E511</f>
        <v>1.3721902770517512E-2</v>
      </c>
      <c r="M511" s="753" t="s">
        <v>883</v>
      </c>
      <c r="N511" s="639">
        <v>1.5304</v>
      </c>
      <c r="O511" s="790">
        <f t="shared" si="50"/>
        <v>-4124.4611045726406</v>
      </c>
      <c r="P511" s="734"/>
    </row>
    <row r="512" spans="1:16" s="846" customFormat="1" ht="15" customHeight="1" x14ac:dyDescent="0.25">
      <c r="A512" s="407" t="s">
        <v>1273</v>
      </c>
      <c r="B512" s="407" t="s">
        <v>2286</v>
      </c>
      <c r="C512" s="720" t="s">
        <v>52</v>
      </c>
      <c r="D512" s="498">
        <v>42305</v>
      </c>
      <c r="E512" s="407">
        <v>9.35</v>
      </c>
      <c r="F512" s="723">
        <v>132.5</v>
      </c>
      <c r="G512" s="479" t="s">
        <v>2336</v>
      </c>
      <c r="H512" s="519">
        <v>42325</v>
      </c>
      <c r="I512" s="723">
        <v>131.5</v>
      </c>
      <c r="J512" s="789">
        <f>SUM(I512-F512)*100</f>
        <v>-100</v>
      </c>
      <c r="K512" s="408">
        <f t="shared" si="54"/>
        <v>10</v>
      </c>
      <c r="L512" s="724">
        <f>SUM((I512-F512)/J512*K512)*E512</f>
        <v>0.93500000000000005</v>
      </c>
      <c r="M512" s="720" t="s">
        <v>883</v>
      </c>
      <c r="N512" s="719">
        <v>1</v>
      </c>
      <c r="O512" s="790">
        <f t="shared" si="50"/>
        <v>-9350</v>
      </c>
      <c r="P512" s="752"/>
    </row>
    <row r="513" spans="1:16" s="846" customFormat="1" ht="15" customHeight="1" x14ac:dyDescent="0.25">
      <c r="A513" s="461" t="s">
        <v>1150</v>
      </c>
      <c r="B513" s="461" t="s">
        <v>2285</v>
      </c>
      <c r="C513" s="753" t="s">
        <v>77</v>
      </c>
      <c r="D513" s="482">
        <v>42321</v>
      </c>
      <c r="E513" s="461">
        <v>15.71</v>
      </c>
      <c r="F513" s="750">
        <v>186.52</v>
      </c>
      <c r="G513" s="749" t="s">
        <v>2336</v>
      </c>
      <c r="H513" s="519">
        <v>42325</v>
      </c>
      <c r="I513" s="750">
        <v>187.09</v>
      </c>
      <c r="J513" s="789">
        <f>SUM(F513-I513)*100</f>
        <v>-56.999999999999318</v>
      </c>
      <c r="K513" s="742">
        <f t="shared" si="54"/>
        <v>10</v>
      </c>
      <c r="L513" s="751">
        <f>SUM((F513-I513)/J513*K513)*E513</f>
        <v>1.5710000000000002</v>
      </c>
      <c r="M513" s="753" t="s">
        <v>883</v>
      </c>
      <c r="N513" s="639">
        <v>1</v>
      </c>
      <c r="O513" s="790">
        <f t="shared" si="50"/>
        <v>-8954.6999999998934</v>
      </c>
      <c r="P513" s="517"/>
    </row>
    <row r="514" spans="1:16" s="846" customFormat="1" ht="15" customHeight="1" x14ac:dyDescent="0.25">
      <c r="A514" s="407" t="s">
        <v>1031</v>
      </c>
      <c r="B514" s="407" t="s">
        <v>2285</v>
      </c>
      <c r="C514" s="720" t="s">
        <v>52</v>
      </c>
      <c r="D514" s="498">
        <v>42325</v>
      </c>
      <c r="E514" s="407">
        <v>12</v>
      </c>
      <c r="F514" s="723">
        <v>1.33511</v>
      </c>
      <c r="G514" s="479" t="s">
        <v>1351</v>
      </c>
      <c r="H514" s="519">
        <v>42326</v>
      </c>
      <c r="I514" s="750">
        <v>1.3371200000000001</v>
      </c>
      <c r="J514" s="789">
        <f>SUM(I514-F514)*10000</f>
        <v>20.100000000000673</v>
      </c>
      <c r="K514" s="408">
        <f t="shared" si="54"/>
        <v>7.5204933443633895</v>
      </c>
      <c r="L514" s="724">
        <f>SUM((I514-F514)/J514*K514)*E514</f>
        <v>9.0245920132360664E-3</v>
      </c>
      <c r="M514" s="720" t="s">
        <v>883</v>
      </c>
      <c r="N514" s="719">
        <v>1.3297000000000001</v>
      </c>
      <c r="O514" s="790">
        <f t="shared" ref="O514:O545" si="55">SUM(J514*K514*E514)/N514</f>
        <v>1364.1746218398964</v>
      </c>
      <c r="P514" s="517"/>
    </row>
    <row r="515" spans="1:16" s="846" customFormat="1" ht="15" customHeight="1" x14ac:dyDescent="0.25">
      <c r="A515" s="407" t="s">
        <v>1031</v>
      </c>
      <c r="B515" s="407" t="s">
        <v>2285</v>
      </c>
      <c r="C515" s="720" t="s">
        <v>52</v>
      </c>
      <c r="D515" s="498">
        <v>42325</v>
      </c>
      <c r="E515" s="407">
        <v>12</v>
      </c>
      <c r="F515" s="723">
        <v>1.33511</v>
      </c>
      <c r="G515" s="479" t="s">
        <v>1351</v>
      </c>
      <c r="H515" s="519">
        <v>42326</v>
      </c>
      <c r="I515" s="750">
        <v>1.3311500000000001</v>
      </c>
      <c r="J515" s="789">
        <f>SUM(I515-F515)*10000</f>
        <v>-39.599999999999639</v>
      </c>
      <c r="K515" s="408">
        <f t="shared" si="54"/>
        <v>7.5204933443633895</v>
      </c>
      <c r="L515" s="724">
        <f>SUM((I515-F515)/J515*K515)*E515</f>
        <v>9.0245920132360664E-3</v>
      </c>
      <c r="M515" s="720" t="s">
        <v>883</v>
      </c>
      <c r="N515" s="719">
        <v>1.3297000000000001</v>
      </c>
      <c r="O515" s="790">
        <f t="shared" si="55"/>
        <v>-2687.6276131769946</v>
      </c>
      <c r="P515" s="517"/>
    </row>
    <row r="516" spans="1:16" s="846" customFormat="1" ht="15" customHeight="1" x14ac:dyDescent="0.25">
      <c r="A516" s="461" t="s">
        <v>1035</v>
      </c>
      <c r="B516" s="461" t="s">
        <v>2285</v>
      </c>
      <c r="C516" s="753" t="s">
        <v>77</v>
      </c>
      <c r="D516" s="482">
        <v>42325</v>
      </c>
      <c r="E516" s="461">
        <v>16.96</v>
      </c>
      <c r="F516" s="750">
        <v>1.0637000000000001</v>
      </c>
      <c r="G516" s="749" t="s">
        <v>52</v>
      </c>
      <c r="H516" s="519">
        <v>42326</v>
      </c>
      <c r="I516" s="750">
        <v>1.0688200000000001</v>
      </c>
      <c r="J516" s="789">
        <f>SUM(F516-I516)*10000</f>
        <v>-51.200000000000131</v>
      </c>
      <c r="K516" s="742">
        <f t="shared" si="54"/>
        <v>10</v>
      </c>
      <c r="L516" s="751">
        <f t="shared" ref="L516:L521" si="56">SUM((F516-I516)/J516*K516)*E516</f>
        <v>1.6960000000000003E-2</v>
      </c>
      <c r="M516" s="753" t="s">
        <v>883</v>
      </c>
      <c r="N516" s="639">
        <v>1</v>
      </c>
      <c r="O516" s="790">
        <f t="shared" si="55"/>
        <v>-8683.5200000000241</v>
      </c>
      <c r="P516" s="518"/>
    </row>
    <row r="517" spans="1:16" s="846" customFormat="1" ht="15" customHeight="1" x14ac:dyDescent="0.25">
      <c r="A517" s="461" t="s">
        <v>1057</v>
      </c>
      <c r="B517" s="461" t="s">
        <v>2285</v>
      </c>
      <c r="C517" s="753" t="s">
        <v>77</v>
      </c>
      <c r="D517" s="482">
        <v>42305</v>
      </c>
      <c r="E517" s="461">
        <v>7.25</v>
      </c>
      <c r="F517" s="750">
        <v>0.71409999999999996</v>
      </c>
      <c r="G517" s="749" t="s">
        <v>976</v>
      </c>
      <c r="H517" s="519">
        <v>42327</v>
      </c>
      <c r="I517" s="750">
        <v>0.71809999999999996</v>
      </c>
      <c r="J517" s="789">
        <f>SUM(F517-I517)*10000</f>
        <v>-40.000000000000036</v>
      </c>
      <c r="K517" s="742">
        <f t="shared" si="54"/>
        <v>10</v>
      </c>
      <c r="L517" s="751">
        <f t="shared" si="56"/>
        <v>7.2500000000000004E-3</v>
      </c>
      <c r="M517" s="753" t="s">
        <v>883</v>
      </c>
      <c r="N517" s="639">
        <v>1</v>
      </c>
      <c r="O517" s="790">
        <f t="shared" si="55"/>
        <v>-2900.0000000000023</v>
      </c>
      <c r="P517" s="734"/>
    </row>
    <row r="518" spans="1:16" s="846" customFormat="1" ht="15" customHeight="1" x14ac:dyDescent="0.25">
      <c r="A518" s="461" t="s">
        <v>1273</v>
      </c>
      <c r="B518" s="461" t="s">
        <v>2285</v>
      </c>
      <c r="C518" s="753" t="s">
        <v>77</v>
      </c>
      <c r="D518" s="482">
        <v>42314</v>
      </c>
      <c r="E518" s="461">
        <v>3.86</v>
      </c>
      <c r="F518" s="750">
        <v>131.58799999999999</v>
      </c>
      <c r="G518" s="749" t="s">
        <v>52</v>
      </c>
      <c r="H518" s="519">
        <v>42331</v>
      </c>
      <c r="I518" s="750">
        <v>130.536</v>
      </c>
      <c r="J518" s="789">
        <f>SUM(F518-I518)*100</f>
        <v>105.19999999999925</v>
      </c>
      <c r="K518" s="742">
        <f t="shared" si="54"/>
        <v>10</v>
      </c>
      <c r="L518" s="751">
        <f t="shared" si="56"/>
        <v>0.38600000000000001</v>
      </c>
      <c r="M518" s="753" t="s">
        <v>883</v>
      </c>
      <c r="N518" s="639">
        <v>1</v>
      </c>
      <c r="O518" s="790">
        <f t="shared" si="55"/>
        <v>4060.7199999999707</v>
      </c>
      <c r="P518" s="752"/>
    </row>
    <row r="519" spans="1:16" s="846" customFormat="1" ht="15" customHeight="1" x14ac:dyDescent="0.25">
      <c r="A519" s="461" t="s">
        <v>1145</v>
      </c>
      <c r="B519" s="461" t="s">
        <v>2285</v>
      </c>
      <c r="C519" s="753" t="s">
        <v>77</v>
      </c>
      <c r="D519" s="482">
        <v>42332</v>
      </c>
      <c r="E519" s="461">
        <v>9.4499999999999993</v>
      </c>
      <c r="F519" s="750">
        <v>1.5101599999999999</v>
      </c>
      <c r="G519" s="749" t="s">
        <v>1351</v>
      </c>
      <c r="H519" s="519">
        <v>42332</v>
      </c>
      <c r="I519" s="750">
        <v>1.50804</v>
      </c>
      <c r="J519" s="789">
        <f>SUM(F519-I519)*10000</f>
        <v>21.199999999998997</v>
      </c>
      <c r="K519" s="742">
        <f t="shared" si="54"/>
        <v>10</v>
      </c>
      <c r="L519" s="751">
        <f t="shared" si="56"/>
        <v>9.4500000000000001E-3</v>
      </c>
      <c r="M519" s="753" t="s">
        <v>883</v>
      </c>
      <c r="N519" s="639">
        <v>1</v>
      </c>
      <c r="O519" s="790">
        <f t="shared" si="55"/>
        <v>2003.399999999905</v>
      </c>
      <c r="P519" s="517"/>
    </row>
    <row r="520" spans="1:16" s="846" customFormat="1" ht="15" customHeight="1" x14ac:dyDescent="0.25">
      <c r="A520" s="461" t="s">
        <v>1145</v>
      </c>
      <c r="B520" s="461" t="s">
        <v>2285</v>
      </c>
      <c r="C520" s="753" t="s">
        <v>77</v>
      </c>
      <c r="D520" s="482">
        <v>42332</v>
      </c>
      <c r="E520" s="461">
        <v>9.44</v>
      </c>
      <c r="F520" s="750">
        <v>1.5101599999999999</v>
      </c>
      <c r="G520" s="749" t="s">
        <v>1351</v>
      </c>
      <c r="H520" s="519">
        <v>42332</v>
      </c>
      <c r="I520" s="750">
        <v>1.5078199999999999</v>
      </c>
      <c r="J520" s="789">
        <f>SUM(F520-I520)*10000</f>
        <v>23.400000000000087</v>
      </c>
      <c r="K520" s="742">
        <f t="shared" si="54"/>
        <v>10</v>
      </c>
      <c r="L520" s="751">
        <f t="shared" si="56"/>
        <v>9.4400000000000005E-3</v>
      </c>
      <c r="M520" s="753" t="s">
        <v>883</v>
      </c>
      <c r="N520" s="639">
        <v>1</v>
      </c>
      <c r="O520" s="790">
        <f t="shared" si="55"/>
        <v>2208.9600000000082</v>
      </c>
      <c r="P520" s="517"/>
    </row>
    <row r="521" spans="1:16" s="846" customFormat="1" ht="15" customHeight="1" x14ac:dyDescent="0.25">
      <c r="A521" s="461" t="s">
        <v>1145</v>
      </c>
      <c r="B521" s="461" t="s">
        <v>2285</v>
      </c>
      <c r="C521" s="753" t="s">
        <v>77</v>
      </c>
      <c r="D521" s="482">
        <v>42332</v>
      </c>
      <c r="E521" s="461">
        <v>9.44</v>
      </c>
      <c r="F521" s="750">
        <v>1.5101599999999999</v>
      </c>
      <c r="G521" s="749" t="s">
        <v>1351</v>
      </c>
      <c r="H521" s="519">
        <v>42332</v>
      </c>
      <c r="I521" s="750">
        <v>1.5068600000000001</v>
      </c>
      <c r="J521" s="789">
        <f>SUM(F521-I521)*10000</f>
        <v>32.999999999998586</v>
      </c>
      <c r="K521" s="742">
        <f t="shared" si="54"/>
        <v>10</v>
      </c>
      <c r="L521" s="751">
        <f t="shared" si="56"/>
        <v>9.4400000000000005E-3</v>
      </c>
      <c r="M521" s="753" t="s">
        <v>883</v>
      </c>
      <c r="N521" s="639">
        <v>1</v>
      </c>
      <c r="O521" s="790">
        <f t="shared" si="55"/>
        <v>3115.1999999998661</v>
      </c>
      <c r="P521" s="517"/>
    </row>
    <row r="522" spans="1:16" s="846" customFormat="1" ht="15" customHeight="1" x14ac:dyDescent="0.25">
      <c r="A522" s="407" t="s">
        <v>1274</v>
      </c>
      <c r="B522" s="407" t="s">
        <v>2285</v>
      </c>
      <c r="C522" s="720" t="s">
        <v>52</v>
      </c>
      <c r="D522" s="498">
        <v>42327</v>
      </c>
      <c r="E522" s="407">
        <v>7.71</v>
      </c>
      <c r="F522" s="723">
        <v>123.187</v>
      </c>
      <c r="G522" s="479" t="s">
        <v>52</v>
      </c>
      <c r="H522" s="519">
        <v>42332</v>
      </c>
      <c r="I522" s="723">
        <v>122.604</v>
      </c>
      <c r="J522" s="789">
        <f>SUM(I522-F522)*100</f>
        <v>-58.299999999999841</v>
      </c>
      <c r="K522" s="408">
        <f t="shared" si="54"/>
        <v>10</v>
      </c>
      <c r="L522" s="724">
        <f>SUM((I522-F522)/J522*K522)*E522</f>
        <v>0.77100000000000002</v>
      </c>
      <c r="M522" s="720" t="s">
        <v>883</v>
      </c>
      <c r="N522" s="719">
        <v>1</v>
      </c>
      <c r="O522" s="790">
        <f t="shared" si="55"/>
        <v>-4494.9299999999876</v>
      </c>
      <c r="P522" s="517"/>
    </row>
    <row r="523" spans="1:16" s="846" customFormat="1" ht="15" customHeight="1" x14ac:dyDescent="0.25">
      <c r="A523" s="627" t="s">
        <v>1274</v>
      </c>
      <c r="B523" s="627" t="s">
        <v>2285</v>
      </c>
      <c r="C523" s="919" t="s">
        <v>77</v>
      </c>
      <c r="D523" s="920">
        <v>42332</v>
      </c>
      <c r="E523" s="627">
        <v>37.049999999999997</v>
      </c>
      <c r="F523" s="921">
        <v>122.65</v>
      </c>
      <c r="G523" s="749" t="s">
        <v>2335</v>
      </c>
      <c r="H523" s="923">
        <v>42333</v>
      </c>
      <c r="I523" s="921">
        <v>122.223</v>
      </c>
      <c r="J523" s="924">
        <f>SUM(F523-I523)*100</f>
        <v>42.700000000000671</v>
      </c>
      <c r="K523" s="925">
        <f t="shared" si="54"/>
        <v>10</v>
      </c>
      <c r="L523" s="926">
        <f>SUM((F523-I523)/J523*K523)*E523</f>
        <v>3.7050000000000001</v>
      </c>
      <c r="M523" s="919" t="s">
        <v>883</v>
      </c>
      <c r="N523" s="927">
        <v>1</v>
      </c>
      <c r="O523" s="928">
        <f t="shared" si="55"/>
        <v>15820.350000000248</v>
      </c>
      <c r="P523" s="517"/>
    </row>
    <row r="524" spans="1:16" s="846" customFormat="1" ht="15" customHeight="1" x14ac:dyDescent="0.25">
      <c r="A524" s="461" t="s">
        <v>1032</v>
      </c>
      <c r="B524" s="461" t="s">
        <v>2286</v>
      </c>
      <c r="C524" s="753" t="s">
        <v>77</v>
      </c>
      <c r="D524" s="482">
        <v>42325</v>
      </c>
      <c r="E524" s="461">
        <v>12.98</v>
      </c>
      <c r="F524" s="750">
        <v>1.5485</v>
      </c>
      <c r="G524" s="749" t="s">
        <v>2336</v>
      </c>
      <c r="H524" s="858">
        <v>42333</v>
      </c>
      <c r="I524" s="750">
        <v>1.5449999999999999</v>
      </c>
      <c r="J524" s="789">
        <f>SUM(F524-I524)*10000</f>
        <v>35.000000000000583</v>
      </c>
      <c r="K524" s="742">
        <f t="shared" si="54"/>
        <v>11.00594320933304</v>
      </c>
      <c r="L524" s="751">
        <f>SUM((F524-I524)/J524*K524)*E524</f>
        <v>1.4285714285714289E-2</v>
      </c>
      <c r="M524" s="753" t="s">
        <v>883</v>
      </c>
      <c r="N524" s="639">
        <v>0.90859999999999996</v>
      </c>
      <c r="O524" s="790">
        <f t="shared" si="55"/>
        <v>5502.9716046666126</v>
      </c>
      <c r="P524" s="517"/>
    </row>
    <row r="525" spans="1:16" s="846" customFormat="1" ht="15" customHeight="1" x14ac:dyDescent="0.25">
      <c r="A525" s="461" t="s">
        <v>1032</v>
      </c>
      <c r="B525" s="461" t="s">
        <v>2286</v>
      </c>
      <c r="C525" s="753" t="s">
        <v>77</v>
      </c>
      <c r="D525" s="482">
        <v>42325</v>
      </c>
      <c r="E525" s="461">
        <v>12.48</v>
      </c>
      <c r="F525" s="750">
        <v>1.55</v>
      </c>
      <c r="G525" s="749" t="s">
        <v>2336</v>
      </c>
      <c r="H525" s="858">
        <v>42333</v>
      </c>
      <c r="I525" s="750">
        <v>1.5449999999999999</v>
      </c>
      <c r="J525" s="789">
        <f>SUM(F525-I525)*10000</f>
        <v>50.000000000001151</v>
      </c>
      <c r="K525" s="742">
        <f t="shared" si="54"/>
        <v>11.00594320933304</v>
      </c>
      <c r="L525" s="751">
        <f>SUM((F525-I525)/J525*K525)*E525</f>
        <v>1.3735417125247637E-2</v>
      </c>
      <c r="M525" s="753" t="s">
        <v>883</v>
      </c>
      <c r="N525" s="639">
        <v>0.90859999999999996</v>
      </c>
      <c r="O525" s="790">
        <f t="shared" si="55"/>
        <v>7558.5610418489714</v>
      </c>
      <c r="P525" s="517"/>
    </row>
    <row r="526" spans="1:16" s="846" customFormat="1" ht="15" customHeight="1" x14ac:dyDescent="0.25">
      <c r="A526" s="407" t="s">
        <v>1594</v>
      </c>
      <c r="B526" s="407" t="s">
        <v>2286</v>
      </c>
      <c r="C526" s="720" t="s">
        <v>52</v>
      </c>
      <c r="D526" s="498">
        <v>42328</v>
      </c>
      <c r="E526" s="407">
        <v>12.98</v>
      </c>
      <c r="F526" s="723">
        <v>1.625</v>
      </c>
      <c r="G526" s="479" t="s">
        <v>2336</v>
      </c>
      <c r="H526" s="858">
        <v>42333</v>
      </c>
      <c r="I526" s="723">
        <v>1.615</v>
      </c>
      <c r="J526" s="789">
        <f>SUM(I526-F526)*10000</f>
        <v>-100.00000000000009</v>
      </c>
      <c r="K526" s="408">
        <f t="shared" si="54"/>
        <v>6.4670503783224467</v>
      </c>
      <c r="L526" s="724">
        <f>SUM((I526-F526)/J526*K526)*E526</f>
        <v>8.3942313910625368E-3</v>
      </c>
      <c r="M526" s="720" t="s">
        <v>883</v>
      </c>
      <c r="N526" s="719">
        <v>1.5463</v>
      </c>
      <c r="O526" s="790">
        <f t="shared" si="55"/>
        <v>-5428.591729329718</v>
      </c>
      <c r="P526" s="752"/>
    </row>
    <row r="527" spans="1:16" s="846" customFormat="1" ht="15" customHeight="1" x14ac:dyDescent="0.25">
      <c r="A527" s="604" t="s">
        <v>1146</v>
      </c>
      <c r="B527" s="604" t="s">
        <v>2285</v>
      </c>
      <c r="C527" s="929" t="s">
        <v>52</v>
      </c>
      <c r="D527" s="707">
        <v>42333</v>
      </c>
      <c r="E527" s="604">
        <v>3.61</v>
      </c>
      <c r="F527" s="930">
        <v>1.0248999999999999</v>
      </c>
      <c r="G527" s="479" t="s">
        <v>52</v>
      </c>
      <c r="H527" s="923">
        <v>42335</v>
      </c>
      <c r="I527" s="930">
        <v>1.0325</v>
      </c>
      <c r="J527" s="924">
        <f>SUM(I527-F527)*10000</f>
        <v>76.000000000000512</v>
      </c>
      <c r="K527" s="932">
        <f t="shared" si="54"/>
        <v>10.379904504878555</v>
      </c>
      <c r="L527" s="933">
        <f>SUM((I527-F527)/J527*K527)*E527</f>
        <v>3.7471455262611583E-3</v>
      </c>
      <c r="M527" s="929" t="s">
        <v>883</v>
      </c>
      <c r="N527" s="934">
        <v>0.96340000000000003</v>
      </c>
      <c r="O527" s="928">
        <f t="shared" si="55"/>
        <v>2956.020967364022</v>
      </c>
      <c r="P527" s="517"/>
    </row>
    <row r="528" spans="1:16" s="846" customFormat="1" ht="15" customHeight="1" x14ac:dyDescent="0.25">
      <c r="A528" s="627" t="s">
        <v>1035</v>
      </c>
      <c r="B528" s="627" t="s">
        <v>2285</v>
      </c>
      <c r="C528" s="919" t="s">
        <v>77</v>
      </c>
      <c r="D528" s="920">
        <v>42333</v>
      </c>
      <c r="E528" s="627">
        <v>7.28</v>
      </c>
      <c r="F528" s="921">
        <v>1.05813</v>
      </c>
      <c r="G528" s="749" t="s">
        <v>1351</v>
      </c>
      <c r="H528" s="572">
        <v>42338</v>
      </c>
      <c r="I528" s="921">
        <v>1.05569</v>
      </c>
      <c r="J528" s="924">
        <f>SUM(F528-I528)*10000</f>
        <v>24.399999999999977</v>
      </c>
      <c r="K528" s="925">
        <f t="shared" si="54"/>
        <v>10</v>
      </c>
      <c r="L528" s="926">
        <f>SUM((F528-I528)/J528*K528)*E528</f>
        <v>7.28E-3</v>
      </c>
      <c r="M528" s="919" t="s">
        <v>883</v>
      </c>
      <c r="N528" s="927">
        <v>1</v>
      </c>
      <c r="O528" s="928">
        <f t="shared" si="55"/>
        <v>1776.3199999999983</v>
      </c>
      <c r="P528" s="518"/>
    </row>
    <row r="529" spans="1:17" s="846" customFormat="1" ht="15" customHeight="1" x14ac:dyDescent="0.25">
      <c r="A529" s="604" t="s">
        <v>2330</v>
      </c>
      <c r="B529" s="604" t="s">
        <v>2285</v>
      </c>
      <c r="C529" s="929" t="s">
        <v>52</v>
      </c>
      <c r="D529" s="707">
        <v>42333</v>
      </c>
      <c r="E529" s="604">
        <v>24.73</v>
      </c>
      <c r="F529" s="930">
        <v>0.73719999999999997</v>
      </c>
      <c r="G529" s="479" t="s">
        <v>2335</v>
      </c>
      <c r="H529" s="923">
        <v>42338</v>
      </c>
      <c r="I529" s="930">
        <v>0.74029999999999996</v>
      </c>
      <c r="J529" s="924">
        <f>SUM(I529-F529)*10000</f>
        <v>30.999999999999915</v>
      </c>
      <c r="K529" s="932">
        <f t="shared" si="54"/>
        <v>10.168802115110839</v>
      </c>
      <c r="L529" s="933">
        <f>SUM((I529-F529)/J529*K529)*E529</f>
        <v>2.5147447630669107E-2</v>
      </c>
      <c r="M529" s="929" t="s">
        <v>883</v>
      </c>
      <c r="N529" s="934">
        <v>0.98340000000000005</v>
      </c>
      <c r="O529" s="928">
        <f t="shared" si="55"/>
        <v>7927.3019783479776</v>
      </c>
      <c r="P529" s="517">
        <f>SUM(O491:O529)</f>
        <v>34128.660039585877</v>
      </c>
    </row>
    <row r="530" spans="1:17" s="846" customFormat="1" ht="15" customHeight="1" x14ac:dyDescent="0.25">
      <c r="A530" s="604" t="s">
        <v>1031</v>
      </c>
      <c r="B530" s="604" t="s">
        <v>2285</v>
      </c>
      <c r="C530" s="929" t="s">
        <v>52</v>
      </c>
      <c r="D530" s="707">
        <v>42338</v>
      </c>
      <c r="E530" s="604">
        <v>26.25</v>
      </c>
      <c r="F530" s="930">
        <v>1.3392999999999999</v>
      </c>
      <c r="G530" s="479" t="s">
        <v>1351</v>
      </c>
      <c r="H530" s="572">
        <v>42339</v>
      </c>
      <c r="I530" s="930">
        <v>1.33426</v>
      </c>
      <c r="J530" s="924">
        <f>SUM(I530-F530)*10000</f>
        <v>-50.399999999999338</v>
      </c>
      <c r="K530" s="932">
        <f t="shared" si="54"/>
        <v>7.4844697253199612</v>
      </c>
      <c r="L530" s="933">
        <f>SUM((I530-F530)/J530*K530)*E530</f>
        <v>1.9646733028964896E-2</v>
      </c>
      <c r="M530" s="929" t="s">
        <v>883</v>
      </c>
      <c r="N530" s="934">
        <v>1.3361000000000001</v>
      </c>
      <c r="O530" s="928">
        <f t="shared" si="55"/>
        <v>-7411.0870792591713</v>
      </c>
      <c r="P530" s="517"/>
    </row>
    <row r="531" spans="1:17" s="846" customFormat="1" ht="15" customHeight="1" x14ac:dyDescent="0.25">
      <c r="A531" s="604" t="s">
        <v>1057</v>
      </c>
      <c r="B531" s="604" t="s">
        <v>2285</v>
      </c>
      <c r="C531" s="929" t="s">
        <v>52</v>
      </c>
      <c r="D531" s="707">
        <v>42327</v>
      </c>
      <c r="E531" s="604">
        <v>21.6</v>
      </c>
      <c r="F531" s="930">
        <v>0.7127</v>
      </c>
      <c r="G531" s="479" t="s">
        <v>2335</v>
      </c>
      <c r="H531" s="923">
        <v>42339</v>
      </c>
      <c r="I531" s="930">
        <v>0.73231000000000002</v>
      </c>
      <c r="J531" s="924">
        <f>SUM(I531-F531)*10000</f>
        <v>196.10000000000016</v>
      </c>
      <c r="K531" s="932">
        <f t="shared" si="54"/>
        <v>10</v>
      </c>
      <c r="L531" s="933">
        <f>SUM((I531-F531)/J531*K531)*E531</f>
        <v>2.1600000000000001E-2</v>
      </c>
      <c r="M531" s="929" t="s">
        <v>883</v>
      </c>
      <c r="N531" s="934">
        <v>1</v>
      </c>
      <c r="O531" s="928">
        <f t="shared" si="55"/>
        <v>42357.600000000035</v>
      </c>
      <c r="P531" s="734"/>
    </row>
    <row r="532" spans="1:17" s="846" customFormat="1" ht="15" customHeight="1" x14ac:dyDescent="0.25">
      <c r="A532" s="604" t="s">
        <v>1057</v>
      </c>
      <c r="B532" s="604" t="s">
        <v>2285</v>
      </c>
      <c r="C532" s="929" t="s">
        <v>52</v>
      </c>
      <c r="D532" s="707">
        <v>42339</v>
      </c>
      <c r="E532" s="604">
        <v>20.6</v>
      </c>
      <c r="F532" s="930">
        <v>0.72499999999999998</v>
      </c>
      <c r="G532" s="479" t="s">
        <v>2335</v>
      </c>
      <c r="H532" s="572">
        <v>42339</v>
      </c>
      <c r="I532" s="930">
        <v>0.73231000000000002</v>
      </c>
      <c r="J532" s="924">
        <f>SUM(I532-F532)*10000</f>
        <v>73.100000000000392</v>
      </c>
      <c r="K532" s="932">
        <f t="shared" si="54"/>
        <v>10</v>
      </c>
      <c r="L532" s="933">
        <f>SUM((I532-F532)/J532*K532)*E532</f>
        <v>2.06E-2</v>
      </c>
      <c r="M532" s="929" t="s">
        <v>883</v>
      </c>
      <c r="N532" s="934">
        <v>1</v>
      </c>
      <c r="O532" s="928">
        <f t="shared" si="55"/>
        <v>15058.60000000008</v>
      </c>
      <c r="P532" s="752"/>
    </row>
    <row r="533" spans="1:17" s="846" customFormat="1" ht="15" customHeight="1" x14ac:dyDescent="0.25">
      <c r="A533" s="627" t="s">
        <v>1273</v>
      </c>
      <c r="B533" s="627" t="s">
        <v>2285</v>
      </c>
      <c r="C533" s="919" t="s">
        <v>77</v>
      </c>
      <c r="D533" s="920">
        <v>42314</v>
      </c>
      <c r="E533" s="627">
        <v>3.86</v>
      </c>
      <c r="F533" s="921">
        <v>131.58799999999999</v>
      </c>
      <c r="G533" s="749" t="s">
        <v>52</v>
      </c>
      <c r="H533" s="923">
        <v>42339</v>
      </c>
      <c r="I533" s="921">
        <v>130.34200000000001</v>
      </c>
      <c r="J533" s="924">
        <f>SUM(F533-I533)*100</f>
        <v>124.59999999999809</v>
      </c>
      <c r="K533" s="925">
        <f t="shared" si="54"/>
        <v>10</v>
      </c>
      <c r="L533" s="926">
        <f>SUM((F533-I533)/J533*K533)*E533</f>
        <v>0.38600000000000001</v>
      </c>
      <c r="M533" s="919" t="s">
        <v>883</v>
      </c>
      <c r="N533" s="927">
        <v>1</v>
      </c>
      <c r="O533" s="928">
        <f t="shared" si="55"/>
        <v>4809.5599999999258</v>
      </c>
      <c r="P533" s="734"/>
    </row>
    <row r="534" spans="1:17" s="846" customFormat="1" ht="15" customHeight="1" x14ac:dyDescent="0.25">
      <c r="A534" s="627" t="s">
        <v>1035</v>
      </c>
      <c r="B534" s="627" t="s">
        <v>2285</v>
      </c>
      <c r="C534" s="919" t="s">
        <v>77</v>
      </c>
      <c r="D534" s="920">
        <v>42325</v>
      </c>
      <c r="E534" s="627">
        <v>6.9</v>
      </c>
      <c r="F534" s="921">
        <v>1.0651999999999999</v>
      </c>
      <c r="G534" s="749" t="s">
        <v>52</v>
      </c>
      <c r="H534" s="923">
        <v>42339</v>
      </c>
      <c r="I534" s="921">
        <v>1.0616000000000001</v>
      </c>
      <c r="J534" s="924">
        <f>SUM(F534-I534)*10000</f>
        <v>35.999999999998252</v>
      </c>
      <c r="K534" s="925">
        <f t="shared" si="54"/>
        <v>10</v>
      </c>
      <c r="L534" s="926">
        <f>SUM((F534-I534)/J534*K534)*E534</f>
        <v>6.9000000000000008E-3</v>
      </c>
      <c r="M534" s="919" t="s">
        <v>883</v>
      </c>
      <c r="N534" s="927">
        <v>1</v>
      </c>
      <c r="O534" s="928">
        <f t="shared" si="55"/>
        <v>2483.9999999998795</v>
      </c>
      <c r="P534" s="517"/>
    </row>
    <row r="535" spans="1:17" s="846" customFormat="1" ht="15" customHeight="1" x14ac:dyDescent="0.25">
      <c r="A535" s="627" t="s">
        <v>1057</v>
      </c>
      <c r="B535" s="627" t="s">
        <v>2285</v>
      </c>
      <c r="C535" s="919" t="s">
        <v>77</v>
      </c>
      <c r="D535" s="920">
        <v>42335</v>
      </c>
      <c r="E535" s="627">
        <v>10.26</v>
      </c>
      <c r="F535" s="921">
        <v>0.71950000000000003</v>
      </c>
      <c r="G535" s="749" t="s">
        <v>52</v>
      </c>
      <c r="H535" s="572">
        <v>42339</v>
      </c>
      <c r="I535" s="921">
        <v>0.7268</v>
      </c>
      <c r="J535" s="924">
        <f>SUM(F535-I535)*10000</f>
        <v>-72.99999999999973</v>
      </c>
      <c r="K535" s="925">
        <f t="shared" si="54"/>
        <v>10</v>
      </c>
      <c r="L535" s="926">
        <f>SUM((F535-I535)/J535*K535)*E535</f>
        <v>1.026E-2</v>
      </c>
      <c r="M535" s="919" t="s">
        <v>883</v>
      </c>
      <c r="N535" s="927">
        <v>1</v>
      </c>
      <c r="O535" s="928">
        <f t="shared" si="55"/>
        <v>-7489.799999999972</v>
      </c>
      <c r="P535" s="734"/>
    </row>
    <row r="536" spans="1:17" s="846" customFormat="1" ht="15" customHeight="1" x14ac:dyDescent="0.25">
      <c r="A536" s="627" t="s">
        <v>1150</v>
      </c>
      <c r="B536" s="627" t="s">
        <v>2286</v>
      </c>
      <c r="C536" s="919" t="s">
        <v>77</v>
      </c>
      <c r="D536" s="920">
        <v>42325</v>
      </c>
      <c r="E536" s="627">
        <v>16.28</v>
      </c>
      <c r="F536" s="921">
        <v>188.1</v>
      </c>
      <c r="G536" s="749" t="s">
        <v>2336</v>
      </c>
      <c r="H536" s="923">
        <v>42339</v>
      </c>
      <c r="I536" s="921">
        <v>186.01499999999999</v>
      </c>
      <c r="J536" s="924">
        <f>SUM(F536-I536)*100</f>
        <v>208.5000000000008</v>
      </c>
      <c r="K536" s="925">
        <f t="shared" si="54"/>
        <v>10</v>
      </c>
      <c r="L536" s="926">
        <f>SUM((F536-I536)/J536*K536)*E536</f>
        <v>1.6280000000000001</v>
      </c>
      <c r="M536" s="919" t="s">
        <v>883</v>
      </c>
      <c r="N536" s="927">
        <v>1</v>
      </c>
      <c r="O536" s="928">
        <f t="shared" si="55"/>
        <v>33943.800000000134</v>
      </c>
      <c r="P536" s="517"/>
    </row>
    <row r="537" spans="1:17" s="846" customFormat="1" ht="15" customHeight="1" x14ac:dyDescent="0.25">
      <c r="A537" s="604" t="s">
        <v>2321</v>
      </c>
      <c r="B537" s="604" t="s">
        <v>2285</v>
      </c>
      <c r="C537" s="929" t="s">
        <v>52</v>
      </c>
      <c r="D537" s="707">
        <v>42339</v>
      </c>
      <c r="E537" s="604">
        <v>96</v>
      </c>
      <c r="F537" s="930">
        <v>1070</v>
      </c>
      <c r="G537" s="479" t="s">
        <v>2335</v>
      </c>
      <c r="H537" s="572">
        <v>42340</v>
      </c>
      <c r="I537" s="930">
        <v>1060</v>
      </c>
      <c r="J537" s="924">
        <f>SUM(F537-I537)*10</f>
        <v>100</v>
      </c>
      <c r="K537" s="932">
        <v>0.1</v>
      </c>
      <c r="L537" s="933">
        <f>SUM((I537-F537)/J537*K537)*E537</f>
        <v>-0.96000000000000019</v>
      </c>
      <c r="M537" s="929" t="s">
        <v>883</v>
      </c>
      <c r="N537" s="934">
        <v>1</v>
      </c>
      <c r="O537" s="928">
        <f t="shared" si="55"/>
        <v>960</v>
      </c>
      <c r="P537" s="517"/>
    </row>
    <row r="538" spans="1:17" s="846" customFormat="1" ht="15" customHeight="1" x14ac:dyDescent="0.25">
      <c r="A538" s="604" t="s">
        <v>1146</v>
      </c>
      <c r="B538" s="604" t="s">
        <v>2285</v>
      </c>
      <c r="C538" s="929" t="s">
        <v>52</v>
      </c>
      <c r="D538" s="707">
        <v>42333</v>
      </c>
      <c r="E538" s="604">
        <v>3.61</v>
      </c>
      <c r="F538" s="930">
        <v>1.0248999999999999</v>
      </c>
      <c r="G538" s="479" t="s">
        <v>52</v>
      </c>
      <c r="H538" s="923">
        <v>42340</v>
      </c>
      <c r="I538" s="930">
        <v>1.0246999999999999</v>
      </c>
      <c r="J538" s="924">
        <f>SUM(I538-F538)*10000</f>
        <v>-1.9999999999997797</v>
      </c>
      <c r="K538" s="932">
        <f t="shared" ref="K538:K559" si="57">SUM(100000/N538)/10000</f>
        <v>10.379904504878555</v>
      </c>
      <c r="L538" s="933">
        <f>SUM((I538-F538)/J538*K538)*E538</f>
        <v>3.7471455262611583E-3</v>
      </c>
      <c r="M538" s="929" t="s">
        <v>883</v>
      </c>
      <c r="N538" s="934">
        <v>0.96340000000000003</v>
      </c>
      <c r="O538" s="928">
        <f t="shared" si="55"/>
        <v>-77.790025456938864</v>
      </c>
      <c r="P538" s="517"/>
      <c r="Q538" s="309"/>
    </row>
    <row r="539" spans="1:17" s="846" customFormat="1" ht="15" customHeight="1" x14ac:dyDescent="0.25">
      <c r="A539" s="604" t="s">
        <v>1145</v>
      </c>
      <c r="B539" s="604" t="s">
        <v>2285</v>
      </c>
      <c r="C539" s="929" t="s">
        <v>52</v>
      </c>
      <c r="D539" s="707">
        <v>42339</v>
      </c>
      <c r="E539" s="604">
        <v>11.61</v>
      </c>
      <c r="F539" s="930">
        <v>1.5103</v>
      </c>
      <c r="G539" s="479" t="s">
        <v>52</v>
      </c>
      <c r="H539" s="572">
        <v>42340</v>
      </c>
      <c r="I539" s="930">
        <v>1.4978</v>
      </c>
      <c r="J539" s="924">
        <f>SUM(I539-F539)*10000</f>
        <v>-124.99999999999956</v>
      </c>
      <c r="K539" s="932">
        <f t="shared" si="57"/>
        <v>6.6093853271645742</v>
      </c>
      <c r="L539" s="933">
        <f>SUM((I539-F539)/J539*K539)*E539</f>
        <v>7.6734963648380696E-3</v>
      </c>
      <c r="M539" s="929" t="s">
        <v>883</v>
      </c>
      <c r="N539" s="934">
        <v>1.5129999999999999</v>
      </c>
      <c r="O539" s="928">
        <f t="shared" si="55"/>
        <v>-6339.6367852264075</v>
      </c>
      <c r="P539" s="517"/>
    </row>
    <row r="540" spans="1:17" s="846" customFormat="1" ht="15" customHeight="1" x14ac:dyDescent="0.25">
      <c r="A540" s="604" t="s">
        <v>1146</v>
      </c>
      <c r="B540" s="604" t="s">
        <v>2285</v>
      </c>
      <c r="C540" s="929" t="s">
        <v>52</v>
      </c>
      <c r="D540" s="707">
        <v>42339</v>
      </c>
      <c r="E540" s="604">
        <v>10.85</v>
      </c>
      <c r="F540" s="930">
        <v>123.1117</v>
      </c>
      <c r="G540" s="479" t="s">
        <v>52</v>
      </c>
      <c r="H540" s="572">
        <v>42340</v>
      </c>
      <c r="I540" s="930">
        <v>122.217</v>
      </c>
      <c r="J540" s="924">
        <f>SUM(I540-F540)*100</f>
        <v>-89.470000000000027</v>
      </c>
      <c r="K540" s="932">
        <f t="shared" si="57"/>
        <v>10.45915699194645</v>
      </c>
      <c r="L540" s="933">
        <f>SUM((I540-F540)/J540*K540)*E540</f>
        <v>1.1348185336261898</v>
      </c>
      <c r="M540" s="929" t="s">
        <v>883</v>
      </c>
      <c r="N540" s="934">
        <v>0.95609999999999995</v>
      </c>
      <c r="O540" s="928">
        <f t="shared" si="55"/>
        <v>-10619.413680947102</v>
      </c>
      <c r="P540" s="518"/>
    </row>
    <row r="541" spans="1:17" s="846" customFormat="1" ht="15" customHeight="1" x14ac:dyDescent="0.25">
      <c r="A541" s="627" t="s">
        <v>1030</v>
      </c>
      <c r="B541" s="627" t="s">
        <v>2286</v>
      </c>
      <c r="C541" s="919" t="s">
        <v>77</v>
      </c>
      <c r="D541" s="920">
        <v>42332</v>
      </c>
      <c r="E541" s="627">
        <v>10.7</v>
      </c>
      <c r="F541" s="921">
        <v>0.70599999999999996</v>
      </c>
      <c r="G541" s="749" t="s">
        <v>2336</v>
      </c>
      <c r="H541" s="923">
        <v>42340</v>
      </c>
      <c r="I541" s="921">
        <v>0.70599999999999996</v>
      </c>
      <c r="J541" s="924">
        <f>SUM(F541-I541)*10000</f>
        <v>0</v>
      </c>
      <c r="K541" s="925">
        <f t="shared" si="57"/>
        <v>15.126304643775526</v>
      </c>
      <c r="L541" s="926" t="e">
        <f>SUM((F541-I541)/J541*K541)*E541</f>
        <v>#DIV/0!</v>
      </c>
      <c r="M541" s="919" t="s">
        <v>883</v>
      </c>
      <c r="N541" s="927">
        <v>0.66110000000000002</v>
      </c>
      <c r="O541" s="928">
        <f t="shared" si="55"/>
        <v>0</v>
      </c>
      <c r="P541" s="752"/>
    </row>
    <row r="542" spans="1:17" s="846" customFormat="1" ht="15" customHeight="1" x14ac:dyDescent="0.25">
      <c r="A542" s="627" t="s">
        <v>1035</v>
      </c>
      <c r="B542" s="627" t="s">
        <v>2285</v>
      </c>
      <c r="C542" s="919" t="s">
        <v>77</v>
      </c>
      <c r="D542" s="920">
        <v>42333</v>
      </c>
      <c r="E542" s="627">
        <v>7.28</v>
      </c>
      <c r="F542" s="921">
        <v>1.05813</v>
      </c>
      <c r="G542" s="749" t="s">
        <v>1351</v>
      </c>
      <c r="H542" s="923">
        <v>42341</v>
      </c>
      <c r="I542" s="921">
        <v>1.0542899999999999</v>
      </c>
      <c r="J542" s="924">
        <f>SUM(F542-I542)*10000</f>
        <v>38.400000000000659</v>
      </c>
      <c r="K542" s="925">
        <f t="shared" si="57"/>
        <v>10</v>
      </c>
      <c r="L542" s="926">
        <f>SUM((F542-I542)/J542*K542)*E542</f>
        <v>7.28E-3</v>
      </c>
      <c r="M542" s="919" t="s">
        <v>883</v>
      </c>
      <c r="N542" s="927">
        <v>1</v>
      </c>
      <c r="O542" s="928">
        <f t="shared" si="55"/>
        <v>2795.5200000000482</v>
      </c>
      <c r="P542" s="518"/>
    </row>
    <row r="543" spans="1:17" s="846" customFormat="1" ht="15" customHeight="1" x14ac:dyDescent="0.25">
      <c r="A543" s="627" t="s">
        <v>1035</v>
      </c>
      <c r="B543" s="627" t="s">
        <v>2285</v>
      </c>
      <c r="C543" s="919" t="s">
        <v>77</v>
      </c>
      <c r="D543" s="920">
        <v>42333</v>
      </c>
      <c r="E543" s="627">
        <v>7.28</v>
      </c>
      <c r="F543" s="921">
        <v>1.05813</v>
      </c>
      <c r="G543" s="749" t="s">
        <v>1351</v>
      </c>
      <c r="H543" s="923">
        <v>42341</v>
      </c>
      <c r="I543" s="921">
        <v>1.0644100000000001</v>
      </c>
      <c r="J543" s="924">
        <f>SUM(F543-I543)*10000</f>
        <v>-62.800000000000637</v>
      </c>
      <c r="K543" s="925">
        <f t="shared" si="57"/>
        <v>10</v>
      </c>
      <c r="L543" s="926">
        <f>SUM((F543-I543)/J543*K543)*E543</f>
        <v>7.28E-3</v>
      </c>
      <c r="M543" s="919" t="s">
        <v>883</v>
      </c>
      <c r="N543" s="927">
        <v>1</v>
      </c>
      <c r="O543" s="928">
        <f t="shared" si="55"/>
        <v>-4571.8400000000465</v>
      </c>
      <c r="P543" s="517"/>
    </row>
    <row r="544" spans="1:17" s="846" customFormat="1" ht="15" customHeight="1" x14ac:dyDescent="0.25">
      <c r="A544" s="604" t="s">
        <v>1030</v>
      </c>
      <c r="B544" s="604" t="s">
        <v>2285</v>
      </c>
      <c r="C544" s="929" t="s">
        <v>52</v>
      </c>
      <c r="D544" s="707">
        <v>42340</v>
      </c>
      <c r="E544" s="604">
        <v>15.17</v>
      </c>
      <c r="F544" s="930">
        <v>0.70550000000000002</v>
      </c>
      <c r="G544" s="479" t="s">
        <v>2335</v>
      </c>
      <c r="H544" s="923">
        <v>42341</v>
      </c>
      <c r="I544" s="930">
        <v>0.71450000000000002</v>
      </c>
      <c r="J544" s="924">
        <f>SUM(I544-F544)*10000</f>
        <v>90.000000000000085</v>
      </c>
      <c r="K544" s="932">
        <f t="shared" si="57"/>
        <v>15.082956259426847</v>
      </c>
      <c r="L544" s="933">
        <f>SUM((I544-F544)/J544*K544)*E544</f>
        <v>2.2880844645550527E-2</v>
      </c>
      <c r="M544" s="929" t="s">
        <v>883</v>
      </c>
      <c r="N544" s="934">
        <v>0.66300000000000003</v>
      </c>
      <c r="O544" s="928">
        <f t="shared" si="55"/>
        <v>31059.97010708219</v>
      </c>
      <c r="P544" s="734"/>
    </row>
    <row r="545" spans="1:16" s="846" customFormat="1" ht="15" customHeight="1" x14ac:dyDescent="0.25">
      <c r="A545" s="627" t="s">
        <v>1150</v>
      </c>
      <c r="B545" s="627" t="s">
        <v>2285</v>
      </c>
      <c r="C545" s="919" t="s">
        <v>77</v>
      </c>
      <c r="D545" s="920">
        <v>42340</v>
      </c>
      <c r="E545" s="627">
        <v>11.55</v>
      </c>
      <c r="F545" s="921">
        <v>184.92</v>
      </c>
      <c r="G545" s="749" t="s">
        <v>2335</v>
      </c>
      <c r="H545" s="923">
        <v>42341</v>
      </c>
      <c r="I545" s="921">
        <v>185.37</v>
      </c>
      <c r="J545" s="924">
        <f>SUM(F545-I545)*100</f>
        <v>-45.000000000001705</v>
      </c>
      <c r="K545" s="925">
        <f t="shared" si="57"/>
        <v>10</v>
      </c>
      <c r="L545" s="926">
        <f>SUM((F545-I545)/J545*K545)*E545</f>
        <v>1.155</v>
      </c>
      <c r="M545" s="919" t="s">
        <v>883</v>
      </c>
      <c r="N545" s="927">
        <v>1</v>
      </c>
      <c r="O545" s="928">
        <f t="shared" si="55"/>
        <v>-5197.5000000001974</v>
      </c>
      <c r="P545" s="517"/>
    </row>
    <row r="546" spans="1:16" s="846" customFormat="1" ht="15" customHeight="1" x14ac:dyDescent="0.25">
      <c r="A546" s="604" t="s">
        <v>1274</v>
      </c>
      <c r="B546" s="604" t="s">
        <v>2285</v>
      </c>
      <c r="C546" s="929" t="s">
        <v>52</v>
      </c>
      <c r="D546" s="707">
        <v>42338</v>
      </c>
      <c r="E546" s="604">
        <v>18.03</v>
      </c>
      <c r="F546" s="930">
        <v>123.1117</v>
      </c>
      <c r="G546" s="479" t="s">
        <v>52</v>
      </c>
      <c r="H546" s="923">
        <v>42341</v>
      </c>
      <c r="I546" s="930">
        <v>122.69</v>
      </c>
      <c r="J546" s="924">
        <f>SUM(I546-F546)*100</f>
        <v>-42.17000000000013</v>
      </c>
      <c r="K546" s="932">
        <f t="shared" si="57"/>
        <v>10</v>
      </c>
      <c r="L546" s="933">
        <f>SUM((I546-F546)/J546*K546)*E546</f>
        <v>1.8030000000000002</v>
      </c>
      <c r="M546" s="929" t="s">
        <v>883</v>
      </c>
      <c r="N546" s="934">
        <v>1</v>
      </c>
      <c r="O546" s="928">
        <f t="shared" ref="O546:O577" si="58">SUM(J546*K546*E546)/N546</f>
        <v>-7603.2510000000239</v>
      </c>
      <c r="P546" s="517"/>
    </row>
    <row r="547" spans="1:16" s="846" customFormat="1" ht="15" customHeight="1" x14ac:dyDescent="0.25">
      <c r="A547" s="604" t="s">
        <v>1030</v>
      </c>
      <c r="B547" s="604" t="s">
        <v>2285</v>
      </c>
      <c r="C547" s="929" t="s">
        <v>52</v>
      </c>
      <c r="D547" s="707">
        <v>42340</v>
      </c>
      <c r="E547" s="604">
        <v>8.4</v>
      </c>
      <c r="F547" s="930">
        <v>0.70660000000000001</v>
      </c>
      <c r="G547" s="479" t="s">
        <v>52</v>
      </c>
      <c r="H547" s="923">
        <v>42341</v>
      </c>
      <c r="I547" s="930">
        <v>0.71760000000000002</v>
      </c>
      <c r="J547" s="924">
        <f>SUM(I547-F547)*10000</f>
        <v>110.0000000000001</v>
      </c>
      <c r="K547" s="932">
        <f t="shared" si="57"/>
        <v>15.082956259426847</v>
      </c>
      <c r="L547" s="933">
        <f>SUM((I547-F547)/J547*K547)*E547</f>
        <v>1.2669683257918554E-2</v>
      </c>
      <c r="M547" s="929" t="s">
        <v>883</v>
      </c>
      <c r="N547" s="934">
        <v>0.66300000000000003</v>
      </c>
      <c r="O547" s="928">
        <f t="shared" si="58"/>
        <v>21020.590623997614</v>
      </c>
      <c r="P547" s="752"/>
    </row>
    <row r="548" spans="1:16" s="846" customFormat="1" ht="15" customHeight="1" x14ac:dyDescent="0.25">
      <c r="A548" s="604" t="s">
        <v>1030</v>
      </c>
      <c r="B548" s="604" t="s">
        <v>2285</v>
      </c>
      <c r="C548" s="929" t="s">
        <v>52</v>
      </c>
      <c r="D548" s="707">
        <v>42340</v>
      </c>
      <c r="E548" s="604">
        <v>8.39</v>
      </c>
      <c r="F548" s="930">
        <v>0.70660000000000001</v>
      </c>
      <c r="G548" s="479" t="s">
        <v>52</v>
      </c>
      <c r="H548" s="923">
        <v>42341</v>
      </c>
      <c r="I548" s="930">
        <v>0.71209999999999996</v>
      </c>
      <c r="J548" s="924">
        <f>SUM(I548-F548)*10000</f>
        <v>54.999999999999496</v>
      </c>
      <c r="K548" s="932">
        <f t="shared" si="57"/>
        <v>15.082956259426847</v>
      </c>
      <c r="L548" s="933">
        <f>SUM((I548-F548)/J548*K548)*E548</f>
        <v>1.2654600301659125E-2</v>
      </c>
      <c r="M548" s="929" t="s">
        <v>883</v>
      </c>
      <c r="N548" s="934">
        <v>0.66300000000000003</v>
      </c>
      <c r="O548" s="928">
        <f t="shared" si="58"/>
        <v>10497.783055674894</v>
      </c>
      <c r="P548" s="752"/>
    </row>
    <row r="549" spans="1:16" s="846" customFormat="1" ht="15" customHeight="1" x14ac:dyDescent="0.25">
      <c r="A549" s="627" t="s">
        <v>1273</v>
      </c>
      <c r="B549" s="627" t="s">
        <v>2286</v>
      </c>
      <c r="C549" s="919" t="s">
        <v>77</v>
      </c>
      <c r="D549" s="920">
        <v>42341</v>
      </c>
      <c r="E549" s="627">
        <v>12.1</v>
      </c>
      <c r="F549" s="921">
        <v>132.5</v>
      </c>
      <c r="G549" s="749" t="s">
        <v>2336</v>
      </c>
      <c r="H549" s="572">
        <v>42341</v>
      </c>
      <c r="I549" s="921">
        <v>133.30000000000001</v>
      </c>
      <c r="J549" s="924">
        <f>SUM(F549-I549)*100</f>
        <v>-80.000000000001137</v>
      </c>
      <c r="K549" s="925">
        <f t="shared" si="57"/>
        <v>10</v>
      </c>
      <c r="L549" s="926">
        <f>SUM((F549-I549)/J549*K549)*E549</f>
        <v>1.21</v>
      </c>
      <c r="M549" s="919" t="s">
        <v>883</v>
      </c>
      <c r="N549" s="927">
        <v>1</v>
      </c>
      <c r="O549" s="928">
        <f t="shared" si="58"/>
        <v>-9680.0000000001364</v>
      </c>
      <c r="P549" s="734"/>
    </row>
    <row r="550" spans="1:16" s="846" customFormat="1" ht="15" customHeight="1" x14ac:dyDescent="0.25">
      <c r="A550" s="627" t="s">
        <v>1035</v>
      </c>
      <c r="B550" s="627" t="s">
        <v>2286</v>
      </c>
      <c r="C550" s="919" t="s">
        <v>77</v>
      </c>
      <c r="D550" s="920">
        <v>42341</v>
      </c>
      <c r="E550" s="627">
        <v>12.1</v>
      </c>
      <c r="F550" s="921">
        <v>1.08</v>
      </c>
      <c r="G550" s="749" t="s">
        <v>2336</v>
      </c>
      <c r="H550" s="572">
        <v>42341</v>
      </c>
      <c r="I550" s="921">
        <v>1.0880000000000001</v>
      </c>
      <c r="J550" s="924">
        <f>SUM(F550-I550)*10000</f>
        <v>-80.000000000000071</v>
      </c>
      <c r="K550" s="925">
        <f t="shared" si="57"/>
        <v>10</v>
      </c>
      <c r="L550" s="926">
        <f>SUM((F550-I550)/J550*K550)*E550</f>
        <v>1.21E-2</v>
      </c>
      <c r="M550" s="919" t="s">
        <v>883</v>
      </c>
      <c r="N550" s="927">
        <v>1</v>
      </c>
      <c r="O550" s="928">
        <f t="shared" si="58"/>
        <v>-9680.0000000000073</v>
      </c>
      <c r="P550" s="517" t="s">
        <v>3</v>
      </c>
    </row>
    <row r="551" spans="1:16" s="846" customFormat="1" ht="15" customHeight="1" x14ac:dyDescent="0.25">
      <c r="A551" s="604" t="s">
        <v>1117</v>
      </c>
      <c r="B551" s="604" t="s">
        <v>2285</v>
      </c>
      <c r="C551" s="929" t="s">
        <v>52</v>
      </c>
      <c r="D551" s="707">
        <v>42341</v>
      </c>
      <c r="E551" s="604">
        <v>8.39</v>
      </c>
      <c r="F551" s="930">
        <v>1.4568000000000001</v>
      </c>
      <c r="G551" s="931" t="s">
        <v>976</v>
      </c>
      <c r="H551" s="572">
        <v>42341</v>
      </c>
      <c r="I551" s="930">
        <v>1.4916</v>
      </c>
      <c r="J551" s="924">
        <f>SUM(I551-F551)*10000</f>
        <v>347.99999999999943</v>
      </c>
      <c r="K551" s="932">
        <f t="shared" si="57"/>
        <v>7.3104759119818699</v>
      </c>
      <c r="L551" s="933">
        <f>SUM((I551-F551)/J551*K551)*E551</f>
        <v>6.1334892901527887E-3</v>
      </c>
      <c r="M551" s="929" t="s">
        <v>883</v>
      </c>
      <c r="N551" s="934">
        <v>1.3678999999999999</v>
      </c>
      <c r="O551" s="928">
        <f t="shared" si="58"/>
        <v>15603.876547797114</v>
      </c>
      <c r="P551" s="752"/>
    </row>
    <row r="552" spans="1:16" s="846" customFormat="1" ht="15" customHeight="1" x14ac:dyDescent="0.25">
      <c r="A552" s="604" t="s">
        <v>1594</v>
      </c>
      <c r="B552" s="604" t="s">
        <v>2285</v>
      </c>
      <c r="C552" s="929" t="s">
        <v>52</v>
      </c>
      <c r="D552" s="707">
        <v>42341</v>
      </c>
      <c r="E552" s="604">
        <v>11.95</v>
      </c>
      <c r="F552" s="930">
        <v>1.6060000000000001</v>
      </c>
      <c r="G552" s="931" t="s">
        <v>976</v>
      </c>
      <c r="H552" s="572">
        <v>42341</v>
      </c>
      <c r="I552" s="930">
        <v>1.6359999999999999</v>
      </c>
      <c r="J552" s="924">
        <f>SUM(I552-F552)*10000</f>
        <v>299.99999999999807</v>
      </c>
      <c r="K552" s="932">
        <f t="shared" si="57"/>
        <v>6.6880684858212947</v>
      </c>
      <c r="L552" s="933">
        <f>SUM((I552-F552)/J552*K552)*E552</f>
        <v>7.9922418405564463E-3</v>
      </c>
      <c r="M552" s="929" t="s">
        <v>883</v>
      </c>
      <c r="N552" s="934">
        <v>1.4952000000000001</v>
      </c>
      <c r="O552" s="928">
        <f t="shared" si="58"/>
        <v>16035.798235466282</v>
      </c>
      <c r="P552" s="752"/>
    </row>
    <row r="553" spans="1:16" s="846" customFormat="1" ht="15" customHeight="1" x14ac:dyDescent="0.25">
      <c r="A553" s="604" t="s">
        <v>1035</v>
      </c>
      <c r="B553" s="604" t="s">
        <v>2285</v>
      </c>
      <c r="C553" s="929" t="s">
        <v>52</v>
      </c>
      <c r="D553" s="707">
        <v>42341</v>
      </c>
      <c r="E553" s="604">
        <v>18.149999999999999</v>
      </c>
      <c r="F553" s="930">
        <v>1.0701000000000001</v>
      </c>
      <c r="G553" s="931" t="s">
        <v>976</v>
      </c>
      <c r="H553" s="572">
        <v>42341</v>
      </c>
      <c r="I553" s="930">
        <v>1.0918000000000001</v>
      </c>
      <c r="J553" s="924">
        <f>SUM(I553-F553)*10000</f>
        <v>217.00000000000051</v>
      </c>
      <c r="K553" s="932">
        <f t="shared" si="57"/>
        <v>10</v>
      </c>
      <c r="L553" s="933">
        <f>SUM((I553-F553)/J553*K553)*E553</f>
        <v>1.8149999999999999E-2</v>
      </c>
      <c r="M553" s="929" t="s">
        <v>883</v>
      </c>
      <c r="N553" s="934">
        <v>1</v>
      </c>
      <c r="O553" s="928">
        <f t="shared" si="58"/>
        <v>39385.500000000087</v>
      </c>
      <c r="P553" s="518" t="s">
        <v>3</v>
      </c>
    </row>
    <row r="554" spans="1:16" s="846" customFormat="1" ht="15" customHeight="1" x14ac:dyDescent="0.25">
      <c r="A554" s="604" t="s">
        <v>1150</v>
      </c>
      <c r="B554" s="604" t="s">
        <v>2285</v>
      </c>
      <c r="C554" s="929" t="s">
        <v>52</v>
      </c>
      <c r="D554" s="707">
        <v>42345</v>
      </c>
      <c r="E554" s="604">
        <v>23.81</v>
      </c>
      <c r="F554" s="930">
        <v>186.25</v>
      </c>
      <c r="G554" s="479" t="s">
        <v>2335</v>
      </c>
      <c r="H554" s="572">
        <v>42345</v>
      </c>
      <c r="I554" s="930">
        <v>185.75</v>
      </c>
      <c r="J554" s="924">
        <f>SUM(I554-F554)*100</f>
        <v>-50</v>
      </c>
      <c r="K554" s="932">
        <f t="shared" si="57"/>
        <v>10</v>
      </c>
      <c r="L554" s="933">
        <f>SUM((I554-F554)/J554*K554)*E554</f>
        <v>2.3809999999999998</v>
      </c>
      <c r="M554" s="929" t="s">
        <v>883</v>
      </c>
      <c r="N554" s="934">
        <v>1</v>
      </c>
      <c r="O554" s="928">
        <f t="shared" si="58"/>
        <v>-11905</v>
      </c>
      <c r="P554" s="518"/>
    </row>
    <row r="555" spans="1:16" s="846" customFormat="1" ht="15" customHeight="1" x14ac:dyDescent="0.25">
      <c r="A555" s="604" t="s">
        <v>1031</v>
      </c>
      <c r="B555" s="604" t="s">
        <v>2285</v>
      </c>
      <c r="C555" s="929" t="s">
        <v>52</v>
      </c>
      <c r="D555" s="707">
        <v>42339</v>
      </c>
      <c r="E555" s="604">
        <v>7.48</v>
      </c>
      <c r="F555" s="930">
        <v>1.3393999999999999</v>
      </c>
      <c r="G555" s="479" t="s">
        <v>52</v>
      </c>
      <c r="H555" s="923">
        <v>42345</v>
      </c>
      <c r="I555" s="930">
        <v>1.3486</v>
      </c>
      <c r="J555" s="924">
        <f>SUM(I555-F555)*10000</f>
        <v>92.000000000000966</v>
      </c>
      <c r="K555" s="932">
        <f t="shared" si="57"/>
        <v>7.4850299401197598</v>
      </c>
      <c r="L555" s="933">
        <f>SUM((I555-F555)/J555*K555)*E555</f>
        <v>5.5988023952095803E-3</v>
      </c>
      <c r="M555" s="929" t="s">
        <v>883</v>
      </c>
      <c r="N555" s="934">
        <v>1.3360000000000001</v>
      </c>
      <c r="O555" s="928">
        <f t="shared" si="58"/>
        <v>3855.4627272401708</v>
      </c>
      <c r="P555" s="517"/>
    </row>
    <row r="556" spans="1:16" s="846" customFormat="1" ht="15" customHeight="1" x14ac:dyDescent="0.25">
      <c r="A556" s="627" t="s">
        <v>1145</v>
      </c>
      <c r="B556" s="627" t="s">
        <v>2285</v>
      </c>
      <c r="C556" s="919" t="s">
        <v>77</v>
      </c>
      <c r="D556" s="920">
        <v>42346</v>
      </c>
      <c r="E556" s="627">
        <v>32.619999999999997</v>
      </c>
      <c r="F556" s="921">
        <v>1.5041</v>
      </c>
      <c r="G556" s="749" t="s">
        <v>2335</v>
      </c>
      <c r="H556" s="572">
        <v>42346</v>
      </c>
      <c r="I556" s="921">
        <v>1.5007200000000001</v>
      </c>
      <c r="J556" s="924">
        <f>SUM(F556-I556)*10000</f>
        <v>33.799999999999386</v>
      </c>
      <c r="K556" s="925">
        <f t="shared" si="57"/>
        <v>10</v>
      </c>
      <c r="L556" s="926">
        <f>SUM((F556-I556)/J556*K556)*E556</f>
        <v>3.2619999999999996E-2</v>
      </c>
      <c r="M556" s="919" t="s">
        <v>883</v>
      </c>
      <c r="N556" s="927">
        <v>1</v>
      </c>
      <c r="O556" s="928">
        <f t="shared" si="58"/>
        <v>11025.559999999799</v>
      </c>
      <c r="P556" s="518"/>
    </row>
    <row r="557" spans="1:16" s="846" customFormat="1" ht="15" customHeight="1" x14ac:dyDescent="0.25">
      <c r="A557" s="604" t="s">
        <v>1031</v>
      </c>
      <c r="B557" s="604" t="s">
        <v>2285</v>
      </c>
      <c r="C557" s="929" t="s">
        <v>52</v>
      </c>
      <c r="D557" s="707">
        <v>42339</v>
      </c>
      <c r="E557" s="604">
        <v>7.48</v>
      </c>
      <c r="F557" s="930">
        <v>1.3393999999999999</v>
      </c>
      <c r="G557" s="479" t="s">
        <v>52</v>
      </c>
      <c r="H557" s="923">
        <v>42346</v>
      </c>
      <c r="I557" s="930">
        <v>1.3577999999999999</v>
      </c>
      <c r="J557" s="924">
        <f>SUM(I557-F557)*10000</f>
        <v>183.99999999999972</v>
      </c>
      <c r="K557" s="932">
        <f t="shared" si="57"/>
        <v>7.4850299401197598</v>
      </c>
      <c r="L557" s="933">
        <f>SUM((I557-F557)/J557*K557)*E557</f>
        <v>5.5988023952095803E-3</v>
      </c>
      <c r="M557" s="929" t="s">
        <v>883</v>
      </c>
      <c r="N557" s="934">
        <v>1.3360000000000001</v>
      </c>
      <c r="O557" s="928">
        <f t="shared" si="58"/>
        <v>7710.9254544802488</v>
      </c>
      <c r="P557" s="479" t="s">
        <v>3</v>
      </c>
    </row>
    <row r="558" spans="1:16" s="846" customFormat="1" ht="15" customHeight="1" x14ac:dyDescent="0.25">
      <c r="A558" s="604" t="s">
        <v>1166</v>
      </c>
      <c r="B558" s="604" t="s">
        <v>2285</v>
      </c>
      <c r="C558" s="929" t="s">
        <v>52</v>
      </c>
      <c r="D558" s="707">
        <v>42346</v>
      </c>
      <c r="E558" s="604">
        <v>34.119999999999997</v>
      </c>
      <c r="F558" s="930">
        <v>123.68</v>
      </c>
      <c r="G558" s="479" t="s">
        <v>2335</v>
      </c>
      <c r="H558" s="572">
        <v>42347</v>
      </c>
      <c r="I558" s="930">
        <v>123.07470000000001</v>
      </c>
      <c r="J558" s="924">
        <f>SUM(I558-F558)*100</f>
        <v>-60.529999999999973</v>
      </c>
      <c r="K558" s="932">
        <f t="shared" si="57"/>
        <v>10</v>
      </c>
      <c r="L558" s="933">
        <f>SUM((I558-F558)/J558*K558)*E558</f>
        <v>3.4119999999999999</v>
      </c>
      <c r="M558" s="929" t="s">
        <v>883</v>
      </c>
      <c r="N558" s="934">
        <v>1</v>
      </c>
      <c r="O558" s="928">
        <f t="shared" si="58"/>
        <v>-20652.835999999988</v>
      </c>
      <c r="P558" s="734"/>
    </row>
    <row r="559" spans="1:16" s="846" customFormat="1" ht="15" customHeight="1" x14ac:dyDescent="0.25">
      <c r="A559" s="627" t="s">
        <v>1150</v>
      </c>
      <c r="B559" s="627" t="s">
        <v>2285</v>
      </c>
      <c r="C559" s="919" t="s">
        <v>77</v>
      </c>
      <c r="D559" s="920">
        <v>42346</v>
      </c>
      <c r="E559" s="627">
        <v>32.9</v>
      </c>
      <c r="F559" s="921">
        <v>185.41</v>
      </c>
      <c r="G559" s="749" t="s">
        <v>2335</v>
      </c>
      <c r="H559" s="572">
        <v>42347</v>
      </c>
      <c r="I559" s="921">
        <v>185.065</v>
      </c>
      <c r="J559" s="924">
        <f>SUM(F559-I559)*100</f>
        <v>34.499999999999886</v>
      </c>
      <c r="K559" s="925">
        <f t="shared" si="57"/>
        <v>10</v>
      </c>
      <c r="L559" s="926">
        <f>SUM((F559-I559)/J559*K559)*E559</f>
        <v>3.29</v>
      </c>
      <c r="M559" s="919" t="s">
        <v>883</v>
      </c>
      <c r="N559" s="927">
        <v>1</v>
      </c>
      <c r="O559" s="928">
        <f t="shared" si="58"/>
        <v>11350.499999999962</v>
      </c>
      <c r="P559" s="518"/>
    </row>
    <row r="560" spans="1:16" s="846" customFormat="1" ht="15" customHeight="1" x14ac:dyDescent="0.25">
      <c r="A560" s="604" t="s">
        <v>2321</v>
      </c>
      <c r="B560" s="604" t="s">
        <v>2285</v>
      </c>
      <c r="C560" s="929" t="s">
        <v>52</v>
      </c>
      <c r="D560" s="707">
        <v>42347</v>
      </c>
      <c r="E560" s="604">
        <v>1.8759999999999999</v>
      </c>
      <c r="F560" s="930">
        <v>1080</v>
      </c>
      <c r="G560" s="479" t="s">
        <v>2335</v>
      </c>
      <c r="H560" s="572">
        <v>42347</v>
      </c>
      <c r="I560" s="930">
        <v>1072</v>
      </c>
      <c r="J560" s="924">
        <f>SUM(F560-I560)*10</f>
        <v>80</v>
      </c>
      <c r="K560" s="932">
        <v>10</v>
      </c>
      <c r="L560" s="933">
        <f>SUM((I560-F560)/J560*K560)*E560</f>
        <v>-1.8759999999999999</v>
      </c>
      <c r="M560" s="929" t="s">
        <v>883</v>
      </c>
      <c r="N560" s="934">
        <v>1</v>
      </c>
      <c r="O560" s="928">
        <f t="shared" si="58"/>
        <v>1500.8</v>
      </c>
      <c r="P560" s="517"/>
    </row>
    <row r="561" spans="1:16" s="846" customFormat="1" ht="15" customHeight="1" x14ac:dyDescent="0.25">
      <c r="A561" s="604" t="s">
        <v>1031</v>
      </c>
      <c r="B561" s="604" t="s">
        <v>2285</v>
      </c>
      <c r="C561" s="929" t="s">
        <v>52</v>
      </c>
      <c r="D561" s="707">
        <v>42348</v>
      </c>
      <c r="E561" s="604">
        <v>9.44</v>
      </c>
      <c r="F561" s="930">
        <v>1.3625499999999999</v>
      </c>
      <c r="G561" s="479" t="s">
        <v>1351</v>
      </c>
      <c r="H561" s="572">
        <v>42349</v>
      </c>
      <c r="I561" s="930">
        <v>1.3644400000000001</v>
      </c>
      <c r="J561" s="924">
        <f>SUM(I561-F561)*10000</f>
        <v>18.900000000001693</v>
      </c>
      <c r="K561" s="932">
        <f>SUM(100000/N561)/10000</f>
        <v>7.3643125414242574</v>
      </c>
      <c r="L561" s="933">
        <f>SUM((I561-F561)/J561*K561)*E561</f>
        <v>6.951911039104499E-3</v>
      </c>
      <c r="M561" s="929" t="s">
        <v>883</v>
      </c>
      <c r="N561" s="934">
        <v>1.3579000000000001</v>
      </c>
      <c r="O561" s="928">
        <f t="shared" si="58"/>
        <v>967.60526282558931</v>
      </c>
      <c r="P561" s="517"/>
    </row>
    <row r="562" spans="1:16" s="846" customFormat="1" ht="15" customHeight="1" x14ac:dyDescent="0.25">
      <c r="A562" s="604" t="s">
        <v>1031</v>
      </c>
      <c r="B562" s="604" t="s">
        <v>2285</v>
      </c>
      <c r="C562" s="929" t="s">
        <v>52</v>
      </c>
      <c r="D562" s="707">
        <v>42348</v>
      </c>
      <c r="E562" s="604">
        <v>9.44</v>
      </c>
      <c r="F562" s="930">
        <v>1.3625499999999999</v>
      </c>
      <c r="G562" s="479" t="s">
        <v>1351</v>
      </c>
      <c r="H562" s="572">
        <v>42349</v>
      </c>
      <c r="I562" s="930">
        <v>1.3647</v>
      </c>
      <c r="J562" s="924">
        <f>SUM(I562-F562)*10000</f>
        <v>21.500000000000963</v>
      </c>
      <c r="K562" s="932">
        <f>SUM(100000/N562)/10000</f>
        <v>7.3643125414242574</v>
      </c>
      <c r="L562" s="933">
        <f>SUM((I562-F562)/J562*K562)*E562</f>
        <v>6.951911039104499E-3</v>
      </c>
      <c r="M562" s="929" t="s">
        <v>883</v>
      </c>
      <c r="N562" s="934">
        <v>1.3579000000000001</v>
      </c>
      <c r="O562" s="928">
        <f t="shared" si="58"/>
        <v>1100.7149815211237</v>
      </c>
      <c r="P562" s="517"/>
    </row>
    <row r="563" spans="1:16" s="846" customFormat="1" ht="15" customHeight="1" x14ac:dyDescent="0.25">
      <c r="A563" s="604" t="s">
        <v>1031</v>
      </c>
      <c r="B563" s="604" t="s">
        <v>2285</v>
      </c>
      <c r="C563" s="929" t="s">
        <v>52</v>
      </c>
      <c r="D563" s="707">
        <v>42348</v>
      </c>
      <c r="E563" s="604">
        <v>9.44</v>
      </c>
      <c r="F563" s="930">
        <v>1.3625499999999999</v>
      </c>
      <c r="G563" s="479" t="s">
        <v>1351</v>
      </c>
      <c r="H563" s="572">
        <v>42349</v>
      </c>
      <c r="I563" s="930">
        <v>1.36551</v>
      </c>
      <c r="J563" s="924">
        <f>SUM(I563-F563)*10000</f>
        <v>29.600000000000737</v>
      </c>
      <c r="K563" s="932">
        <f>SUM(100000/N563)/10000</f>
        <v>7.3643125414242574</v>
      </c>
      <c r="L563" s="933">
        <f>SUM((I563-F563)/J563*K563)*E563</f>
        <v>6.951911039104499E-3</v>
      </c>
      <c r="M563" s="929" t="s">
        <v>883</v>
      </c>
      <c r="N563" s="934">
        <v>1.3579000000000001</v>
      </c>
      <c r="O563" s="790">
        <f t="shared" si="58"/>
        <v>1515.4029513034704</v>
      </c>
      <c r="P563" s="518"/>
    </row>
    <row r="564" spans="1:16" s="846" customFormat="1" ht="15" customHeight="1" x14ac:dyDescent="0.25">
      <c r="A564" s="604" t="s">
        <v>1057</v>
      </c>
      <c r="B564" s="604" t="s">
        <v>2285</v>
      </c>
      <c r="C564" s="929" t="s">
        <v>52</v>
      </c>
      <c r="D564" s="707">
        <v>42348</v>
      </c>
      <c r="E564" s="604">
        <v>24.2</v>
      </c>
      <c r="F564" s="930">
        <v>0.72470000000000001</v>
      </c>
      <c r="G564" s="479" t="s">
        <v>2335</v>
      </c>
      <c r="H564" s="572">
        <v>42349</v>
      </c>
      <c r="I564" s="930">
        <v>0.7248</v>
      </c>
      <c r="J564" s="924">
        <f>SUM(I564-F564)*10000</f>
        <v>0.99999999999988987</v>
      </c>
      <c r="K564" s="932">
        <f>SUM(100000/N564)/10000</f>
        <v>10</v>
      </c>
      <c r="L564" s="933">
        <f>SUM((I564-F564)/J564*K564)*E564</f>
        <v>2.4199999999999999E-2</v>
      </c>
      <c r="M564" s="929" t="s">
        <v>883</v>
      </c>
      <c r="N564" s="934">
        <v>1</v>
      </c>
      <c r="O564" s="928">
        <f t="shared" si="58"/>
        <v>241.99999999997334</v>
      </c>
      <c r="P564" s="734"/>
    </row>
    <row r="565" spans="1:16" s="846" customFormat="1" ht="15" customHeight="1" x14ac:dyDescent="0.25">
      <c r="A565" s="627" t="s">
        <v>2321</v>
      </c>
      <c r="B565" s="627" t="s">
        <v>2285</v>
      </c>
      <c r="C565" s="919" t="s">
        <v>77</v>
      </c>
      <c r="D565" s="920">
        <v>42349</v>
      </c>
      <c r="E565" s="627">
        <v>10</v>
      </c>
      <c r="F565" s="921">
        <v>1068.5</v>
      </c>
      <c r="G565" s="749" t="s">
        <v>2335</v>
      </c>
      <c r="H565" s="572">
        <v>42349</v>
      </c>
      <c r="I565" s="921">
        <v>1073.5</v>
      </c>
      <c r="J565" s="924">
        <f>SUM(F565-I565)*10</f>
        <v>-50</v>
      </c>
      <c r="K565" s="925">
        <v>10</v>
      </c>
      <c r="L565" s="926">
        <f>SUM((F565-I565)/J565*K565)*E565</f>
        <v>10</v>
      </c>
      <c r="M565" s="919" t="s">
        <v>883</v>
      </c>
      <c r="N565" s="927">
        <v>1</v>
      </c>
      <c r="O565" s="928">
        <f t="shared" si="58"/>
        <v>-5000</v>
      </c>
      <c r="P565" s="517"/>
    </row>
    <row r="566" spans="1:16" s="846" customFormat="1" ht="15" customHeight="1" x14ac:dyDescent="0.25">
      <c r="A566" s="604" t="s">
        <v>1145</v>
      </c>
      <c r="B566" s="604" t="s">
        <v>2285</v>
      </c>
      <c r="C566" s="929" t="s">
        <v>52</v>
      </c>
      <c r="D566" s="707">
        <v>42349</v>
      </c>
      <c r="E566" s="604">
        <v>28.31</v>
      </c>
      <c r="F566" s="930">
        <v>1.5187999999999999</v>
      </c>
      <c r="G566" s="479" t="s">
        <v>2335</v>
      </c>
      <c r="H566" s="572">
        <v>42352</v>
      </c>
      <c r="I566" s="930">
        <v>1.5137</v>
      </c>
      <c r="J566" s="924">
        <f>SUM(I566-F566)*10000</f>
        <v>-50.99999999999882</v>
      </c>
      <c r="K566" s="932">
        <f t="shared" ref="K566:K580" si="59">SUM(100000/N566)/10000</f>
        <v>10</v>
      </c>
      <c r="L566" s="933">
        <f>SUM((I566-F566)/J566*K566)*E566</f>
        <v>2.8309999999999998E-2</v>
      </c>
      <c r="M566" s="929" t="s">
        <v>883</v>
      </c>
      <c r="N566" s="934">
        <v>1</v>
      </c>
      <c r="O566" s="928">
        <f t="shared" si="58"/>
        <v>-14438.099999999664</v>
      </c>
      <c r="P566" s="518"/>
    </row>
    <row r="567" spans="1:16" s="846" customFormat="1" ht="15" customHeight="1" x14ac:dyDescent="0.25">
      <c r="A567" s="627" t="s">
        <v>1172</v>
      </c>
      <c r="B567" s="627" t="s">
        <v>2285</v>
      </c>
      <c r="C567" s="919" t="s">
        <v>77</v>
      </c>
      <c r="D567" s="920">
        <v>42352</v>
      </c>
      <c r="E567" s="627">
        <v>20</v>
      </c>
      <c r="F567" s="921">
        <v>0.66990000000000005</v>
      </c>
      <c r="G567" s="749" t="s">
        <v>2335</v>
      </c>
      <c r="H567" s="572">
        <v>42352</v>
      </c>
      <c r="I567" s="921">
        <v>0.67469999999999997</v>
      </c>
      <c r="J567" s="924">
        <f>SUM(F567-I567)*10000</f>
        <v>-47.999999999999154</v>
      </c>
      <c r="K567" s="925">
        <f t="shared" si="59"/>
        <v>10</v>
      </c>
      <c r="L567" s="926">
        <f>SUM((F567-I567)/J567*K567)*E567</f>
        <v>0.02</v>
      </c>
      <c r="M567" s="919" t="s">
        <v>883</v>
      </c>
      <c r="N567" s="927">
        <v>1</v>
      </c>
      <c r="O567" s="928">
        <f t="shared" si="58"/>
        <v>-9599.9999999998308</v>
      </c>
      <c r="P567" s="518"/>
    </row>
    <row r="568" spans="1:16" s="846" customFormat="1" ht="15" customHeight="1" x14ac:dyDescent="0.25">
      <c r="A568" s="604" t="s">
        <v>1146</v>
      </c>
      <c r="B568" s="604" t="s">
        <v>2285</v>
      </c>
      <c r="C568" s="929" t="s">
        <v>52</v>
      </c>
      <c r="D568" s="707">
        <v>42353</v>
      </c>
      <c r="E568" s="604">
        <v>34.630000000000003</v>
      </c>
      <c r="F568" s="930">
        <v>0.98719999999999997</v>
      </c>
      <c r="G568" s="479" t="s">
        <v>2335</v>
      </c>
      <c r="H568" s="572">
        <v>42353</v>
      </c>
      <c r="I568" s="930">
        <v>0.99072000000000005</v>
      </c>
      <c r="J568" s="924">
        <f>SUM(I568-F568)*10000</f>
        <v>35.200000000000784</v>
      </c>
      <c r="K568" s="932">
        <f t="shared" si="59"/>
        <v>10.375596596804316</v>
      </c>
      <c r="L568" s="933">
        <f>SUM((I568-F568)/J568*K568)*E568</f>
        <v>3.5930691014733347E-2</v>
      </c>
      <c r="M568" s="929" t="s">
        <v>883</v>
      </c>
      <c r="N568" s="934">
        <v>0.96379999999999999</v>
      </c>
      <c r="O568" s="928">
        <f t="shared" si="58"/>
        <v>13122.642910548268</v>
      </c>
      <c r="P568" s="518"/>
    </row>
    <row r="569" spans="1:16" s="846" customFormat="1" ht="15" customHeight="1" x14ac:dyDescent="0.25">
      <c r="A569" s="604" t="s">
        <v>1031</v>
      </c>
      <c r="B569" s="604" t="s">
        <v>2285</v>
      </c>
      <c r="C569" s="929" t="s">
        <v>52</v>
      </c>
      <c r="D569" s="707">
        <v>42354</v>
      </c>
      <c r="E569" s="604">
        <v>12.49</v>
      </c>
      <c r="F569" s="930">
        <v>1.3783700000000001</v>
      </c>
      <c r="G569" s="479" t="s">
        <v>1351</v>
      </c>
      <c r="H569" s="572">
        <v>42354</v>
      </c>
      <c r="I569" s="930">
        <v>1.38019</v>
      </c>
      <c r="J569" s="924">
        <f>SUM(I569-F569)*10000</f>
        <v>18.199999999999328</v>
      </c>
      <c r="K569" s="932">
        <f t="shared" si="59"/>
        <v>7.2817301390810458</v>
      </c>
      <c r="L569" s="933">
        <f>SUM((I569-F569)/J569*K569)*E569</f>
        <v>9.0948809437122278E-3</v>
      </c>
      <c r="M569" s="929" t="s">
        <v>883</v>
      </c>
      <c r="N569" s="934">
        <v>1.3733</v>
      </c>
      <c r="O569" s="790">
        <f t="shared" si="58"/>
        <v>1205.3217299610894</v>
      </c>
      <c r="P569" s="518"/>
    </row>
    <row r="570" spans="1:16" s="846" customFormat="1" ht="15" customHeight="1" x14ac:dyDescent="0.25">
      <c r="A570" s="604" t="s">
        <v>1031</v>
      </c>
      <c r="B570" s="604" t="s">
        <v>2285</v>
      </c>
      <c r="C570" s="929" t="s">
        <v>52</v>
      </c>
      <c r="D570" s="707">
        <v>42354</v>
      </c>
      <c r="E570" s="604">
        <v>12.49</v>
      </c>
      <c r="F570" s="930">
        <v>1.3783700000000001</v>
      </c>
      <c r="G570" s="479" t="s">
        <v>1351</v>
      </c>
      <c r="H570" s="572">
        <v>42354</v>
      </c>
      <c r="I570" s="930">
        <v>1.3807799999999999</v>
      </c>
      <c r="J570" s="924">
        <f>SUM(I570-F570)*10000</f>
        <v>24.099999999998012</v>
      </c>
      <c r="K570" s="932">
        <f t="shared" si="59"/>
        <v>7.2817301390810458</v>
      </c>
      <c r="L570" s="933">
        <f>SUM((I570-F570)/J570*K570)*E570</f>
        <v>9.0948809437122278E-3</v>
      </c>
      <c r="M570" s="929" t="s">
        <v>883</v>
      </c>
      <c r="N570" s="934">
        <v>1.3733</v>
      </c>
      <c r="O570" s="790">
        <f t="shared" si="58"/>
        <v>1596.0578951681828</v>
      </c>
      <c r="P570" s="518"/>
    </row>
    <row r="571" spans="1:16" s="846" customFormat="1" ht="15" customHeight="1" x14ac:dyDescent="0.25">
      <c r="A571" s="604" t="s">
        <v>1031</v>
      </c>
      <c r="B571" s="604" t="s">
        <v>2285</v>
      </c>
      <c r="C571" s="929" t="s">
        <v>52</v>
      </c>
      <c r="D571" s="707">
        <v>42354</v>
      </c>
      <c r="E571" s="604">
        <v>12.49</v>
      </c>
      <c r="F571" s="930">
        <v>1.3783700000000001</v>
      </c>
      <c r="G571" s="479" t="s">
        <v>1351</v>
      </c>
      <c r="H571" s="572">
        <v>42354</v>
      </c>
      <c r="I571" s="930">
        <v>1.38245</v>
      </c>
      <c r="J571" s="924">
        <f>SUM(I571-F571)*10000</f>
        <v>40.799999999998619</v>
      </c>
      <c r="K571" s="932">
        <f t="shared" si="59"/>
        <v>7.2817301390810458</v>
      </c>
      <c r="L571" s="933">
        <f>SUM((I571-F571)/J571*K571)*E571</f>
        <v>9.0948809437122261E-3</v>
      </c>
      <c r="M571" s="929" t="s">
        <v>883</v>
      </c>
      <c r="N571" s="934">
        <v>1.3733</v>
      </c>
      <c r="O571" s="790">
        <f t="shared" si="58"/>
        <v>2702.0399221105822</v>
      </c>
      <c r="P571" s="517"/>
    </row>
    <row r="572" spans="1:16" s="846" customFormat="1" ht="15" customHeight="1" x14ac:dyDescent="0.25">
      <c r="A572" s="627" t="s">
        <v>1166</v>
      </c>
      <c r="B572" s="627" t="s">
        <v>2285</v>
      </c>
      <c r="C572" s="919" t="s">
        <v>77</v>
      </c>
      <c r="D572" s="920">
        <v>42352</v>
      </c>
      <c r="E572" s="627">
        <v>17</v>
      </c>
      <c r="F572" s="921">
        <v>122.77</v>
      </c>
      <c r="G572" s="749" t="s">
        <v>2335</v>
      </c>
      <c r="H572" s="572">
        <v>42354</v>
      </c>
      <c r="I572" s="921">
        <v>123.09</v>
      </c>
      <c r="J572" s="924">
        <f>SUM(F572-I572)*100</f>
        <v>-32.000000000000739</v>
      </c>
      <c r="K572" s="925">
        <f t="shared" si="59"/>
        <v>10</v>
      </c>
      <c r="L572" s="926">
        <f>SUM((F572-I572)/J572*K572)*E572</f>
        <v>1.7000000000000002</v>
      </c>
      <c r="M572" s="919" t="s">
        <v>883</v>
      </c>
      <c r="N572" s="927">
        <v>1</v>
      </c>
      <c r="O572" s="928">
        <f t="shared" si="58"/>
        <v>-5440.0000000001255</v>
      </c>
      <c r="P572" s="734"/>
    </row>
    <row r="573" spans="1:16" s="846" customFormat="1" ht="15" customHeight="1" x14ac:dyDescent="0.25">
      <c r="A573" s="627" t="s">
        <v>1145</v>
      </c>
      <c r="B573" s="627" t="s">
        <v>2285</v>
      </c>
      <c r="C573" s="919" t="s">
        <v>77</v>
      </c>
      <c r="D573" s="920">
        <v>42355</v>
      </c>
      <c r="E573" s="627">
        <v>14.88</v>
      </c>
      <c r="F573" s="921">
        <v>1.49526</v>
      </c>
      <c r="G573" s="749" t="s">
        <v>1351</v>
      </c>
      <c r="H573" s="572">
        <v>42355</v>
      </c>
      <c r="I573" s="921">
        <v>1.49295</v>
      </c>
      <c r="J573" s="924">
        <f>SUM(F573-I573)*10000</f>
        <v>23.100000000000342</v>
      </c>
      <c r="K573" s="925">
        <f t="shared" si="59"/>
        <v>10</v>
      </c>
      <c r="L573" s="926">
        <f>SUM((F573-I573)/J573*K573)*E573</f>
        <v>1.4880000000000001E-2</v>
      </c>
      <c r="M573" s="919" t="s">
        <v>883</v>
      </c>
      <c r="N573" s="927">
        <v>1</v>
      </c>
      <c r="O573" s="928">
        <f t="shared" si="58"/>
        <v>3437.2800000000511</v>
      </c>
      <c r="P573" s="517"/>
    </row>
    <row r="574" spans="1:16" s="846" customFormat="1" ht="15" customHeight="1" x14ac:dyDescent="0.25">
      <c r="A574" s="627" t="s">
        <v>1145</v>
      </c>
      <c r="B574" s="627" t="s">
        <v>2285</v>
      </c>
      <c r="C574" s="919" t="s">
        <v>77</v>
      </c>
      <c r="D574" s="920">
        <v>42355</v>
      </c>
      <c r="E574" s="627">
        <v>14.87</v>
      </c>
      <c r="F574" s="921">
        <v>1.49526</v>
      </c>
      <c r="G574" s="749" t="s">
        <v>1351</v>
      </c>
      <c r="H574" s="572">
        <v>42355</v>
      </c>
      <c r="I574" s="921">
        <v>1.4921</v>
      </c>
      <c r="J574" s="924">
        <f>SUM(F574-I574)*10000</f>
        <v>31.600000000000517</v>
      </c>
      <c r="K574" s="925">
        <f t="shared" si="59"/>
        <v>10</v>
      </c>
      <c r="L574" s="926">
        <f>SUM((F574-I574)/J574*K574)*E574</f>
        <v>1.487E-2</v>
      </c>
      <c r="M574" s="919" t="s">
        <v>883</v>
      </c>
      <c r="N574" s="927">
        <v>1</v>
      </c>
      <c r="O574" s="928">
        <f t="shared" si="58"/>
        <v>4698.9200000000765</v>
      </c>
      <c r="P574" s="517"/>
    </row>
    <row r="575" spans="1:16" s="846" customFormat="1" ht="15" customHeight="1" x14ac:dyDescent="0.25">
      <c r="A575" s="627" t="s">
        <v>1145</v>
      </c>
      <c r="B575" s="627" t="s">
        <v>2285</v>
      </c>
      <c r="C575" s="919" t="s">
        <v>77</v>
      </c>
      <c r="D575" s="920">
        <v>42355</v>
      </c>
      <c r="E575" s="627">
        <v>14.87</v>
      </c>
      <c r="F575" s="921">
        <v>1.49526</v>
      </c>
      <c r="G575" s="749" t="s">
        <v>1351</v>
      </c>
      <c r="H575" s="572">
        <v>42355</v>
      </c>
      <c r="I575" s="921">
        <v>1.49082</v>
      </c>
      <c r="J575" s="924">
        <f>SUM(F575-I575)*10000</f>
        <v>44.399999999999991</v>
      </c>
      <c r="K575" s="925">
        <f t="shared" si="59"/>
        <v>10</v>
      </c>
      <c r="L575" s="926">
        <f>SUM((F575-I575)/J575*K575)*E575</f>
        <v>1.487E-2</v>
      </c>
      <c r="M575" s="919" t="s">
        <v>883</v>
      </c>
      <c r="N575" s="927">
        <v>1</v>
      </c>
      <c r="O575" s="928">
        <f t="shared" si="58"/>
        <v>6602.2799999999979</v>
      </c>
      <c r="P575" s="518" t="s">
        <v>3</v>
      </c>
    </row>
    <row r="576" spans="1:16" s="846" customFormat="1" ht="15" customHeight="1" x14ac:dyDescent="0.25">
      <c r="A576" s="604" t="s">
        <v>1273</v>
      </c>
      <c r="B576" s="604" t="s">
        <v>2285</v>
      </c>
      <c r="C576" s="929" t="s">
        <v>52</v>
      </c>
      <c r="D576" s="707">
        <v>42353</v>
      </c>
      <c r="E576" s="604">
        <v>18.04</v>
      </c>
      <c r="F576" s="930">
        <v>133.25</v>
      </c>
      <c r="G576" s="479" t="s">
        <v>2335</v>
      </c>
      <c r="H576" s="572">
        <v>42356</v>
      </c>
      <c r="I576" s="930">
        <v>132.87</v>
      </c>
      <c r="J576" s="924">
        <f>SUM(I576-F576)*100</f>
        <v>-37.999999999999545</v>
      </c>
      <c r="K576" s="932">
        <f t="shared" si="59"/>
        <v>10</v>
      </c>
      <c r="L576" s="933">
        <f>SUM((I576-F576)/J576*K576)*E576</f>
        <v>1.804</v>
      </c>
      <c r="M576" s="929" t="s">
        <v>883</v>
      </c>
      <c r="N576" s="934">
        <v>1</v>
      </c>
      <c r="O576" s="928">
        <f t="shared" si="58"/>
        <v>-6855.199999999918</v>
      </c>
      <c r="P576" s="734"/>
    </row>
    <row r="577" spans="1:17" s="846" customFormat="1" ht="15" customHeight="1" x14ac:dyDescent="0.25">
      <c r="A577" s="461" t="s">
        <v>1031</v>
      </c>
      <c r="B577" s="461" t="s">
        <v>2073</v>
      </c>
      <c r="C577" s="753" t="s">
        <v>77</v>
      </c>
      <c r="D577" s="482">
        <v>42137</v>
      </c>
      <c r="E577" s="461">
        <v>1.95</v>
      </c>
      <c r="F577" s="750">
        <v>1.1954</v>
      </c>
      <c r="G577" s="749" t="s">
        <v>52</v>
      </c>
      <c r="H577" s="519">
        <v>42356</v>
      </c>
      <c r="I577" s="750">
        <v>1.2118</v>
      </c>
      <c r="J577" s="789">
        <f>SUM(F577-I577)*10000</f>
        <v>-163.99999999999972</v>
      </c>
      <c r="K577" s="742">
        <f t="shared" si="59"/>
        <v>8.3619031691613017</v>
      </c>
      <c r="L577" s="751">
        <f>SUM((F577-I577)/J577*K577)*E577</f>
        <v>1.6305711179864537E-3</v>
      </c>
      <c r="M577" s="753" t="s">
        <v>883</v>
      </c>
      <c r="N577" s="639">
        <v>1.1959</v>
      </c>
      <c r="O577" s="790">
        <f t="shared" si="58"/>
        <v>-2236.0871590415418</v>
      </c>
      <c r="P577" s="517" t="s">
        <v>3</v>
      </c>
    </row>
    <row r="578" spans="1:17" s="846" customFormat="1" ht="15" customHeight="1" x14ac:dyDescent="0.25">
      <c r="A578" s="627" t="s">
        <v>1144</v>
      </c>
      <c r="B578" s="627" t="s">
        <v>2285</v>
      </c>
      <c r="C578" s="919" t="s">
        <v>77</v>
      </c>
      <c r="D578" s="920">
        <v>42359</v>
      </c>
      <c r="E578" s="627">
        <v>35.159999999999997</v>
      </c>
      <c r="F578" s="921">
        <v>2.0701000000000001</v>
      </c>
      <c r="G578" s="749" t="s">
        <v>2335</v>
      </c>
      <c r="H578" s="572">
        <v>42360</v>
      </c>
      <c r="I578" s="921">
        <v>2.0518000000000001</v>
      </c>
      <c r="J578" s="840">
        <f>SUM(F578-I578)*10000</f>
        <v>182.99999999999983</v>
      </c>
      <c r="K578" s="925">
        <f t="shared" si="59"/>
        <v>7.1890726096333575</v>
      </c>
      <c r="L578" s="926">
        <f>SUM((F578-I578)/J578*K578)*E578</f>
        <v>2.5276779295470883E-2</v>
      </c>
      <c r="M578" s="919" t="s">
        <v>883</v>
      </c>
      <c r="N578" s="927">
        <v>1.391</v>
      </c>
      <c r="O578" s="928">
        <f t="shared" ref="O578:O597" si="60">SUM(J578*K578*E578)/N578</f>
        <v>33254.138109785534</v>
      </c>
      <c r="P578" s="517"/>
    </row>
    <row r="579" spans="1:17" s="846" customFormat="1" ht="15" customHeight="1" x14ac:dyDescent="0.25">
      <c r="A579" s="604" t="s">
        <v>1030</v>
      </c>
      <c r="B579" s="604" t="s">
        <v>2285</v>
      </c>
      <c r="C579" s="929" t="s">
        <v>52</v>
      </c>
      <c r="D579" s="707">
        <v>42359</v>
      </c>
      <c r="E579" s="604">
        <v>19.78</v>
      </c>
      <c r="F579" s="930">
        <v>0.72970000000000002</v>
      </c>
      <c r="G579" s="479" t="s">
        <v>2335</v>
      </c>
      <c r="H579" s="572">
        <v>42361</v>
      </c>
      <c r="I579" s="930">
        <v>0.7389</v>
      </c>
      <c r="J579" s="924">
        <f t="shared" ref="J579:J584" si="61">SUM(I579-F579)*10000</f>
        <v>91.999999999999858</v>
      </c>
      <c r="K579" s="932">
        <f t="shared" si="59"/>
        <v>14.900908955446281</v>
      </c>
      <c r="L579" s="933">
        <f t="shared" ref="L579:L584" si="62">SUM((I579-F579)/J579*K579)*E579</f>
        <v>2.9473997913872747E-2</v>
      </c>
      <c r="M579" s="929" t="s">
        <v>883</v>
      </c>
      <c r="N579" s="934">
        <v>0.67110000000000003</v>
      </c>
      <c r="O579" s="928">
        <f t="shared" si="60"/>
        <v>40405.421071022029</v>
      </c>
      <c r="P579" s="734"/>
    </row>
    <row r="580" spans="1:17" s="846" customFormat="1" ht="15" customHeight="1" x14ac:dyDescent="0.25">
      <c r="A580" s="604" t="s">
        <v>1057</v>
      </c>
      <c r="B580" s="604" t="s">
        <v>2285</v>
      </c>
      <c r="C580" s="929" t="s">
        <v>52</v>
      </c>
      <c r="D580" s="707">
        <v>42360</v>
      </c>
      <c r="E580" s="604">
        <v>38.49</v>
      </c>
      <c r="F580" s="930">
        <v>0.71970000000000001</v>
      </c>
      <c r="G580" s="479" t="s">
        <v>2335</v>
      </c>
      <c r="H580" s="572">
        <v>42361</v>
      </c>
      <c r="I580" s="930">
        <v>0.72299999999999998</v>
      </c>
      <c r="J580" s="924">
        <f t="shared" si="61"/>
        <v>32.999999999999694</v>
      </c>
      <c r="K580" s="932">
        <f t="shared" si="59"/>
        <v>10</v>
      </c>
      <c r="L580" s="933">
        <f t="shared" si="62"/>
        <v>3.8490000000000003E-2</v>
      </c>
      <c r="M580" s="929" t="s">
        <v>883</v>
      </c>
      <c r="N580" s="934">
        <v>1</v>
      </c>
      <c r="O580" s="928">
        <f t="shared" si="60"/>
        <v>12701.699999999882</v>
      </c>
      <c r="P580" s="517">
        <f>SUM(O530:O580)</f>
        <v>250209.82985605331</v>
      </c>
      <c r="Q580" s="309" t="s">
        <v>2355</v>
      </c>
    </row>
    <row r="581" spans="1:17" s="846" customFormat="1" ht="15" customHeight="1" x14ac:dyDescent="0.25">
      <c r="A581" s="604" t="s">
        <v>1031</v>
      </c>
      <c r="B581" s="604" t="s">
        <v>3</v>
      </c>
      <c r="C581" s="929" t="s">
        <v>52</v>
      </c>
      <c r="D581" s="707">
        <v>42374</v>
      </c>
      <c r="E581" s="604">
        <v>15.98</v>
      </c>
      <c r="F581" s="930">
        <v>1.3949</v>
      </c>
      <c r="G581" s="931" t="s">
        <v>976</v>
      </c>
      <c r="H581" s="572">
        <v>42375</v>
      </c>
      <c r="I581" s="930">
        <v>1.4056999999999999</v>
      </c>
      <c r="J581" s="924">
        <f t="shared" si="61"/>
        <v>107.9999999999992</v>
      </c>
      <c r="K581" s="932">
        <f t="shared" ref="K581:K597" si="63">SUM(100000/N581)/10000</f>
        <v>7.1710290426676222</v>
      </c>
      <c r="L581" s="933">
        <f t="shared" si="62"/>
        <v>1.145930441018286E-2</v>
      </c>
      <c r="M581" s="929" t="s">
        <v>883</v>
      </c>
      <c r="N581" s="934">
        <v>1.3945000000000001</v>
      </c>
      <c r="O581" s="928">
        <f t="shared" si="60"/>
        <v>8874.9005112925042</v>
      </c>
      <c r="P581" s="517"/>
    </row>
    <row r="582" spans="1:17" s="846" customFormat="1" ht="15" customHeight="1" x14ac:dyDescent="0.25">
      <c r="A582" s="604" t="s">
        <v>1031</v>
      </c>
      <c r="B582" s="604" t="s">
        <v>3</v>
      </c>
      <c r="C582" s="929" t="s">
        <v>52</v>
      </c>
      <c r="D582" s="707">
        <v>42374</v>
      </c>
      <c r="E582" s="604">
        <v>15.69</v>
      </c>
      <c r="F582" s="930">
        <v>1.3949</v>
      </c>
      <c r="G582" s="931" t="s">
        <v>1351</v>
      </c>
      <c r="H582" s="572">
        <v>42375</v>
      </c>
      <c r="I582" s="930">
        <v>1.40439</v>
      </c>
      <c r="J582" s="924">
        <f t="shared" si="61"/>
        <v>94.899999999999977</v>
      </c>
      <c r="K582" s="932">
        <f t="shared" si="63"/>
        <v>7.1710290426676222</v>
      </c>
      <c r="L582" s="933">
        <f t="shared" si="62"/>
        <v>1.12513445679455E-2</v>
      </c>
      <c r="M582" s="929" t="s">
        <v>883</v>
      </c>
      <c r="N582" s="934">
        <v>1.3945000000000001</v>
      </c>
      <c r="O582" s="928">
        <f t="shared" si="60"/>
        <v>7656.8849013842055</v>
      </c>
      <c r="P582" s="517"/>
    </row>
    <row r="583" spans="1:17" s="846" customFormat="1" ht="15" customHeight="1" x14ac:dyDescent="0.25">
      <c r="A583" s="604" t="s">
        <v>1031</v>
      </c>
      <c r="B583" s="604" t="s">
        <v>3</v>
      </c>
      <c r="C583" s="929" t="s">
        <v>52</v>
      </c>
      <c r="D583" s="707">
        <v>42375</v>
      </c>
      <c r="E583" s="604">
        <v>15.68</v>
      </c>
      <c r="F583" s="930">
        <v>1.4011199999999999</v>
      </c>
      <c r="G583" s="931" t="s">
        <v>1351</v>
      </c>
      <c r="H583" s="572">
        <v>42375</v>
      </c>
      <c r="I583" s="930">
        <v>1.40541</v>
      </c>
      <c r="J583" s="924">
        <f t="shared" si="61"/>
        <v>42.90000000000127</v>
      </c>
      <c r="K583" s="932">
        <f t="shared" si="63"/>
        <v>7.1448985424406972</v>
      </c>
      <c r="L583" s="933">
        <f t="shared" si="62"/>
        <v>1.1203200914547014E-2</v>
      </c>
      <c r="M583" s="929" t="s">
        <v>883</v>
      </c>
      <c r="N583" s="934">
        <v>1.3996</v>
      </c>
      <c r="O583" s="928">
        <f t="shared" si="60"/>
        <v>3433.9619836673419</v>
      </c>
      <c r="P583" s="517"/>
    </row>
    <row r="584" spans="1:17" s="846" customFormat="1" ht="15" customHeight="1" x14ac:dyDescent="0.25">
      <c r="A584" s="604" t="s">
        <v>1031</v>
      </c>
      <c r="B584" s="604" t="s">
        <v>3</v>
      </c>
      <c r="C584" s="929" t="s">
        <v>52</v>
      </c>
      <c r="D584" s="707">
        <v>42375</v>
      </c>
      <c r="E584" s="604">
        <v>15.68</v>
      </c>
      <c r="F584" s="930">
        <v>1.4011199999999999</v>
      </c>
      <c r="G584" s="931" t="s">
        <v>1351</v>
      </c>
      <c r="H584" s="572">
        <v>42375</v>
      </c>
      <c r="I584" s="930">
        <v>1.40717</v>
      </c>
      <c r="J584" s="924">
        <f t="shared" si="61"/>
        <v>60.500000000001108</v>
      </c>
      <c r="K584" s="932">
        <f t="shared" si="63"/>
        <v>7.1448985424406972</v>
      </c>
      <c r="L584" s="933">
        <f t="shared" si="62"/>
        <v>1.1203200914547014E-2</v>
      </c>
      <c r="M584" s="929" t="s">
        <v>883</v>
      </c>
      <c r="N584" s="934">
        <v>1.3996</v>
      </c>
      <c r="O584" s="928">
        <f t="shared" si="60"/>
        <v>4842.7669000436317</v>
      </c>
      <c r="P584" s="517"/>
    </row>
    <row r="585" spans="1:17" s="846" customFormat="1" ht="15" customHeight="1" x14ac:dyDescent="0.25">
      <c r="A585" s="627" t="s">
        <v>1145</v>
      </c>
      <c r="B585" s="627" t="s">
        <v>3</v>
      </c>
      <c r="C585" s="919" t="s">
        <v>77</v>
      </c>
      <c r="D585" s="920">
        <v>42375</v>
      </c>
      <c r="E585" s="627">
        <v>16.71</v>
      </c>
      <c r="F585" s="921">
        <v>1.4654400000000001</v>
      </c>
      <c r="G585" s="922" t="s">
        <v>1351</v>
      </c>
      <c r="H585" s="572">
        <v>42375</v>
      </c>
      <c r="I585" s="921">
        <v>1.4635</v>
      </c>
      <c r="J585" s="924">
        <f>SUM(F585-I585)*10000</f>
        <v>19.400000000000528</v>
      </c>
      <c r="K585" s="925">
        <f t="shared" si="63"/>
        <v>10</v>
      </c>
      <c r="L585" s="926">
        <f>SUM((F585-I585)/J585*K585)*E585</f>
        <v>1.6710000000000003E-2</v>
      </c>
      <c r="M585" s="919" t="s">
        <v>883</v>
      </c>
      <c r="N585" s="927">
        <v>1</v>
      </c>
      <c r="O585" s="928">
        <f t="shared" si="60"/>
        <v>3241.7400000000885</v>
      </c>
      <c r="P585" s="518"/>
    </row>
    <row r="586" spans="1:17" s="846" customFormat="1" ht="15" customHeight="1" x14ac:dyDescent="0.25">
      <c r="A586" s="627" t="s">
        <v>1145</v>
      </c>
      <c r="B586" s="627" t="s">
        <v>3</v>
      </c>
      <c r="C586" s="919" t="s">
        <v>77</v>
      </c>
      <c r="D586" s="920">
        <v>42375</v>
      </c>
      <c r="E586" s="627">
        <v>16.71</v>
      </c>
      <c r="F586" s="921">
        <v>1.4654400000000001</v>
      </c>
      <c r="G586" s="922" t="s">
        <v>1351</v>
      </c>
      <c r="H586" s="572">
        <v>42375</v>
      </c>
      <c r="I586" s="921">
        <v>1.46279</v>
      </c>
      <c r="J586" s="924">
        <f>SUM(F586-I586)*10000</f>
        <v>26.500000000000412</v>
      </c>
      <c r="K586" s="925">
        <f t="shared" si="63"/>
        <v>10</v>
      </c>
      <c r="L586" s="926">
        <f>SUM((F586-I586)/J586*K586)*E586</f>
        <v>1.6710000000000003E-2</v>
      </c>
      <c r="M586" s="919" t="s">
        <v>883</v>
      </c>
      <c r="N586" s="927">
        <v>1</v>
      </c>
      <c r="O586" s="928">
        <f t="shared" si="60"/>
        <v>4428.1500000000688</v>
      </c>
      <c r="P586" s="518"/>
    </row>
    <row r="587" spans="1:17" s="846" customFormat="1" ht="15" customHeight="1" x14ac:dyDescent="0.25">
      <c r="A587" s="627" t="s">
        <v>1145</v>
      </c>
      <c r="B587" s="627" t="s">
        <v>3</v>
      </c>
      <c r="C587" s="919" t="s">
        <v>77</v>
      </c>
      <c r="D587" s="920">
        <v>42375</v>
      </c>
      <c r="E587" s="627">
        <v>16.7</v>
      </c>
      <c r="F587" s="921">
        <v>1.4654400000000001</v>
      </c>
      <c r="G587" s="922" t="s">
        <v>1351</v>
      </c>
      <c r="H587" s="572">
        <v>42375</v>
      </c>
      <c r="I587" s="921">
        <v>1.4617899999999999</v>
      </c>
      <c r="J587" s="924">
        <f>SUM(F587-I587)*10000</f>
        <v>36.500000000001535</v>
      </c>
      <c r="K587" s="925">
        <f t="shared" si="63"/>
        <v>10</v>
      </c>
      <c r="L587" s="926">
        <f>SUM((F587-I587)/J587*K587)*E587</f>
        <v>1.67E-2</v>
      </c>
      <c r="M587" s="919" t="s">
        <v>883</v>
      </c>
      <c r="N587" s="927">
        <v>1</v>
      </c>
      <c r="O587" s="928">
        <f t="shared" si="60"/>
        <v>6095.5000000002565</v>
      </c>
      <c r="P587" s="518"/>
    </row>
    <row r="588" spans="1:17" s="846" customFormat="1" ht="15" customHeight="1" x14ac:dyDescent="0.25">
      <c r="A588" s="627" t="s">
        <v>1030</v>
      </c>
      <c r="B588" s="627" t="s">
        <v>3</v>
      </c>
      <c r="C588" s="919" t="s">
        <v>77</v>
      </c>
      <c r="D588" s="920">
        <v>42374</v>
      </c>
      <c r="E588" s="627">
        <v>15.57</v>
      </c>
      <c r="F588" s="921">
        <v>0.73350000000000004</v>
      </c>
      <c r="G588" s="922" t="s">
        <v>976</v>
      </c>
      <c r="H588" s="572">
        <v>42376</v>
      </c>
      <c r="I588" s="921">
        <v>0.73350000000000004</v>
      </c>
      <c r="J588" s="924">
        <f>SUM(F588-I588)*10000</f>
        <v>0</v>
      </c>
      <c r="K588" s="925">
        <f t="shared" si="63"/>
        <v>13.563000135630002</v>
      </c>
      <c r="L588" s="926" t="e">
        <f>SUM((F588-I588)/J588*K588)*E588</f>
        <v>#DIV/0!</v>
      </c>
      <c r="M588" s="919" t="s">
        <v>883</v>
      </c>
      <c r="N588" s="927">
        <v>0.73729999999999996</v>
      </c>
      <c r="O588" s="928">
        <f t="shared" si="60"/>
        <v>0</v>
      </c>
      <c r="P588" s="518"/>
    </row>
    <row r="589" spans="1:17" s="846" customFormat="1" ht="15" customHeight="1" x14ac:dyDescent="0.25">
      <c r="A589" s="604" t="s">
        <v>1031</v>
      </c>
      <c r="B589" s="604" t="s">
        <v>3</v>
      </c>
      <c r="C589" s="929" t="s">
        <v>52</v>
      </c>
      <c r="D589" s="707">
        <v>42374</v>
      </c>
      <c r="E589" s="604">
        <v>15.98</v>
      </c>
      <c r="F589" s="930">
        <v>1.3949</v>
      </c>
      <c r="G589" s="931" t="s">
        <v>52</v>
      </c>
      <c r="H589" s="572">
        <v>42376</v>
      </c>
      <c r="I589" s="930">
        <v>1.4149</v>
      </c>
      <c r="J589" s="924">
        <f>SUM(I589-F589)*10000</f>
        <v>200.00000000000017</v>
      </c>
      <c r="K589" s="932">
        <f t="shared" si="63"/>
        <v>7.1042909917590222</v>
      </c>
      <c r="L589" s="933">
        <f>SUM((I589-F589)/J589*K589)*E589</f>
        <v>1.1352657004830917E-2</v>
      </c>
      <c r="M589" s="929" t="s">
        <v>883</v>
      </c>
      <c r="N589" s="934">
        <v>1.4076</v>
      </c>
      <c r="O589" s="928">
        <f t="shared" si="60"/>
        <v>16130.515778390065</v>
      </c>
      <c r="P589" s="517"/>
    </row>
    <row r="590" spans="1:17" s="846" customFormat="1" ht="15" customHeight="1" x14ac:dyDescent="0.25">
      <c r="A590" s="604" t="s">
        <v>1032</v>
      </c>
      <c r="B590" s="604" t="s">
        <v>3</v>
      </c>
      <c r="C590" s="929" t="s">
        <v>52</v>
      </c>
      <c r="D590" s="707">
        <v>42376</v>
      </c>
      <c r="E590" s="604">
        <v>20</v>
      </c>
      <c r="F590" s="930">
        <v>1.46</v>
      </c>
      <c r="G590" s="931" t="s">
        <v>52</v>
      </c>
      <c r="H590" s="572">
        <v>42376</v>
      </c>
      <c r="I590" s="930">
        <v>1.4510000000000001</v>
      </c>
      <c r="J590" s="924">
        <f>SUM(I590-F590)*10000</f>
        <v>-89.999999999998977</v>
      </c>
      <c r="K590" s="932">
        <f t="shared" si="63"/>
        <v>10</v>
      </c>
      <c r="L590" s="933">
        <f>SUM((I590-F590)/J590*K590)*E590</f>
        <v>0.02</v>
      </c>
      <c r="M590" s="929" t="s">
        <v>883</v>
      </c>
      <c r="N590" s="934">
        <v>1</v>
      </c>
      <c r="O590" s="928">
        <f t="shared" si="60"/>
        <v>-17999.999999999796</v>
      </c>
      <c r="P590" s="517"/>
    </row>
    <row r="591" spans="1:17" s="846" customFormat="1" ht="15" customHeight="1" x14ac:dyDescent="0.25">
      <c r="A591" s="627" t="s">
        <v>1274</v>
      </c>
      <c r="B591" s="627" t="s">
        <v>3</v>
      </c>
      <c r="C591" s="919" t="s">
        <v>77</v>
      </c>
      <c r="D591" s="920">
        <v>42375</v>
      </c>
      <c r="E591" s="627">
        <v>42.6</v>
      </c>
      <c r="F591" s="921">
        <v>118.69</v>
      </c>
      <c r="G591" s="922" t="s">
        <v>976</v>
      </c>
      <c r="H591" s="572">
        <v>42380</v>
      </c>
      <c r="I591" s="921">
        <v>117.15</v>
      </c>
      <c r="J591" s="924">
        <f>SUM(F591-I591)*100</f>
        <v>153.9999999999992</v>
      </c>
      <c r="K591" s="925">
        <f t="shared" si="63"/>
        <v>10</v>
      </c>
      <c r="L591" s="926">
        <f>SUM((F591-I591)/J591*K591)*E591</f>
        <v>4.2600000000000007</v>
      </c>
      <c r="M591" s="919" t="s">
        <v>883</v>
      </c>
      <c r="N591" s="927">
        <v>1</v>
      </c>
      <c r="O591" s="928">
        <f t="shared" si="60"/>
        <v>65603.999999999665</v>
      </c>
      <c r="P591" s="518"/>
    </row>
    <row r="592" spans="1:17" s="846" customFormat="1" ht="15" customHeight="1" x14ac:dyDescent="0.25">
      <c r="A592" s="604" t="s">
        <v>1031</v>
      </c>
      <c r="B592" s="604" t="s">
        <v>3</v>
      </c>
      <c r="C592" s="929" t="s">
        <v>52</v>
      </c>
      <c r="D592" s="707">
        <v>42380</v>
      </c>
      <c r="E592" s="604">
        <v>16</v>
      </c>
      <c r="F592" s="930">
        <v>1.41727</v>
      </c>
      <c r="G592" s="931" t="s">
        <v>1351</v>
      </c>
      <c r="H592" s="572">
        <v>42380</v>
      </c>
      <c r="I592" s="930">
        <v>1.4190700000000001</v>
      </c>
      <c r="J592" s="924">
        <f t="shared" ref="J592:J597" si="64">SUM(I592-F592)*10000</f>
        <v>18.000000000000238</v>
      </c>
      <c r="K592" s="932">
        <f t="shared" si="63"/>
        <v>7.0596540769502285</v>
      </c>
      <c r="L592" s="933">
        <f t="shared" ref="L592:L601" si="65">SUM((I592-F592)/J592*K592)*E592</f>
        <v>1.1295446523120365E-2</v>
      </c>
      <c r="M592" s="929" t="s">
        <v>883</v>
      </c>
      <c r="N592" s="934">
        <v>1.4165000000000001</v>
      </c>
      <c r="O592" s="928">
        <f t="shared" si="60"/>
        <v>1435.3550117625787</v>
      </c>
      <c r="P592" s="517"/>
    </row>
    <row r="593" spans="1:16" s="846" customFormat="1" ht="15" customHeight="1" x14ac:dyDescent="0.25">
      <c r="A593" s="604" t="s">
        <v>1031</v>
      </c>
      <c r="B593" s="604" t="s">
        <v>3</v>
      </c>
      <c r="C593" s="929" t="s">
        <v>52</v>
      </c>
      <c r="D593" s="707">
        <v>42380</v>
      </c>
      <c r="E593" s="604">
        <v>16</v>
      </c>
      <c r="F593" s="930">
        <v>1.41727</v>
      </c>
      <c r="G593" s="931" t="s">
        <v>1351</v>
      </c>
      <c r="H593" s="572">
        <v>42380</v>
      </c>
      <c r="I593" s="930">
        <v>1.4194199999999999</v>
      </c>
      <c r="J593" s="924">
        <f t="shared" si="64"/>
        <v>21.499999999998742</v>
      </c>
      <c r="K593" s="932">
        <f t="shared" si="63"/>
        <v>7.0596540769502285</v>
      </c>
      <c r="L593" s="933">
        <f t="shared" si="65"/>
        <v>1.1295446523120365E-2</v>
      </c>
      <c r="M593" s="929" t="s">
        <v>883</v>
      </c>
      <c r="N593" s="934">
        <v>1.4165000000000001</v>
      </c>
      <c r="O593" s="928">
        <f t="shared" si="60"/>
        <v>1714.4518196051793</v>
      </c>
      <c r="P593" s="517"/>
    </row>
    <row r="594" spans="1:16" s="846" customFormat="1" ht="15" customHeight="1" x14ac:dyDescent="0.25">
      <c r="A594" s="604" t="s">
        <v>1031</v>
      </c>
      <c r="B594" s="604" t="s">
        <v>3</v>
      </c>
      <c r="C594" s="929" t="s">
        <v>52</v>
      </c>
      <c r="D594" s="707">
        <v>42380</v>
      </c>
      <c r="E594" s="604">
        <v>16</v>
      </c>
      <c r="F594" s="930">
        <v>1.41727</v>
      </c>
      <c r="G594" s="931" t="s">
        <v>1351</v>
      </c>
      <c r="H594" s="572">
        <v>42380</v>
      </c>
      <c r="I594" s="930">
        <v>1.4199600000000001</v>
      </c>
      <c r="J594" s="924">
        <f t="shared" si="64"/>
        <v>26.900000000000812</v>
      </c>
      <c r="K594" s="932">
        <f t="shared" si="63"/>
        <v>7.0596540769502285</v>
      </c>
      <c r="L594" s="933">
        <f t="shared" si="65"/>
        <v>1.1295446523120365E-2</v>
      </c>
      <c r="M594" s="929" t="s">
        <v>883</v>
      </c>
      <c r="N594" s="934">
        <v>1.4165000000000001</v>
      </c>
      <c r="O594" s="928">
        <f t="shared" si="60"/>
        <v>2145.058323134112</v>
      </c>
      <c r="P594" s="517"/>
    </row>
    <row r="595" spans="1:16" s="846" customFormat="1" ht="15" customHeight="1" x14ac:dyDescent="0.25">
      <c r="A595" s="604" t="s">
        <v>1031</v>
      </c>
      <c r="B595" s="604" t="s">
        <v>3</v>
      </c>
      <c r="C595" s="929" t="s">
        <v>52</v>
      </c>
      <c r="D595" s="707">
        <v>42384</v>
      </c>
      <c r="E595" s="604">
        <v>23.1</v>
      </c>
      <c r="F595" s="930">
        <v>1.4406000000000001</v>
      </c>
      <c r="G595" s="931" t="s">
        <v>1351</v>
      </c>
      <c r="H595" s="572">
        <v>42384</v>
      </c>
      <c r="I595" s="930">
        <v>1.44184</v>
      </c>
      <c r="J595" s="924">
        <f t="shared" si="64"/>
        <v>12.399999999999078</v>
      </c>
      <c r="K595" s="932">
        <f t="shared" si="63"/>
        <v>6.9613644274277755</v>
      </c>
      <c r="L595" s="933">
        <f t="shared" si="65"/>
        <v>1.6080751827358162E-2</v>
      </c>
      <c r="M595" s="929" t="s">
        <v>883</v>
      </c>
      <c r="N595" s="934">
        <v>1.4365000000000001</v>
      </c>
      <c r="O595" s="928">
        <f t="shared" si="60"/>
        <v>1388.1052743419868</v>
      </c>
      <c r="P595" s="517"/>
    </row>
    <row r="596" spans="1:16" s="846" customFormat="1" ht="15" customHeight="1" x14ac:dyDescent="0.25">
      <c r="A596" s="604" t="s">
        <v>1031</v>
      </c>
      <c r="B596" s="604" t="s">
        <v>3</v>
      </c>
      <c r="C596" s="929" t="s">
        <v>52</v>
      </c>
      <c r="D596" s="707">
        <v>42384</v>
      </c>
      <c r="E596" s="604">
        <v>23.1</v>
      </c>
      <c r="F596" s="930">
        <v>1.4406000000000001</v>
      </c>
      <c r="G596" s="931" t="s">
        <v>1351</v>
      </c>
      <c r="H596" s="572">
        <v>42384</v>
      </c>
      <c r="I596" s="930">
        <v>1.4420599999999999</v>
      </c>
      <c r="J596" s="924">
        <f t="shared" si="64"/>
        <v>14.599999999997948</v>
      </c>
      <c r="K596" s="932">
        <f t="shared" si="63"/>
        <v>6.9613644274277755</v>
      </c>
      <c r="L596" s="933">
        <f t="shared" si="65"/>
        <v>1.6080751827358162E-2</v>
      </c>
      <c r="M596" s="929" t="s">
        <v>883</v>
      </c>
      <c r="N596" s="934">
        <v>1.4365000000000001</v>
      </c>
      <c r="O596" s="928">
        <f t="shared" si="60"/>
        <v>1634.382016563844</v>
      </c>
      <c r="P596" s="517"/>
    </row>
    <row r="597" spans="1:16" s="846" customFormat="1" ht="15" customHeight="1" x14ac:dyDescent="0.25">
      <c r="A597" s="604" t="s">
        <v>1031</v>
      </c>
      <c r="B597" s="604" t="s">
        <v>3</v>
      </c>
      <c r="C597" s="929" t="s">
        <v>52</v>
      </c>
      <c r="D597" s="707">
        <v>42384</v>
      </c>
      <c r="E597" s="604">
        <v>23.1</v>
      </c>
      <c r="F597" s="930">
        <v>1.4406000000000001</v>
      </c>
      <c r="G597" s="931" t="s">
        <v>1351</v>
      </c>
      <c r="H597" s="572">
        <v>42384</v>
      </c>
      <c r="I597" s="930">
        <v>1.44252</v>
      </c>
      <c r="J597" s="924">
        <f t="shared" si="64"/>
        <v>19.199999999999218</v>
      </c>
      <c r="K597" s="932">
        <f t="shared" si="63"/>
        <v>6.9613644274277755</v>
      </c>
      <c r="L597" s="933">
        <f t="shared" si="65"/>
        <v>1.6080751827358162E-2</v>
      </c>
      <c r="M597" s="929" t="s">
        <v>883</v>
      </c>
      <c r="N597" s="934">
        <v>1.4365000000000001</v>
      </c>
      <c r="O597" s="928">
        <f t="shared" si="60"/>
        <v>2149.3242957554062</v>
      </c>
      <c r="P597" s="517"/>
    </row>
    <row r="598" spans="1:16" s="846" customFormat="1" ht="15" customHeight="1" x14ac:dyDescent="0.25">
      <c r="A598" s="604" t="s">
        <v>1150</v>
      </c>
      <c r="B598" s="604" t="s">
        <v>3</v>
      </c>
      <c r="C598" s="929" t="s">
        <v>52</v>
      </c>
      <c r="D598" s="707">
        <v>42384</v>
      </c>
      <c r="E598" s="604">
        <v>12</v>
      </c>
      <c r="F598" s="930">
        <v>169.69499999999999</v>
      </c>
      <c r="G598" s="931" t="s">
        <v>2336</v>
      </c>
      <c r="H598" s="572">
        <v>42384</v>
      </c>
      <c r="I598" s="930">
        <v>169.2</v>
      </c>
      <c r="J598" s="924">
        <f>SUM(I598-F598)*100</f>
        <v>-49.500000000000455</v>
      </c>
      <c r="K598" s="932">
        <f t="shared" ref="K598:K603" si="66">SUM(100000/N598)/10000</f>
        <v>10</v>
      </c>
      <c r="L598" s="933">
        <f t="shared" si="65"/>
        <v>1.2000000000000002</v>
      </c>
      <c r="M598" s="929" t="s">
        <v>883</v>
      </c>
      <c r="N598" s="934">
        <v>1</v>
      </c>
      <c r="O598" s="928">
        <f t="shared" ref="O598:O603" si="67">SUM(J598*K598*E598)/N598</f>
        <v>-5940.0000000000546</v>
      </c>
      <c r="P598" s="517"/>
    </row>
    <row r="599" spans="1:16" s="846" customFormat="1" ht="15" customHeight="1" x14ac:dyDescent="0.25">
      <c r="A599" s="604" t="s">
        <v>2347</v>
      </c>
      <c r="B599" s="604" t="s">
        <v>3</v>
      </c>
      <c r="C599" s="929" t="s">
        <v>52</v>
      </c>
      <c r="D599" s="707">
        <v>42388</v>
      </c>
      <c r="E599" s="604">
        <v>42.13</v>
      </c>
      <c r="F599" s="930">
        <v>0.94059999999999999</v>
      </c>
      <c r="G599" s="931" t="s">
        <v>2335</v>
      </c>
      <c r="H599" s="572">
        <v>41293</v>
      </c>
      <c r="I599" s="930">
        <v>0.93569999999999998</v>
      </c>
      <c r="J599" s="924">
        <f>SUM(I599-F599)*10000</f>
        <v>-49.000000000000156</v>
      </c>
      <c r="K599" s="932">
        <f t="shared" si="66"/>
        <v>6.8676601881738897</v>
      </c>
      <c r="L599" s="933">
        <f t="shared" si="65"/>
        <v>2.89334523727766E-2</v>
      </c>
      <c r="M599" s="929" t="s">
        <v>883</v>
      </c>
      <c r="N599" s="934">
        <v>1.4560999999999999</v>
      </c>
      <c r="O599" s="928">
        <f t="shared" si="67"/>
        <v>-9736.5508293802486</v>
      </c>
      <c r="P599" s="517"/>
    </row>
    <row r="600" spans="1:16" s="846" customFormat="1" ht="15" customHeight="1" x14ac:dyDescent="0.25">
      <c r="A600" s="604" t="s">
        <v>1273</v>
      </c>
      <c r="B600" s="604" t="s">
        <v>3</v>
      </c>
      <c r="C600" s="929" t="s">
        <v>52</v>
      </c>
      <c r="D600" s="707">
        <v>42376</v>
      </c>
      <c r="E600" s="604">
        <v>17.600000000000001</v>
      </c>
      <c r="F600" s="930">
        <v>128.23500000000001</v>
      </c>
      <c r="G600" s="931" t="s">
        <v>976</v>
      </c>
      <c r="H600" s="572">
        <v>42389</v>
      </c>
      <c r="I600" s="930">
        <v>127.205</v>
      </c>
      <c r="J600" s="924">
        <f>SUM(I600-F600)*100</f>
        <v>-103.00000000000153</v>
      </c>
      <c r="K600" s="932">
        <f t="shared" si="66"/>
        <v>10</v>
      </c>
      <c r="L600" s="933">
        <f t="shared" si="65"/>
        <v>1.7600000000000002</v>
      </c>
      <c r="M600" s="929" t="s">
        <v>883</v>
      </c>
      <c r="N600" s="934">
        <v>1</v>
      </c>
      <c r="O600" s="928">
        <f t="shared" si="67"/>
        <v>-18128.000000000273</v>
      </c>
      <c r="P600" s="517"/>
    </row>
    <row r="601" spans="1:16" s="846" customFormat="1" ht="15" customHeight="1" x14ac:dyDescent="0.25">
      <c r="A601" s="604" t="s">
        <v>1274</v>
      </c>
      <c r="B601" s="604" t="s">
        <v>3</v>
      </c>
      <c r="C601" s="929" t="s">
        <v>52</v>
      </c>
      <c r="D601" s="707">
        <v>42384</v>
      </c>
      <c r="E601" s="604">
        <v>13.05</v>
      </c>
      <c r="F601" s="930">
        <v>117.32</v>
      </c>
      <c r="G601" s="931" t="s">
        <v>2336</v>
      </c>
      <c r="H601" s="572">
        <v>42389</v>
      </c>
      <c r="I601" s="930">
        <v>116.52</v>
      </c>
      <c r="J601" s="924">
        <f>SUM(I601-F601)*100</f>
        <v>-79.999999999999716</v>
      </c>
      <c r="K601" s="932">
        <f t="shared" si="66"/>
        <v>10</v>
      </c>
      <c r="L601" s="933">
        <f t="shared" si="65"/>
        <v>1.3050000000000002</v>
      </c>
      <c r="M601" s="929" t="s">
        <v>883</v>
      </c>
      <c r="N601" s="934">
        <v>1</v>
      </c>
      <c r="O601" s="928">
        <f t="shared" si="67"/>
        <v>-10439.999999999964</v>
      </c>
      <c r="P601" s="517"/>
    </row>
    <row r="602" spans="1:16" s="846" customFormat="1" ht="15" customHeight="1" x14ac:dyDescent="0.25">
      <c r="A602" s="627" t="s">
        <v>1173</v>
      </c>
      <c r="B602" s="627" t="s">
        <v>3</v>
      </c>
      <c r="C602" s="919" t="s">
        <v>77</v>
      </c>
      <c r="D602" s="920">
        <v>42388</v>
      </c>
      <c r="E602" s="627">
        <v>13.9</v>
      </c>
      <c r="F602" s="921">
        <v>2.0642999999999998</v>
      </c>
      <c r="G602" s="922" t="s">
        <v>976</v>
      </c>
      <c r="H602" s="572">
        <v>42390</v>
      </c>
      <c r="I602" s="921">
        <v>2.0327000000000002</v>
      </c>
      <c r="J602" s="924">
        <f>SUM(F602-I602)*10000</f>
        <v>315.99999999999631</v>
      </c>
      <c r="K602" s="925">
        <f t="shared" si="66"/>
        <v>7.0096733492219254</v>
      </c>
      <c r="L602" s="926">
        <f>SUM((F602-I602)/J602*K602)*E602</f>
        <v>9.7434459554184751E-3</v>
      </c>
      <c r="M602" s="919" t="s">
        <v>883</v>
      </c>
      <c r="N602" s="927">
        <v>1.4266000000000001</v>
      </c>
      <c r="O602" s="928">
        <f t="shared" si="67"/>
        <v>21582.28600807656</v>
      </c>
      <c r="P602" s="518"/>
    </row>
    <row r="603" spans="1:16" s="846" customFormat="1" ht="15" customHeight="1" x14ac:dyDescent="0.25">
      <c r="A603" s="627" t="s">
        <v>1145</v>
      </c>
      <c r="B603" s="627" t="s">
        <v>3</v>
      </c>
      <c r="C603" s="919" t="s">
        <v>77</v>
      </c>
      <c r="D603" s="920">
        <v>42390</v>
      </c>
      <c r="E603" s="627">
        <v>13.67</v>
      </c>
      <c r="F603" s="921">
        <v>1.41239</v>
      </c>
      <c r="G603" s="922" t="s">
        <v>1351</v>
      </c>
      <c r="H603" s="572">
        <v>42390</v>
      </c>
      <c r="I603" s="921">
        <v>1.4106000000000001</v>
      </c>
      <c r="J603" s="924">
        <f>SUM(F603-I603)*10000</f>
        <v>17.899999999999583</v>
      </c>
      <c r="K603" s="925">
        <f t="shared" si="66"/>
        <v>10</v>
      </c>
      <c r="L603" s="926">
        <f>SUM((F603-I603)/J603*K603)*E603</f>
        <v>1.367E-2</v>
      </c>
      <c r="M603" s="919" t="s">
        <v>883</v>
      </c>
      <c r="N603" s="927">
        <v>1</v>
      </c>
      <c r="O603" s="928">
        <f t="shared" si="67"/>
        <v>2446.929999999943</v>
      </c>
      <c r="P603" s="518"/>
    </row>
    <row r="604" spans="1:16" s="846" customFormat="1" ht="15" customHeight="1" x14ac:dyDescent="0.25">
      <c r="A604" s="627" t="s">
        <v>1145</v>
      </c>
      <c r="B604" s="627" t="s">
        <v>3</v>
      </c>
      <c r="C604" s="919" t="s">
        <v>77</v>
      </c>
      <c r="D604" s="920">
        <v>42390</v>
      </c>
      <c r="E604" s="627">
        <v>13.67</v>
      </c>
      <c r="F604" s="921">
        <v>1.41239</v>
      </c>
      <c r="G604" s="922" t="s">
        <v>1351</v>
      </c>
      <c r="H604" s="572">
        <v>42390</v>
      </c>
      <c r="I604" s="921">
        <v>1.4095899999999999</v>
      </c>
      <c r="J604" s="924">
        <f>SUM(F604-I604)*10000</f>
        <v>28.000000000001357</v>
      </c>
      <c r="K604" s="925">
        <f>SUM(100000/N604)/10000</f>
        <v>10</v>
      </c>
      <c r="L604" s="926">
        <f>SUM((F604-I604)/J604*K604)*E604</f>
        <v>1.367E-2</v>
      </c>
      <c r="M604" s="919" t="s">
        <v>883</v>
      </c>
      <c r="N604" s="927">
        <v>1</v>
      </c>
      <c r="O604" s="928">
        <f>SUM(J604*K604*E604)/N604</f>
        <v>3827.6000000001859</v>
      </c>
      <c r="P604" s="518"/>
    </row>
    <row r="605" spans="1:16" s="846" customFormat="1" ht="15" customHeight="1" x14ac:dyDescent="0.25">
      <c r="A605" s="627" t="s">
        <v>1145</v>
      </c>
      <c r="B605" s="627" t="s">
        <v>3</v>
      </c>
      <c r="C605" s="919" t="s">
        <v>77</v>
      </c>
      <c r="D605" s="920">
        <v>42390</v>
      </c>
      <c r="E605" s="627">
        <v>13.66</v>
      </c>
      <c r="F605" s="921">
        <v>1.41239</v>
      </c>
      <c r="G605" s="922" t="s">
        <v>1351</v>
      </c>
      <c r="H605" s="572">
        <v>42390</v>
      </c>
      <c r="I605" s="921">
        <v>1.4175199999999999</v>
      </c>
      <c r="J605" s="924">
        <f>SUM(F605-I605)*10000</f>
        <v>-51.299999999998569</v>
      </c>
      <c r="K605" s="925">
        <f>SUM(100000/N605)/10000</f>
        <v>10</v>
      </c>
      <c r="L605" s="926">
        <f>SUM((F605-I605)/J605*K605)*E605</f>
        <v>1.366E-2</v>
      </c>
      <c r="M605" s="919" t="s">
        <v>883</v>
      </c>
      <c r="N605" s="927">
        <v>1</v>
      </c>
      <c r="O605" s="928">
        <f>SUM(J605*K605*E605)/N605</f>
        <v>-7007.5799999998044</v>
      </c>
      <c r="P605" s="518"/>
    </row>
    <row r="606" spans="1:16" s="846" customFormat="1" ht="15" customHeight="1" x14ac:dyDescent="0.25">
      <c r="A606" s="604" t="s">
        <v>1141</v>
      </c>
      <c r="B606" s="604" t="s">
        <v>3</v>
      </c>
      <c r="C606" s="929" t="s">
        <v>52</v>
      </c>
      <c r="D606" s="707">
        <v>42382</v>
      </c>
      <c r="E606" s="604">
        <v>13.39</v>
      </c>
      <c r="F606" s="930">
        <v>1.0004999999999999</v>
      </c>
      <c r="G606" s="931" t="s">
        <v>976</v>
      </c>
      <c r="H606" s="572">
        <v>42391</v>
      </c>
      <c r="I606" s="930">
        <v>0.99119999999999997</v>
      </c>
      <c r="J606" s="924">
        <f>SUM(I606-F606)*10000</f>
        <v>-92.999999999999744</v>
      </c>
      <c r="K606" s="932">
        <f t="shared" ref="K606:K619" si="68">SUM(100000/N606)/10000</f>
        <v>7.0323488045007032</v>
      </c>
      <c r="L606" s="933">
        <f>SUM((I606-F606)/J606*K606)*E606</f>
        <v>9.4163150492264421E-3</v>
      </c>
      <c r="M606" s="929" t="s">
        <v>883</v>
      </c>
      <c r="N606" s="934">
        <v>1.4219999999999999</v>
      </c>
      <c r="O606" s="928">
        <f t="shared" ref="O606:O619" si="69">SUM(J606*K606*E606)/N606</f>
        <v>-6158.3495047683318</v>
      </c>
      <c r="P606" s="517"/>
    </row>
    <row r="607" spans="1:16" s="846" customFormat="1" ht="15" customHeight="1" x14ac:dyDescent="0.25">
      <c r="A607" s="604" t="s">
        <v>1146</v>
      </c>
      <c r="B607" s="604" t="s">
        <v>3</v>
      </c>
      <c r="C607" s="929" t="s">
        <v>52</v>
      </c>
      <c r="D607" s="707">
        <v>42390</v>
      </c>
      <c r="E607" s="604">
        <v>34.869999999999997</v>
      </c>
      <c r="F607" s="930">
        <v>1.0059</v>
      </c>
      <c r="G607" s="931" t="s">
        <v>976</v>
      </c>
      <c r="H607" s="572">
        <v>42391</v>
      </c>
      <c r="I607" s="930">
        <v>1.0167999999999999</v>
      </c>
      <c r="J607" s="924">
        <f>SUM(I607-F607)*10000</f>
        <v>108.99999999999909</v>
      </c>
      <c r="K607" s="932">
        <f t="shared" si="68"/>
        <v>10</v>
      </c>
      <c r="L607" s="933">
        <f>SUM((I607-F607)/J607*K607)*E607</f>
        <v>3.4869999999999998E-2</v>
      </c>
      <c r="M607" s="929" t="s">
        <v>883</v>
      </c>
      <c r="N607" s="934">
        <v>1</v>
      </c>
      <c r="O607" s="928">
        <f t="shared" si="69"/>
        <v>38008.299999999683</v>
      </c>
      <c r="P607" s="517"/>
    </row>
    <row r="608" spans="1:16" s="846" customFormat="1" ht="15" customHeight="1" x14ac:dyDescent="0.25">
      <c r="A608" s="627" t="s">
        <v>1176</v>
      </c>
      <c r="B608" s="627" t="s">
        <v>3</v>
      </c>
      <c r="C608" s="919" t="s">
        <v>77</v>
      </c>
      <c r="D608" s="920">
        <v>42391</v>
      </c>
      <c r="E608" s="627">
        <v>16.48</v>
      </c>
      <c r="F608" s="921">
        <v>2.2002600000000001</v>
      </c>
      <c r="G608" s="922" t="s">
        <v>2335</v>
      </c>
      <c r="H608" s="572">
        <v>42391</v>
      </c>
      <c r="I608" s="921">
        <v>2.1787000000000001</v>
      </c>
      <c r="J608" s="924">
        <f>SUM(F608-I608)*10000</f>
        <v>215.60000000000025</v>
      </c>
      <c r="K608" s="925">
        <f t="shared" si="68"/>
        <v>6.4901349948078924</v>
      </c>
      <c r="L608" s="926">
        <f>SUM((F608-I608)/J608*K608)*E608</f>
        <v>1.0695742471443405E-2</v>
      </c>
      <c r="M608" s="919" t="s">
        <v>883</v>
      </c>
      <c r="N608" s="927">
        <v>1.5407999999999999</v>
      </c>
      <c r="O608" s="928">
        <f t="shared" si="69"/>
        <v>14966.264777019736</v>
      </c>
      <c r="P608" s="518"/>
    </row>
    <row r="609" spans="1:17" s="846" customFormat="1" ht="15" customHeight="1" x14ac:dyDescent="0.25">
      <c r="A609" s="627" t="s">
        <v>1057</v>
      </c>
      <c r="B609" s="627" t="s">
        <v>3</v>
      </c>
      <c r="C609" s="919" t="s">
        <v>77</v>
      </c>
      <c r="D609" s="920">
        <v>42394</v>
      </c>
      <c r="E609" s="627">
        <v>51.57</v>
      </c>
      <c r="F609" s="921">
        <v>0.69850000000000001</v>
      </c>
      <c r="G609" s="922" t="s">
        <v>2335</v>
      </c>
      <c r="H609" s="572">
        <v>42396</v>
      </c>
      <c r="I609" s="921">
        <v>0.70040000000000002</v>
      </c>
      <c r="J609" s="924">
        <f>SUM(F609-I609)*10000</f>
        <v>-19.000000000000128</v>
      </c>
      <c r="K609" s="925">
        <f t="shared" si="68"/>
        <v>10</v>
      </c>
      <c r="L609" s="926">
        <f>SUM((F609-I609)/J609*K609)*E609</f>
        <v>5.1570000000000005E-2</v>
      </c>
      <c r="M609" s="919" t="s">
        <v>883</v>
      </c>
      <c r="N609" s="927">
        <v>1</v>
      </c>
      <c r="O609" s="928">
        <f t="shared" si="69"/>
        <v>-9798.3000000000666</v>
      </c>
      <c r="P609" s="518"/>
    </row>
    <row r="610" spans="1:17" s="846" customFormat="1" ht="15" customHeight="1" x14ac:dyDescent="0.25">
      <c r="A610" s="604" t="s">
        <v>1148</v>
      </c>
      <c r="B610" s="604" t="s">
        <v>3</v>
      </c>
      <c r="C610" s="929" t="s">
        <v>52</v>
      </c>
      <c r="D610" s="707">
        <v>42390</v>
      </c>
      <c r="E610" s="604">
        <v>7.44</v>
      </c>
      <c r="F610" s="930">
        <v>0.70109999999999995</v>
      </c>
      <c r="G610" s="931" t="s">
        <v>976</v>
      </c>
      <c r="H610" s="572">
        <v>42396</v>
      </c>
      <c r="I610" s="930">
        <v>0.72589999999999999</v>
      </c>
      <c r="J610" s="924">
        <f>SUM(I610-F610)*10000</f>
        <v>248.00000000000045</v>
      </c>
      <c r="K610" s="932">
        <f t="shared" si="68"/>
        <v>10.150223304912709</v>
      </c>
      <c r="L610" s="933">
        <f>SUM((I610-F610)/J610*K610)*E610</f>
        <v>7.5517661388550556E-3</v>
      </c>
      <c r="M610" s="929" t="s">
        <v>883</v>
      </c>
      <c r="N610" s="934">
        <v>0.98519999999999996</v>
      </c>
      <c r="O610" s="928">
        <f t="shared" si="69"/>
        <v>19009.723938652631</v>
      </c>
      <c r="P610" s="517"/>
    </row>
    <row r="611" spans="1:17" s="846" customFormat="1" ht="15" customHeight="1" x14ac:dyDescent="0.25">
      <c r="A611" s="604" t="s">
        <v>1146</v>
      </c>
      <c r="B611" s="604" t="s">
        <v>3</v>
      </c>
      <c r="C611" s="929" t="s">
        <v>52</v>
      </c>
      <c r="D611" s="707">
        <v>42389</v>
      </c>
      <c r="E611" s="604">
        <v>20.05</v>
      </c>
      <c r="F611" s="930">
        <v>1</v>
      </c>
      <c r="G611" s="931" t="s">
        <v>2336</v>
      </c>
      <c r="H611" s="572">
        <v>42396</v>
      </c>
      <c r="I611" s="930">
        <v>1.02</v>
      </c>
      <c r="J611" s="924">
        <f>SUM(I611-F611)*10000</f>
        <v>200.00000000000017</v>
      </c>
      <c r="K611" s="932">
        <f t="shared" si="68"/>
        <v>10.150223304912709</v>
      </c>
      <c r="L611" s="933">
        <f>SUM((I611-F611)/J611*K611)*E611</f>
        <v>2.0351197726349985E-2</v>
      </c>
      <c r="M611" s="929" t="s">
        <v>883</v>
      </c>
      <c r="N611" s="934">
        <v>0.98519999999999996</v>
      </c>
      <c r="O611" s="928">
        <f t="shared" si="69"/>
        <v>41313.840288976862</v>
      </c>
      <c r="P611" s="517"/>
    </row>
    <row r="612" spans="1:17" s="846" customFormat="1" ht="15" customHeight="1" x14ac:dyDescent="0.25">
      <c r="A612" s="604" t="s">
        <v>1146</v>
      </c>
      <c r="B612" s="604" t="s">
        <v>3</v>
      </c>
      <c r="C612" s="929" t="s">
        <v>52</v>
      </c>
      <c r="D612" s="707">
        <v>42390</v>
      </c>
      <c r="E612" s="604">
        <v>6.8</v>
      </c>
      <c r="F612" s="930">
        <v>1.0097</v>
      </c>
      <c r="G612" s="931" t="s">
        <v>52</v>
      </c>
      <c r="H612" s="572">
        <v>42396</v>
      </c>
      <c r="I612" s="930">
        <v>1.0190999999999999</v>
      </c>
      <c r="J612" s="924">
        <f>SUM(I612-F612)*10000</f>
        <v>93.999999999998522</v>
      </c>
      <c r="K612" s="932">
        <f t="shared" si="68"/>
        <v>10.150223304912709</v>
      </c>
      <c r="L612" s="933">
        <f>SUM((I612-F612)/J612*K612)*E612</f>
        <v>6.9021518473406426E-3</v>
      </c>
      <c r="M612" s="929" t="s">
        <v>883</v>
      </c>
      <c r="N612" s="934">
        <v>0.98519999999999996</v>
      </c>
      <c r="O612" s="928">
        <f t="shared" si="69"/>
        <v>6585.4879582826852</v>
      </c>
      <c r="P612" s="517"/>
    </row>
    <row r="613" spans="1:17" s="846" customFormat="1" ht="15" customHeight="1" x14ac:dyDescent="0.25">
      <c r="A613" s="627" t="s">
        <v>1140</v>
      </c>
      <c r="B613" s="627" t="s">
        <v>3</v>
      </c>
      <c r="C613" s="919" t="s">
        <v>77</v>
      </c>
      <c r="D613" s="920">
        <v>42396</v>
      </c>
      <c r="E613" s="627">
        <v>41.23</v>
      </c>
      <c r="F613" s="921">
        <v>76.27</v>
      </c>
      <c r="G613" s="922" t="s">
        <v>2335</v>
      </c>
      <c r="H613" s="572">
        <v>42396</v>
      </c>
      <c r="I613" s="921">
        <v>76.69</v>
      </c>
      <c r="J613" s="924">
        <f>SUM(F613-I613)*100</f>
        <v>-42.000000000000171</v>
      </c>
      <c r="K613" s="925">
        <f t="shared" si="68"/>
        <v>10</v>
      </c>
      <c r="L613" s="926">
        <f>SUM((F613-I613)/J613*K613)*E613</f>
        <v>4.1230000000000002</v>
      </c>
      <c r="M613" s="919" t="s">
        <v>883</v>
      </c>
      <c r="N613" s="927">
        <v>1</v>
      </c>
      <c r="O613" s="928">
        <f t="shared" si="69"/>
        <v>-17316.600000000068</v>
      </c>
      <c r="P613" s="518"/>
    </row>
    <row r="614" spans="1:17" s="846" customFormat="1" ht="15" customHeight="1" x14ac:dyDescent="0.25">
      <c r="A614" s="604" t="s">
        <v>1057</v>
      </c>
      <c r="B614" s="604" t="s">
        <v>3</v>
      </c>
      <c r="C614" s="929" t="s">
        <v>52</v>
      </c>
      <c r="D614" s="707">
        <v>42396</v>
      </c>
      <c r="E614" s="604">
        <v>35.31</v>
      </c>
      <c r="F614" s="930">
        <v>0.70420000000000005</v>
      </c>
      <c r="G614" s="931" t="s">
        <v>2335</v>
      </c>
      <c r="H614" s="572">
        <v>42396</v>
      </c>
      <c r="I614" s="930">
        <v>0.70362999999999998</v>
      </c>
      <c r="J614" s="924">
        <f>SUM(I614-F614)*10000</f>
        <v>-5.7000000000007045</v>
      </c>
      <c r="K614" s="932">
        <f t="shared" si="68"/>
        <v>10</v>
      </c>
      <c r="L614" s="933">
        <f>SUM((I614-F614)/J614*K614)*E614</f>
        <v>3.5310000000000001E-2</v>
      </c>
      <c r="M614" s="929" t="s">
        <v>883</v>
      </c>
      <c r="N614" s="934">
        <v>1</v>
      </c>
      <c r="O614" s="928">
        <f t="shared" si="69"/>
        <v>-2012.670000000249</v>
      </c>
      <c r="P614" s="517"/>
    </row>
    <row r="615" spans="1:17" s="846" customFormat="1" ht="15" customHeight="1" x14ac:dyDescent="0.25">
      <c r="A615" s="604" t="s">
        <v>1057</v>
      </c>
      <c r="B615" s="604" t="s">
        <v>3</v>
      </c>
      <c r="C615" s="929" t="s">
        <v>52</v>
      </c>
      <c r="D615" s="707">
        <v>42396</v>
      </c>
      <c r="E615" s="604">
        <v>49.34</v>
      </c>
      <c r="F615" s="930">
        <v>0.69950000000000001</v>
      </c>
      <c r="G615" s="931" t="s">
        <v>2335</v>
      </c>
      <c r="H615" s="572">
        <v>42396</v>
      </c>
      <c r="I615" s="930">
        <v>0.70362999999999998</v>
      </c>
      <c r="J615" s="924">
        <f>SUM(I615-F615)*10000</f>
        <v>41.29999999999967</v>
      </c>
      <c r="K615" s="932">
        <f t="shared" si="68"/>
        <v>10</v>
      </c>
      <c r="L615" s="933">
        <f>SUM((I615-F615)/J615*K615)*E615</f>
        <v>4.9340000000000002E-2</v>
      </c>
      <c r="M615" s="929" t="s">
        <v>883</v>
      </c>
      <c r="N615" s="934">
        <v>1</v>
      </c>
      <c r="O615" s="928">
        <f t="shared" si="69"/>
        <v>20377.419999999838</v>
      </c>
      <c r="P615" s="517"/>
    </row>
    <row r="616" spans="1:17" s="846" customFormat="1" ht="15" customHeight="1" x14ac:dyDescent="0.25">
      <c r="A616" s="627" t="s">
        <v>1172</v>
      </c>
      <c r="B616" s="627" t="s">
        <v>3</v>
      </c>
      <c r="C616" s="919" t="s">
        <v>77</v>
      </c>
      <c r="D616" s="920">
        <v>42394</v>
      </c>
      <c r="E616" s="627">
        <v>29.56</v>
      </c>
      <c r="F616" s="921">
        <v>0.6462</v>
      </c>
      <c r="G616" s="922" t="s">
        <v>2335</v>
      </c>
      <c r="H616" s="572">
        <v>42396</v>
      </c>
      <c r="I616" s="921">
        <v>0.65210000000000001</v>
      </c>
      <c r="J616" s="924">
        <f>SUM(F616-I616)*10000</f>
        <v>-59.000000000000163</v>
      </c>
      <c r="K616" s="925">
        <f t="shared" si="68"/>
        <v>10</v>
      </c>
      <c r="L616" s="926">
        <f>SUM((F616-I616)/J616*K616)*E616</f>
        <v>2.9559999999999999E-2</v>
      </c>
      <c r="M616" s="919" t="s">
        <v>883</v>
      </c>
      <c r="N616" s="927">
        <v>1</v>
      </c>
      <c r="O616" s="928">
        <f t="shared" si="69"/>
        <v>-17440.400000000045</v>
      </c>
      <c r="P616" s="518"/>
    </row>
    <row r="617" spans="1:17" s="846" customFormat="1" ht="15" customHeight="1" x14ac:dyDescent="0.25">
      <c r="A617" s="604" t="s">
        <v>1146</v>
      </c>
      <c r="B617" s="604" t="s">
        <v>3</v>
      </c>
      <c r="C617" s="929" t="s">
        <v>52</v>
      </c>
      <c r="D617" s="707">
        <v>42390</v>
      </c>
      <c r="E617" s="604">
        <v>6.79</v>
      </c>
      <c r="F617" s="930">
        <v>1.0097</v>
      </c>
      <c r="G617" s="931" t="s">
        <v>52</v>
      </c>
      <c r="H617" s="572">
        <v>42396</v>
      </c>
      <c r="I617" s="930">
        <v>1.0149999999999999</v>
      </c>
      <c r="J617" s="924">
        <f>SUM(I617-F617)*10000</f>
        <v>52.999999999998607</v>
      </c>
      <c r="K617" s="932">
        <f t="shared" si="68"/>
        <v>10.150223304912709</v>
      </c>
      <c r="L617" s="933">
        <f>SUM((I617-F617)/J617*K617)*E617</f>
        <v>6.8920016240357285E-3</v>
      </c>
      <c r="M617" s="929" t="s">
        <v>883</v>
      </c>
      <c r="N617" s="934">
        <v>0.98519999999999996</v>
      </c>
      <c r="O617" s="928">
        <f t="shared" si="69"/>
        <v>3707.6338415944383</v>
      </c>
      <c r="P617" s="517"/>
    </row>
    <row r="618" spans="1:17" s="846" customFormat="1" ht="15" customHeight="1" x14ac:dyDescent="0.25">
      <c r="A618" s="627" t="s">
        <v>1141</v>
      </c>
      <c r="B618" s="627" t="s">
        <v>3</v>
      </c>
      <c r="C618" s="919" t="s">
        <v>77</v>
      </c>
      <c r="D618" s="920">
        <v>42394</v>
      </c>
      <c r="E618" s="627">
        <v>17.12</v>
      </c>
      <c r="F618" s="921">
        <v>0.98699999999999999</v>
      </c>
      <c r="G618" s="922" t="s">
        <v>2335</v>
      </c>
      <c r="H618" s="572">
        <v>42397</v>
      </c>
      <c r="I618" s="921">
        <v>0.99709999999999999</v>
      </c>
      <c r="J618" s="924">
        <f>SUM(F618-I618)*10000</f>
        <v>-100.99999999999997</v>
      </c>
      <c r="K618" s="925">
        <f t="shared" si="68"/>
        <v>7.1270757608153374</v>
      </c>
      <c r="L618" s="926">
        <f>SUM((F618-I618)/J618*K618)*E618</f>
        <v>1.2201553702515858E-2</v>
      </c>
      <c r="M618" s="919" t="s">
        <v>883</v>
      </c>
      <c r="N618" s="927">
        <v>1.4031</v>
      </c>
      <c r="O618" s="928">
        <f t="shared" si="69"/>
        <v>-8783.1011613862265</v>
      </c>
      <c r="P618" s="518"/>
    </row>
    <row r="619" spans="1:17" s="846" customFormat="1" ht="15" customHeight="1" x14ac:dyDescent="0.25">
      <c r="A619" s="627" t="s">
        <v>1031</v>
      </c>
      <c r="B619" s="627" t="s">
        <v>3</v>
      </c>
      <c r="C619" s="919" t="s">
        <v>77</v>
      </c>
      <c r="D619" s="920">
        <v>42390</v>
      </c>
      <c r="E619" s="627">
        <v>17.59</v>
      </c>
      <c r="F619" s="921">
        <v>1.4404999999999999</v>
      </c>
      <c r="G619" s="922" t="s">
        <v>976</v>
      </c>
      <c r="H619" s="572">
        <v>42397</v>
      </c>
      <c r="I619" s="921">
        <v>1.4002600000000001</v>
      </c>
      <c r="J619" s="924">
        <f>SUM(F619-I619)*10000</f>
        <v>402.39999999999833</v>
      </c>
      <c r="K619" s="925">
        <f t="shared" si="68"/>
        <v>7.1270757608153374</v>
      </c>
      <c r="L619" s="926">
        <f>SUM((F619-I619)/J619*K619)*E619</f>
        <v>1.2536526263274176E-2</v>
      </c>
      <c r="M619" s="919" t="s">
        <v>883</v>
      </c>
      <c r="N619" s="927">
        <v>1.4031</v>
      </c>
      <c r="O619" s="928">
        <f t="shared" si="69"/>
        <v>35953.946036216294</v>
      </c>
      <c r="P619" s="518"/>
    </row>
    <row r="620" spans="1:17" s="846" customFormat="1" ht="15" customHeight="1" x14ac:dyDescent="0.25">
      <c r="A620" s="604" t="s">
        <v>1149</v>
      </c>
      <c r="B620" s="604" t="s">
        <v>3</v>
      </c>
      <c r="C620" s="929" t="s">
        <v>52</v>
      </c>
      <c r="D620" s="707">
        <v>42390</v>
      </c>
      <c r="E620" s="604">
        <v>7.43</v>
      </c>
      <c r="F620" s="930">
        <v>81.486000000000004</v>
      </c>
      <c r="G620" s="931" t="s">
        <v>976</v>
      </c>
      <c r="H620" s="572">
        <v>42398</v>
      </c>
      <c r="I620" s="930">
        <v>86.382000000000005</v>
      </c>
      <c r="J620" s="924">
        <f>SUM(I620-F620)*100</f>
        <v>489.60000000000008</v>
      </c>
      <c r="K620" s="932">
        <f t="shared" ref="K620:K625" si="70">SUM(100000/N620)/10000</f>
        <v>10</v>
      </c>
      <c r="L620" s="933">
        <f>SUM((I620-F620)/J620*K620)*E620</f>
        <v>0.74299999999999999</v>
      </c>
      <c r="M620" s="929" t="s">
        <v>883</v>
      </c>
      <c r="N620" s="934">
        <v>1</v>
      </c>
      <c r="O620" s="928">
        <f t="shared" ref="O620:O625" si="71">SUM(J620*K620*E620)/N620</f>
        <v>36377.280000000006</v>
      </c>
      <c r="P620" s="517">
        <f>SUM(O581:O620)</f>
        <v>244170.25816922469</v>
      </c>
      <c r="Q620" s="846" t="s">
        <v>2477</v>
      </c>
    </row>
    <row r="621" spans="1:17" s="846" customFormat="1" ht="15" customHeight="1" x14ac:dyDescent="0.25">
      <c r="A621" s="604" t="s">
        <v>1031</v>
      </c>
      <c r="B621" s="604" t="s">
        <v>3</v>
      </c>
      <c r="C621" s="929" t="s">
        <v>52</v>
      </c>
      <c r="D621" s="707">
        <v>42397</v>
      </c>
      <c r="E621" s="604">
        <v>21.03</v>
      </c>
      <c r="F621" s="930">
        <v>1.4</v>
      </c>
      <c r="G621" s="931" t="s">
        <v>2336</v>
      </c>
      <c r="H621" s="572">
        <v>42401</v>
      </c>
      <c r="I621" s="930">
        <v>1.3919999999999999</v>
      </c>
      <c r="J621" s="924">
        <f>SUM(I621-F621)*10000</f>
        <v>-80.000000000000071</v>
      </c>
      <c r="K621" s="932">
        <f t="shared" si="70"/>
        <v>7.1839080459770122</v>
      </c>
      <c r="L621" s="933">
        <f>SUM((I621-F621)/J621*K621)*E621</f>
        <v>1.5107758620689658E-2</v>
      </c>
      <c r="M621" s="929" t="s">
        <v>883</v>
      </c>
      <c r="N621" s="934">
        <v>1.3919999999999999</v>
      </c>
      <c r="O621" s="928">
        <f t="shared" si="71"/>
        <v>-8682.6198969480884</v>
      </c>
      <c r="P621" s="517"/>
    </row>
    <row r="622" spans="1:17" s="846" customFormat="1" ht="15" customHeight="1" x14ac:dyDescent="0.25">
      <c r="A622" s="627" t="s">
        <v>1031</v>
      </c>
      <c r="B622" s="627" t="s">
        <v>3</v>
      </c>
      <c r="C622" s="919" t="s">
        <v>77</v>
      </c>
      <c r="D622" s="920">
        <v>42401</v>
      </c>
      <c r="E622" s="627">
        <v>20.16</v>
      </c>
      <c r="F622" s="921">
        <v>1.39422</v>
      </c>
      <c r="G622" s="922" t="s">
        <v>1351</v>
      </c>
      <c r="H622" s="572">
        <v>42401</v>
      </c>
      <c r="I622" s="921">
        <v>1.39225</v>
      </c>
      <c r="J622" s="924">
        <f>SUM(F622-I622)*10000</f>
        <v>19.700000000000273</v>
      </c>
      <c r="K622" s="925">
        <f t="shared" si="70"/>
        <v>7.1828760235598326</v>
      </c>
      <c r="L622" s="926">
        <f>SUM((F622-I622)/J622*K622)*E622</f>
        <v>1.4480678063496623E-2</v>
      </c>
      <c r="M622" s="919" t="s">
        <v>883</v>
      </c>
      <c r="N622" s="927">
        <v>1.3922000000000001</v>
      </c>
      <c r="O622" s="928">
        <f t="shared" si="71"/>
        <v>2049.0544307634491</v>
      </c>
      <c r="P622" s="518"/>
    </row>
    <row r="623" spans="1:17" s="846" customFormat="1" ht="15" customHeight="1" x14ac:dyDescent="0.25">
      <c r="A623" s="627" t="s">
        <v>1031</v>
      </c>
      <c r="B623" s="627" t="s">
        <v>3</v>
      </c>
      <c r="C623" s="919" t="s">
        <v>77</v>
      </c>
      <c r="D623" s="920">
        <v>42401</v>
      </c>
      <c r="E623" s="627">
        <v>20.059999999999999</v>
      </c>
      <c r="F623" s="921">
        <v>1.39422</v>
      </c>
      <c r="G623" s="922" t="s">
        <v>1351</v>
      </c>
      <c r="H623" s="572">
        <v>42401</v>
      </c>
      <c r="I623" s="921">
        <v>1.3912</v>
      </c>
      <c r="J623" s="924">
        <f>SUM(F623-I623)*10000</f>
        <v>30.200000000000227</v>
      </c>
      <c r="K623" s="925">
        <f t="shared" si="70"/>
        <v>7.1839080459770122</v>
      </c>
      <c r="L623" s="926">
        <f>SUM((F623-I623)/J623*K623)*E623</f>
        <v>1.4410919540229886E-2</v>
      </c>
      <c r="M623" s="919" t="s">
        <v>883</v>
      </c>
      <c r="N623" s="927">
        <v>1.3919999999999999</v>
      </c>
      <c r="O623" s="928">
        <f t="shared" si="71"/>
        <v>3126.5069692165648</v>
      </c>
      <c r="P623" s="518"/>
    </row>
    <row r="624" spans="1:17" s="846" customFormat="1" ht="15" customHeight="1" x14ac:dyDescent="0.25">
      <c r="A624" s="627" t="s">
        <v>2347</v>
      </c>
      <c r="B624" s="627" t="s">
        <v>3</v>
      </c>
      <c r="C624" s="919" t="s">
        <v>77</v>
      </c>
      <c r="D624" s="920">
        <v>42401</v>
      </c>
      <c r="E624" s="627">
        <v>47.05</v>
      </c>
      <c r="F624" s="921">
        <v>0.9042</v>
      </c>
      <c r="G624" s="922" t="s">
        <v>2335</v>
      </c>
      <c r="H624" s="572">
        <v>42401</v>
      </c>
      <c r="I624" s="921">
        <v>0.90810000000000002</v>
      </c>
      <c r="J624" s="924">
        <f>SUM(F624-I624)*10000</f>
        <v>-39.000000000000142</v>
      </c>
      <c r="K624" s="925">
        <f t="shared" si="70"/>
        <v>7.1839080459770122</v>
      </c>
      <c r="L624" s="926">
        <f>SUM((F624-I624)/J624*K624)*E624</f>
        <v>3.3800287356321838E-2</v>
      </c>
      <c r="M624" s="919" t="s">
        <v>883</v>
      </c>
      <c r="N624" s="927">
        <v>1.3919999999999999</v>
      </c>
      <c r="O624" s="928">
        <f t="shared" si="71"/>
        <v>-9469.9080955212412</v>
      </c>
      <c r="P624" s="518"/>
    </row>
    <row r="625" spans="1:16" s="846" customFormat="1" ht="15" customHeight="1" x14ac:dyDescent="0.25">
      <c r="A625" s="604" t="s">
        <v>1139</v>
      </c>
      <c r="B625" s="604" t="s">
        <v>3</v>
      </c>
      <c r="C625" s="929" t="s">
        <v>52</v>
      </c>
      <c r="D625" s="707">
        <v>42398</v>
      </c>
      <c r="E625" s="604">
        <v>21.05</v>
      </c>
      <c r="F625" s="930">
        <v>1.52</v>
      </c>
      <c r="G625" s="931" t="s">
        <v>2336</v>
      </c>
      <c r="H625" s="572">
        <v>42401</v>
      </c>
      <c r="I625" s="930">
        <v>1.512</v>
      </c>
      <c r="J625" s="924">
        <f>SUM(I625-F625)*10000</f>
        <v>-80.000000000000071</v>
      </c>
      <c r="K625" s="932">
        <f t="shared" si="70"/>
        <v>7.1839080459770122</v>
      </c>
      <c r="L625" s="933">
        <f>SUM((I625-F625)/J625*K625)*E625</f>
        <v>1.5122126436781612E-2</v>
      </c>
      <c r="M625" s="929" t="s">
        <v>883</v>
      </c>
      <c r="N625" s="934">
        <v>1.3919999999999999</v>
      </c>
      <c r="O625" s="928">
        <f t="shared" si="71"/>
        <v>-8690.8772625181755</v>
      </c>
      <c r="P625" s="517"/>
    </row>
    <row r="626" spans="1:16" s="846" customFormat="1" ht="15" customHeight="1" x14ac:dyDescent="0.25">
      <c r="A626" s="604" t="s">
        <v>1273</v>
      </c>
      <c r="B626" s="604" t="s">
        <v>3</v>
      </c>
      <c r="C626" s="929" t="s">
        <v>52</v>
      </c>
      <c r="D626" s="707">
        <v>42396</v>
      </c>
      <c r="E626" s="604">
        <v>18.940000000000001</v>
      </c>
      <c r="F626" s="930">
        <v>129.08500000000001</v>
      </c>
      <c r="G626" s="931" t="s">
        <v>976</v>
      </c>
      <c r="H626" s="572">
        <v>42403</v>
      </c>
      <c r="I626" s="930">
        <v>130.29939999999999</v>
      </c>
      <c r="J626" s="924">
        <f>SUM(I626-F626)*100</f>
        <v>121.43999999999835</v>
      </c>
      <c r="K626" s="932">
        <f>SUM(100000/N626)/10000</f>
        <v>10</v>
      </c>
      <c r="L626" s="933">
        <f>SUM((I626-F626)/J626*K626)*E626</f>
        <v>1.8940000000000001</v>
      </c>
      <c r="M626" s="929" t="s">
        <v>883</v>
      </c>
      <c r="N626" s="934">
        <v>1</v>
      </c>
      <c r="O626" s="928">
        <f t="shared" ref="O626:O636" si="72">SUM(J626*K626*E626)/N626</f>
        <v>23000.735999999688</v>
      </c>
      <c r="P626" s="517"/>
    </row>
    <row r="627" spans="1:16" s="846" customFormat="1" ht="15" customHeight="1" x14ac:dyDescent="0.25">
      <c r="A627" s="604" t="s">
        <v>1035</v>
      </c>
      <c r="B627" s="604" t="s">
        <v>3</v>
      </c>
      <c r="C627" s="929" t="s">
        <v>52</v>
      </c>
      <c r="D627" s="707">
        <v>42403</v>
      </c>
      <c r="E627" s="604">
        <v>15.89</v>
      </c>
      <c r="F627" s="930">
        <v>1.0989</v>
      </c>
      <c r="G627" s="931" t="s">
        <v>2336</v>
      </c>
      <c r="H627" s="572">
        <v>42403</v>
      </c>
      <c r="I627" s="930">
        <v>1.1093999999999999</v>
      </c>
      <c r="J627" s="924">
        <f>SUM(I627-F627)*10000</f>
        <v>104.99999999999955</v>
      </c>
      <c r="K627" s="932">
        <f>SUM(100000/N627)/10000</f>
        <v>10</v>
      </c>
      <c r="L627" s="933">
        <f>SUM((I627-F627)/J627*K627)*E627</f>
        <v>1.5890000000000001E-2</v>
      </c>
      <c r="M627" s="929" t="s">
        <v>883</v>
      </c>
      <c r="N627" s="934">
        <v>1</v>
      </c>
      <c r="O627" s="928">
        <f t="shared" si="72"/>
        <v>16684.499999999927</v>
      </c>
      <c r="P627" s="517"/>
    </row>
    <row r="628" spans="1:16" s="846" customFormat="1" ht="15" customHeight="1" x14ac:dyDescent="0.25">
      <c r="A628" s="627" t="s">
        <v>1035</v>
      </c>
      <c r="B628" s="627" t="s">
        <v>3</v>
      </c>
      <c r="C628" s="919" t="s">
        <v>77</v>
      </c>
      <c r="D628" s="920">
        <v>42403</v>
      </c>
      <c r="E628" s="627">
        <v>1</v>
      </c>
      <c r="F628" s="921">
        <v>1.101</v>
      </c>
      <c r="G628" s="922"/>
      <c r="H628" s="572">
        <v>42403</v>
      </c>
      <c r="I628" s="921">
        <v>1.111</v>
      </c>
      <c r="J628" s="924">
        <f>SUM(F628-I628)*10000</f>
        <v>-100.00000000000009</v>
      </c>
      <c r="K628" s="925">
        <v>0.1</v>
      </c>
      <c r="L628" s="926">
        <f>SUM((F628-I628)/J628*K628)*E628</f>
        <v>1.0000000000000001E-5</v>
      </c>
      <c r="M628" s="919" t="s">
        <v>883</v>
      </c>
      <c r="N628" s="927">
        <v>1</v>
      </c>
      <c r="O628" s="928">
        <f t="shared" si="72"/>
        <v>-10.000000000000009</v>
      </c>
      <c r="P628" s="518"/>
    </row>
    <row r="629" spans="1:16" s="846" customFormat="1" ht="15" customHeight="1" x14ac:dyDescent="0.25">
      <c r="A629" s="627" t="s">
        <v>1031</v>
      </c>
      <c r="B629" s="627" t="s">
        <v>3</v>
      </c>
      <c r="C629" s="919" t="s">
        <v>77</v>
      </c>
      <c r="D629" s="920">
        <v>42401</v>
      </c>
      <c r="E629" s="627">
        <v>20.059999999999999</v>
      </c>
      <c r="F629" s="921">
        <v>1.39422</v>
      </c>
      <c r="G629" s="922" t="s">
        <v>1351</v>
      </c>
      <c r="H629" s="572">
        <v>42402</v>
      </c>
      <c r="I629" s="921">
        <v>1.40028</v>
      </c>
      <c r="J629" s="924">
        <f>SUM(F629-I629)*10000</f>
        <v>-60.59999999999954</v>
      </c>
      <c r="K629" s="925">
        <f>SUM(100000/N629)/10000</f>
        <v>7.114905727499111</v>
      </c>
      <c r="L629" s="926">
        <f>SUM((F629-I629)/J629*K629)*E629</f>
        <v>1.4272500889363217E-2</v>
      </c>
      <c r="M629" s="919" t="s">
        <v>883</v>
      </c>
      <c r="N629" s="927">
        <v>1.4055</v>
      </c>
      <c r="O629" s="928">
        <f t="shared" si="72"/>
        <v>-6153.7783984020225</v>
      </c>
      <c r="P629" s="518"/>
    </row>
    <row r="630" spans="1:16" s="846" customFormat="1" ht="15" customHeight="1" x14ac:dyDescent="0.25">
      <c r="A630" s="627" t="s">
        <v>1030</v>
      </c>
      <c r="B630" s="627" t="s">
        <v>3</v>
      </c>
      <c r="C630" s="919" t="s">
        <v>77</v>
      </c>
      <c r="D630" s="920">
        <v>42390</v>
      </c>
      <c r="E630" s="627">
        <v>8.5399999999999991</v>
      </c>
      <c r="F630" s="921">
        <v>0.76239999999999997</v>
      </c>
      <c r="G630" s="922" t="s">
        <v>976</v>
      </c>
      <c r="H630" s="572">
        <v>42404</v>
      </c>
      <c r="I630" s="921">
        <v>0.76649999999999996</v>
      </c>
      <c r="J630" s="924">
        <f>SUM(F630-I630)*10000</f>
        <v>-40.999999999999929</v>
      </c>
      <c r="K630" s="925">
        <f>SUM(100000/N630)/10000</f>
        <v>14.588104859297728</v>
      </c>
      <c r="L630" s="926">
        <f>SUM((F630-I630)/J630*K630)*E630</f>
        <v>1.2458241549840257E-2</v>
      </c>
      <c r="M630" s="919" t="s">
        <v>883</v>
      </c>
      <c r="N630" s="927">
        <v>0.68549000000000004</v>
      </c>
      <c r="O630" s="928">
        <f t="shared" si="72"/>
        <v>-7451.4274977526984</v>
      </c>
      <c r="P630" s="518"/>
    </row>
    <row r="631" spans="1:16" s="846" customFormat="1" ht="15" customHeight="1" x14ac:dyDescent="0.25">
      <c r="A631" s="604" t="s">
        <v>1035</v>
      </c>
      <c r="B631" s="604" t="s">
        <v>3</v>
      </c>
      <c r="C631" s="929" t="s">
        <v>52</v>
      </c>
      <c r="D631" s="707">
        <v>42403</v>
      </c>
      <c r="E631" s="604">
        <v>15.88</v>
      </c>
      <c r="F631" s="930">
        <v>1.0989</v>
      </c>
      <c r="G631" s="931" t="s">
        <v>52</v>
      </c>
      <c r="H631" s="572">
        <v>42404</v>
      </c>
      <c r="I631" s="930">
        <v>1.1197999999999999</v>
      </c>
      <c r="J631" s="924">
        <f>SUM(I631-F631)*10000</f>
        <v>208.99999999999918</v>
      </c>
      <c r="K631" s="932">
        <f>SUM(100000/N631)/10000</f>
        <v>10</v>
      </c>
      <c r="L631" s="933">
        <f>SUM((I631-F631)/J631*K631)*E631</f>
        <v>1.5880000000000002E-2</v>
      </c>
      <c r="M631" s="929" t="s">
        <v>883</v>
      </c>
      <c r="N631" s="934">
        <v>1</v>
      </c>
      <c r="O631" s="928">
        <f t="shared" si="72"/>
        <v>33189.199999999873</v>
      </c>
      <c r="P631" s="517"/>
    </row>
    <row r="632" spans="1:16" s="846" customFormat="1" ht="15" customHeight="1" x14ac:dyDescent="0.25">
      <c r="A632" s="604" t="s">
        <v>1032</v>
      </c>
      <c r="B632" s="604" t="s">
        <v>3</v>
      </c>
      <c r="C632" s="929" t="s">
        <v>52</v>
      </c>
      <c r="D632" s="707">
        <v>42390</v>
      </c>
      <c r="E632" s="604">
        <v>3.82</v>
      </c>
      <c r="F632" s="930">
        <v>1.4359</v>
      </c>
      <c r="G632" s="931" t="s">
        <v>976</v>
      </c>
      <c r="H632" s="572">
        <v>42404</v>
      </c>
      <c r="I632" s="930">
        <v>1.4478</v>
      </c>
      <c r="J632" s="924">
        <f>SUM(I632-F632)*10000</f>
        <v>119.00000000000021</v>
      </c>
      <c r="K632" s="932">
        <f>SUM(100000/N632)/10000</f>
        <v>10.070493454179255</v>
      </c>
      <c r="L632" s="933">
        <f>SUM((I632-F632)/J632*K632)*E632</f>
        <v>3.8469284994964753E-3</v>
      </c>
      <c r="M632" s="929" t="s">
        <v>883</v>
      </c>
      <c r="N632" s="934">
        <v>0.99299999999999999</v>
      </c>
      <c r="O632" s="928">
        <f t="shared" si="72"/>
        <v>4610.1157244721189</v>
      </c>
      <c r="P632" s="517"/>
    </row>
    <row r="633" spans="1:16" s="846" customFormat="1" ht="15" customHeight="1" x14ac:dyDescent="0.25">
      <c r="A633" s="604" t="s">
        <v>2321</v>
      </c>
      <c r="B633" s="604" t="s">
        <v>2285</v>
      </c>
      <c r="C633" s="929" t="s">
        <v>52</v>
      </c>
      <c r="D633" s="707">
        <v>42401</v>
      </c>
      <c r="E633" s="604">
        <v>19.7</v>
      </c>
      <c r="F633" s="930">
        <v>1119</v>
      </c>
      <c r="G633" s="479" t="s">
        <v>2335</v>
      </c>
      <c r="H633" s="572">
        <v>42404</v>
      </c>
      <c r="I633" s="930">
        <v>1148</v>
      </c>
      <c r="J633" s="924">
        <f>SUM(I633-F633)*10</f>
        <v>290</v>
      </c>
      <c r="K633" s="932">
        <v>10</v>
      </c>
      <c r="L633" s="933">
        <f>SUM((I633-F633)/J633*K633)*E633</f>
        <v>19.7</v>
      </c>
      <c r="M633" s="929" t="s">
        <v>883</v>
      </c>
      <c r="N633" s="934">
        <v>1</v>
      </c>
      <c r="O633" s="928">
        <f t="shared" si="72"/>
        <v>57130</v>
      </c>
      <c r="P633" s="517"/>
    </row>
    <row r="634" spans="1:16" s="846" customFormat="1" ht="15" customHeight="1" x14ac:dyDescent="0.25">
      <c r="A634" s="627" t="s">
        <v>1139</v>
      </c>
      <c r="B634" s="627" t="s">
        <v>3</v>
      </c>
      <c r="C634" s="919" t="s">
        <v>77</v>
      </c>
      <c r="D634" s="920">
        <v>42390</v>
      </c>
      <c r="E634" s="627">
        <v>4.79</v>
      </c>
      <c r="F634" s="921">
        <v>1.5625</v>
      </c>
      <c r="G634" s="922" t="s">
        <v>976</v>
      </c>
      <c r="H634" s="572">
        <v>42405</v>
      </c>
      <c r="I634" s="921">
        <v>1.5498000000000001</v>
      </c>
      <c r="J634" s="924">
        <f>SUM(F634-I634)*10000</f>
        <v>126.99999999999933</v>
      </c>
      <c r="K634" s="925">
        <f t="shared" ref="K634:K646" si="73">SUM(100000/N634)/10000</f>
        <v>7.1890726096333575</v>
      </c>
      <c r="L634" s="926">
        <f>SUM((F634-I634)/J634*K634)*E634</f>
        <v>3.4435657800143782E-3</v>
      </c>
      <c r="M634" s="919" t="s">
        <v>883</v>
      </c>
      <c r="N634" s="927">
        <v>1.391</v>
      </c>
      <c r="O634" s="928">
        <f t="shared" si="72"/>
        <v>3144.0176424286396</v>
      </c>
      <c r="P634" s="518"/>
    </row>
    <row r="635" spans="1:16" s="846" customFormat="1" ht="15" customHeight="1" x14ac:dyDescent="0.25">
      <c r="A635" s="604" t="s">
        <v>1030</v>
      </c>
      <c r="B635" s="604" t="s">
        <v>3</v>
      </c>
      <c r="C635" s="929" t="s">
        <v>52</v>
      </c>
      <c r="D635" s="707">
        <v>42404</v>
      </c>
      <c r="E635" s="604">
        <v>30.74</v>
      </c>
      <c r="F635" s="930">
        <v>0.76149999999999995</v>
      </c>
      <c r="G635" s="931" t="s">
        <v>2335</v>
      </c>
      <c r="H635" s="572">
        <v>42405</v>
      </c>
      <c r="I635" s="930">
        <v>0.77180000000000004</v>
      </c>
      <c r="J635" s="924">
        <f>SUM(I635-F635)*10000</f>
        <v>103.00000000000087</v>
      </c>
      <c r="K635" s="932">
        <f t="shared" si="73"/>
        <v>14.501160092807424</v>
      </c>
      <c r="L635" s="933">
        <f>SUM((I635-F635)/J635*K635)*E635</f>
        <v>4.4576566125290026E-2</v>
      </c>
      <c r="M635" s="929" t="s">
        <v>883</v>
      </c>
      <c r="N635" s="934">
        <v>0.68959999999999999</v>
      </c>
      <c r="O635" s="928">
        <f t="shared" si="72"/>
        <v>66580.427942356604</v>
      </c>
      <c r="P635" s="517"/>
    </row>
    <row r="636" spans="1:16" s="846" customFormat="1" ht="15" customHeight="1" x14ac:dyDescent="0.25">
      <c r="A636" s="604" t="s">
        <v>1118</v>
      </c>
      <c r="B636" s="604" t="s">
        <v>3</v>
      </c>
      <c r="C636" s="929" t="s">
        <v>52</v>
      </c>
      <c r="D636" s="707">
        <v>42390</v>
      </c>
      <c r="E636" s="604">
        <v>8.1020000000000003</v>
      </c>
      <c r="F636" s="930">
        <v>1.0035000000000001</v>
      </c>
      <c r="G636" s="931" t="s">
        <v>976</v>
      </c>
      <c r="H636" s="572">
        <v>42405</v>
      </c>
      <c r="I636" s="930">
        <v>0.99829999999999997</v>
      </c>
      <c r="J636" s="924">
        <f>SUM(I636-F636)*10000</f>
        <v>-52.000000000000938</v>
      </c>
      <c r="K636" s="932">
        <f t="shared" si="73"/>
        <v>7.1088362835003904</v>
      </c>
      <c r="L636" s="933">
        <f>SUM((I636-F636)/J636*K636)*E636</f>
        <v>5.7595791568920158E-3</v>
      </c>
      <c r="M636" s="929" t="s">
        <v>883</v>
      </c>
      <c r="N636" s="934">
        <v>1.4067000000000001</v>
      </c>
      <c r="O636" s="928">
        <f t="shared" si="72"/>
        <v>-2129.0830749867791</v>
      </c>
      <c r="P636" s="517"/>
    </row>
    <row r="637" spans="1:16" s="846" customFormat="1" ht="15" customHeight="1" x14ac:dyDescent="0.25">
      <c r="A637" s="627" t="s">
        <v>1149</v>
      </c>
      <c r="B637" s="627" t="s">
        <v>3</v>
      </c>
      <c r="C637" s="919" t="s">
        <v>77</v>
      </c>
      <c r="D637" s="920">
        <v>42040</v>
      </c>
      <c r="E637" s="627">
        <v>43.8</v>
      </c>
      <c r="F637" s="921">
        <v>84.74</v>
      </c>
      <c r="G637" s="922" t="s">
        <v>2335</v>
      </c>
      <c r="H637" s="572">
        <v>42408</v>
      </c>
      <c r="I637" s="921">
        <v>82.57</v>
      </c>
      <c r="J637" s="924">
        <f>SUM(F637-I637)*100</f>
        <v>217.00000000000017</v>
      </c>
      <c r="K637" s="925">
        <f t="shared" si="73"/>
        <v>10</v>
      </c>
      <c r="L637" s="926">
        <f>SUM((F637-I637)/J637*K637)*E637</f>
        <v>4.38</v>
      </c>
      <c r="M637" s="919" t="s">
        <v>883</v>
      </c>
      <c r="N637" s="927">
        <v>1</v>
      </c>
      <c r="O637" s="928">
        <f t="shared" ref="O637:O646" si="74">SUM(J637*K637*E637)/N637</f>
        <v>95046.000000000073</v>
      </c>
      <c r="P637" s="518"/>
    </row>
    <row r="638" spans="1:16" s="846" customFormat="1" ht="16.5" customHeight="1" x14ac:dyDescent="0.25">
      <c r="A638" s="604" t="s">
        <v>1030</v>
      </c>
      <c r="B638" s="604" t="s">
        <v>3</v>
      </c>
      <c r="C638" s="929" t="s">
        <v>52</v>
      </c>
      <c r="D638" s="707">
        <v>42404</v>
      </c>
      <c r="E638" s="604">
        <v>11.98</v>
      </c>
      <c r="F638" s="930">
        <v>0.76149999999999995</v>
      </c>
      <c r="G638" s="931" t="s">
        <v>52</v>
      </c>
      <c r="H638" s="572">
        <v>42408</v>
      </c>
      <c r="I638" s="930">
        <v>0.76919999999999999</v>
      </c>
      <c r="J638" s="924">
        <f>SUM(I638-F638)*10000</f>
        <v>77.000000000000398</v>
      </c>
      <c r="K638" s="932">
        <f t="shared" si="73"/>
        <v>14.501160092807424</v>
      </c>
      <c r="L638" s="933">
        <f>SUM((I638-F638)/J638*K638)*E638</f>
        <v>1.7372389791183298E-2</v>
      </c>
      <c r="M638" s="929" t="s">
        <v>883</v>
      </c>
      <c r="N638" s="934">
        <v>0.68959999999999999</v>
      </c>
      <c r="O638" s="928">
        <f t="shared" si="74"/>
        <v>19397.825027858482</v>
      </c>
      <c r="P638" s="517"/>
    </row>
    <row r="639" spans="1:16" s="846" customFormat="1" ht="15" customHeight="1" x14ac:dyDescent="0.25">
      <c r="A639" s="604" t="s">
        <v>1172</v>
      </c>
      <c r="B639" s="604" t="s">
        <v>3</v>
      </c>
      <c r="C639" s="929" t="s">
        <v>52</v>
      </c>
      <c r="D639" s="707">
        <v>42403</v>
      </c>
      <c r="E639" s="604">
        <v>31.77</v>
      </c>
      <c r="F639" s="930">
        <v>0.65539999999999998</v>
      </c>
      <c r="G639" s="931" t="s">
        <v>2335</v>
      </c>
      <c r="H639" s="572">
        <v>42408</v>
      </c>
      <c r="I639" s="930">
        <v>0.6613</v>
      </c>
      <c r="J639" s="924">
        <f>SUM(I639-F639)*10000</f>
        <v>59.000000000000163</v>
      </c>
      <c r="K639" s="932">
        <f t="shared" si="73"/>
        <v>10</v>
      </c>
      <c r="L639" s="933">
        <f>SUM((I639-F639)/J639*K639)*E639</f>
        <v>3.177E-2</v>
      </c>
      <c r="M639" s="929" t="s">
        <v>883</v>
      </c>
      <c r="N639" s="934">
        <v>1</v>
      </c>
      <c r="O639" s="928">
        <f t="shared" si="74"/>
        <v>18744.30000000005</v>
      </c>
      <c r="P639" s="517"/>
    </row>
    <row r="640" spans="1:16" s="846" customFormat="1" ht="15" customHeight="1" x14ac:dyDescent="0.25">
      <c r="A640" s="604" t="s">
        <v>1117</v>
      </c>
      <c r="B640" s="604" t="s">
        <v>3</v>
      </c>
      <c r="C640" s="929" t="s">
        <v>52</v>
      </c>
      <c r="D640" s="707">
        <v>42408</v>
      </c>
      <c r="E640" s="604">
        <v>31.26</v>
      </c>
      <c r="F640" s="930">
        <v>1.5754999999999999</v>
      </c>
      <c r="G640" s="931" t="s">
        <v>2335</v>
      </c>
      <c r="H640" s="572">
        <v>42408</v>
      </c>
      <c r="I640" s="930">
        <v>1.5697000000000001</v>
      </c>
      <c r="J640" s="924">
        <f>SUM(I640-F640)*10000</f>
        <v>-57.999999999998053</v>
      </c>
      <c r="K640" s="932">
        <f t="shared" si="73"/>
        <v>10</v>
      </c>
      <c r="L640" s="933">
        <f>SUM((I640-F640)/J640*K640)*E640</f>
        <v>3.1260000000000003E-2</v>
      </c>
      <c r="M640" s="929" t="s">
        <v>883</v>
      </c>
      <c r="N640" s="934">
        <v>1</v>
      </c>
      <c r="O640" s="928">
        <f t="shared" si="74"/>
        <v>-18130.799999999392</v>
      </c>
      <c r="P640" s="517"/>
    </row>
    <row r="641" spans="1:16" s="846" customFormat="1" ht="15" customHeight="1" x14ac:dyDescent="0.25">
      <c r="A641" s="604" t="s">
        <v>1139</v>
      </c>
      <c r="B641" s="604" t="s">
        <v>3</v>
      </c>
      <c r="C641" s="929" t="s">
        <v>52</v>
      </c>
      <c r="D641" s="707">
        <v>42405</v>
      </c>
      <c r="E641" s="604">
        <v>48</v>
      </c>
      <c r="F641" s="930">
        <v>1.5429999999999999</v>
      </c>
      <c r="G641" s="931" t="s">
        <v>2335</v>
      </c>
      <c r="H641" s="572">
        <v>42409</v>
      </c>
      <c r="I641" s="930">
        <v>1.5687</v>
      </c>
      <c r="J641" s="924">
        <f>SUM(I641-F641)*10000</f>
        <v>257.00000000000057</v>
      </c>
      <c r="K641" s="932">
        <f t="shared" si="73"/>
        <v>7.1890726096333575</v>
      </c>
      <c r="L641" s="933">
        <f>SUM((I641-F641)/J641*K641)*E641</f>
        <v>3.4507548526240113E-2</v>
      </c>
      <c r="M641" s="929" t="s">
        <v>883</v>
      </c>
      <c r="N641" s="934">
        <v>1.391</v>
      </c>
      <c r="O641" s="928">
        <f t="shared" si="74"/>
        <v>63755.858887445938</v>
      </c>
      <c r="P641" s="517"/>
    </row>
    <row r="642" spans="1:16" s="846" customFormat="1" ht="15" customHeight="1" x14ac:dyDescent="0.25">
      <c r="A642" s="627" t="s">
        <v>1142</v>
      </c>
      <c r="B642" s="627" t="s">
        <v>3</v>
      </c>
      <c r="C642" s="919" t="s">
        <v>77</v>
      </c>
      <c r="D642" s="920">
        <v>42405</v>
      </c>
      <c r="E642" s="627">
        <v>19.36</v>
      </c>
      <c r="F642" s="921">
        <v>1.1097999999999999</v>
      </c>
      <c r="G642" s="922" t="s">
        <v>976</v>
      </c>
      <c r="H642" s="572">
        <v>42044</v>
      </c>
      <c r="I642" s="921">
        <v>1.0985</v>
      </c>
      <c r="J642" s="924">
        <f>SUM(F642-I642)*10000</f>
        <v>112.99999999999866</v>
      </c>
      <c r="K642" s="925">
        <f t="shared" si="73"/>
        <v>10.079629069650236</v>
      </c>
      <c r="L642" s="926">
        <f>SUM((F642-I642)/J642*K642)*E642</f>
        <v>1.9514161878842855E-2</v>
      </c>
      <c r="M642" s="919" t="s">
        <v>883</v>
      </c>
      <c r="N642" s="927">
        <v>0.99209999999999998</v>
      </c>
      <c r="O642" s="928">
        <f t="shared" si="74"/>
        <v>22226.593007854215</v>
      </c>
      <c r="P642" s="518"/>
    </row>
    <row r="643" spans="1:16" s="846" customFormat="1" ht="15" customHeight="1" x14ac:dyDescent="0.25">
      <c r="A643" s="604" t="s">
        <v>1031</v>
      </c>
      <c r="B643" s="604" t="s">
        <v>3</v>
      </c>
      <c r="C643" s="929" t="s">
        <v>52</v>
      </c>
      <c r="D643" s="707">
        <v>42410</v>
      </c>
      <c r="E643" s="604">
        <v>31.25</v>
      </c>
      <c r="F643" s="930">
        <v>1.3983000000000001</v>
      </c>
      <c r="G643" s="931" t="s">
        <v>1351</v>
      </c>
      <c r="H643" s="572">
        <v>42410</v>
      </c>
      <c r="I643" s="930">
        <v>1.3923000000000001</v>
      </c>
      <c r="J643" s="924">
        <f>SUM(I643-F643)*10000</f>
        <v>-60.000000000000057</v>
      </c>
      <c r="K643" s="932">
        <f t="shared" si="73"/>
        <v>7.213445863088797</v>
      </c>
      <c r="L643" s="933">
        <f>SUM((I643-F643)/J643*K643)*E643</f>
        <v>2.2542018322152489E-2</v>
      </c>
      <c r="M643" s="929" t="s">
        <v>883</v>
      </c>
      <c r="N643" s="934">
        <v>1.3863000000000001</v>
      </c>
      <c r="O643" s="928">
        <f t="shared" si="74"/>
        <v>-9756.3377286961731</v>
      </c>
      <c r="P643" s="517"/>
    </row>
    <row r="644" spans="1:16" s="846" customFormat="1" ht="15" customHeight="1" x14ac:dyDescent="0.25">
      <c r="A644" s="604" t="s">
        <v>1150</v>
      </c>
      <c r="B644" s="604" t="s">
        <v>3</v>
      </c>
      <c r="C644" s="929" t="s">
        <v>52</v>
      </c>
      <c r="D644" s="707">
        <v>42410</v>
      </c>
      <c r="E644" s="604">
        <v>25.14</v>
      </c>
      <c r="F644" s="930">
        <v>167.15</v>
      </c>
      <c r="G644" s="931" t="s">
        <v>2335</v>
      </c>
      <c r="H644" s="572">
        <v>42410</v>
      </c>
      <c r="I644" s="930">
        <v>166.45</v>
      </c>
      <c r="J644" s="924">
        <f>SUM(I644-F644)*100</f>
        <v>-70.000000000001705</v>
      </c>
      <c r="K644" s="932">
        <f t="shared" si="73"/>
        <v>10</v>
      </c>
      <c r="L644" s="933">
        <f>SUM((I644-F644)/J644*K644)*E644</f>
        <v>2.5140000000000002</v>
      </c>
      <c r="M644" s="929" t="s">
        <v>883</v>
      </c>
      <c r="N644" s="934">
        <v>1</v>
      </c>
      <c r="O644" s="928">
        <f t="shared" si="74"/>
        <v>-17598.000000000429</v>
      </c>
      <c r="P644" s="517"/>
    </row>
    <row r="645" spans="1:16" s="846" customFormat="1" ht="15" customHeight="1" x14ac:dyDescent="0.25">
      <c r="A645" s="627" t="s">
        <v>1172</v>
      </c>
      <c r="B645" s="627" t="s">
        <v>3</v>
      </c>
      <c r="C645" s="919" t="s">
        <v>77</v>
      </c>
      <c r="D645" s="920">
        <v>42408</v>
      </c>
      <c r="E645" s="627">
        <v>24.28</v>
      </c>
      <c r="F645" s="921">
        <v>0.6613</v>
      </c>
      <c r="G645" s="922" t="s">
        <v>976</v>
      </c>
      <c r="H645" s="572">
        <v>42411</v>
      </c>
      <c r="I645" s="921">
        <v>0.66979999999999995</v>
      </c>
      <c r="J645" s="924">
        <f>SUM(F645-I645)*10000</f>
        <v>-84.999999999999517</v>
      </c>
      <c r="K645" s="925">
        <f t="shared" si="73"/>
        <v>10</v>
      </c>
      <c r="L645" s="926">
        <f>SUM((F645-I645)/J645*K645)*E645</f>
        <v>2.4280000000000003E-2</v>
      </c>
      <c r="M645" s="919" t="s">
        <v>883</v>
      </c>
      <c r="N645" s="927">
        <v>1</v>
      </c>
      <c r="O645" s="928">
        <f t="shared" si="74"/>
        <v>-20637.999999999884</v>
      </c>
      <c r="P645" s="518"/>
    </row>
    <row r="646" spans="1:16" s="846" customFormat="1" ht="15" customHeight="1" x14ac:dyDescent="0.25">
      <c r="A646" s="604" t="s">
        <v>1032</v>
      </c>
      <c r="B646" s="604" t="s">
        <v>3</v>
      </c>
      <c r="C646" s="929" t="s">
        <v>52</v>
      </c>
      <c r="D646" s="707">
        <v>42409</v>
      </c>
      <c r="E646" s="604">
        <v>21.82</v>
      </c>
      <c r="F646" s="930">
        <v>1.4059999999999999</v>
      </c>
      <c r="G646" s="931" t="s">
        <v>2336</v>
      </c>
      <c r="H646" s="572">
        <v>42411</v>
      </c>
      <c r="I646" s="930">
        <v>1.3959999999999999</v>
      </c>
      <c r="J646" s="924">
        <f>SUM(I646-F646)*10000</f>
        <v>-100.00000000000009</v>
      </c>
      <c r="K646" s="932">
        <f t="shared" si="73"/>
        <v>9.7665787674577587</v>
      </c>
      <c r="L646" s="933">
        <f>SUM((I646-F646)/J646*K646)*E646</f>
        <v>2.1310674870592832E-2</v>
      </c>
      <c r="M646" s="929" t="s">
        <v>883</v>
      </c>
      <c r="N646" s="934">
        <v>1.0239</v>
      </c>
      <c r="O646" s="928">
        <f t="shared" si="74"/>
        <v>-20813.238471132772</v>
      </c>
      <c r="P646" s="517"/>
    </row>
    <row r="647" spans="1:16" s="846" customFormat="1" ht="15" customHeight="1" x14ac:dyDescent="0.25">
      <c r="A647" s="604" t="s">
        <v>1139</v>
      </c>
      <c r="B647" s="604" t="s">
        <v>3</v>
      </c>
      <c r="C647" s="929" t="s">
        <v>52</v>
      </c>
      <c r="D647" s="707">
        <v>42411</v>
      </c>
      <c r="E647" s="604">
        <v>41.21</v>
      </c>
      <c r="F647" s="930">
        <v>1.5741000000000001</v>
      </c>
      <c r="G647" s="931"/>
      <c r="H647" s="572">
        <v>42412</v>
      </c>
      <c r="I647" s="930">
        <v>1.5679000000000001</v>
      </c>
      <c r="J647" s="924">
        <f>SUM(I647-F647)*10000</f>
        <v>-61.999999999999829</v>
      </c>
      <c r="K647" s="932">
        <f t="shared" ref="K647:K665" si="75">SUM(100000/N647)/10000</f>
        <v>7.213445863088797</v>
      </c>
      <c r="L647" s="933">
        <f>SUM((I647-F647)/J647*K647)*E647</f>
        <v>2.9726610401788936E-2</v>
      </c>
      <c r="M647" s="929" t="s">
        <v>883</v>
      </c>
      <c r="N647" s="934">
        <v>1.3863000000000001</v>
      </c>
      <c r="O647" s="928">
        <f t="shared" ref="O647:O665" si="76">SUM(J647*K647*E647)/N647</f>
        <v>-13294.740279239044</v>
      </c>
      <c r="P647" s="517"/>
    </row>
    <row r="648" spans="1:16" s="846" customFormat="1" ht="15" customHeight="1" x14ac:dyDescent="0.25">
      <c r="A648" s="627" t="s">
        <v>1144</v>
      </c>
      <c r="B648" s="627" t="s">
        <v>3</v>
      </c>
      <c r="C648" s="919" t="s">
        <v>77</v>
      </c>
      <c r="D648" s="920">
        <v>42412</v>
      </c>
      <c r="E648" s="627">
        <v>36.76</v>
      </c>
      <c r="F648" s="921">
        <v>2.0305</v>
      </c>
      <c r="G648" s="922" t="s">
        <v>2335</v>
      </c>
      <c r="H648" s="572">
        <v>42412</v>
      </c>
      <c r="I648" s="921">
        <v>2.0392000000000001</v>
      </c>
      <c r="J648" s="924">
        <f>SUM(F648-I648)*10000</f>
        <v>-87.000000000001521</v>
      </c>
      <c r="K648" s="925">
        <f t="shared" si="75"/>
        <v>7.1010118941949232</v>
      </c>
      <c r="L648" s="926">
        <f>SUM((F648-I648)/J648*K648)*E648</f>
        <v>2.6103319723060538E-2</v>
      </c>
      <c r="M648" s="919" t="s">
        <v>883</v>
      </c>
      <c r="N648" s="927">
        <v>1.40825</v>
      </c>
      <c r="O648" s="928">
        <f t="shared" si="76"/>
        <v>-16126.318593334325</v>
      </c>
      <c r="P648" s="518"/>
    </row>
    <row r="649" spans="1:16" s="846" customFormat="1" ht="15" customHeight="1" x14ac:dyDescent="0.25">
      <c r="A649" s="604" t="s">
        <v>1035</v>
      </c>
      <c r="B649" s="604" t="s">
        <v>3</v>
      </c>
      <c r="C649" s="929" t="s">
        <v>52</v>
      </c>
      <c r="D649" s="707">
        <v>42409</v>
      </c>
      <c r="E649" s="604">
        <v>17.03</v>
      </c>
      <c r="F649" s="930">
        <v>1.1259999999999999</v>
      </c>
      <c r="G649" s="931" t="s">
        <v>2335</v>
      </c>
      <c r="H649" s="572">
        <v>42415</v>
      </c>
      <c r="I649" s="930">
        <v>1.1167</v>
      </c>
      <c r="J649" s="924">
        <f>SUM(I649-F649)*10000</f>
        <v>-92.999999999998636</v>
      </c>
      <c r="K649" s="932">
        <f t="shared" si="75"/>
        <v>10</v>
      </c>
      <c r="L649" s="933">
        <f t="shared" ref="L649:L654" si="77">SUM((I649-F649)/J649*K649)*E649</f>
        <v>1.703E-2</v>
      </c>
      <c r="M649" s="929" t="s">
        <v>883</v>
      </c>
      <c r="N649" s="934">
        <v>1</v>
      </c>
      <c r="O649" s="928">
        <f t="shared" si="76"/>
        <v>-15837.899999999769</v>
      </c>
      <c r="P649" s="517"/>
    </row>
    <row r="650" spans="1:16" s="846" customFormat="1" ht="15" customHeight="1" x14ac:dyDescent="0.25">
      <c r="A650" s="604" t="s">
        <v>1173</v>
      </c>
      <c r="B650" s="604" t="s">
        <v>2286</v>
      </c>
      <c r="C650" s="929" t="s">
        <v>52</v>
      </c>
      <c r="D650" s="707">
        <v>42416</v>
      </c>
      <c r="E650" s="604">
        <v>21.5</v>
      </c>
      <c r="F650" s="930">
        <v>1.992</v>
      </c>
      <c r="G650" s="931" t="s">
        <v>2336</v>
      </c>
      <c r="H650" s="572">
        <v>42416</v>
      </c>
      <c r="I650" s="930">
        <v>1.984</v>
      </c>
      <c r="J650" s="924">
        <f>SUM(I650-F650)*10000</f>
        <v>-80.000000000000071</v>
      </c>
      <c r="K650" s="932">
        <f t="shared" si="75"/>
        <v>10</v>
      </c>
      <c r="L650" s="933">
        <f t="shared" si="77"/>
        <v>2.1500000000000002E-2</v>
      </c>
      <c r="M650" s="929" t="s">
        <v>883</v>
      </c>
      <c r="N650" s="934">
        <v>1</v>
      </c>
      <c r="O650" s="928">
        <f t="shared" si="76"/>
        <v>-17200.000000000015</v>
      </c>
      <c r="P650" s="517"/>
    </row>
    <row r="651" spans="1:16" s="846" customFormat="1" ht="15" customHeight="1" x14ac:dyDescent="0.25">
      <c r="A651" s="604" t="s">
        <v>1173</v>
      </c>
      <c r="B651" s="604" t="s">
        <v>2285</v>
      </c>
      <c r="C651" s="929" t="s">
        <v>52</v>
      </c>
      <c r="D651" s="707">
        <v>42410</v>
      </c>
      <c r="E651" s="604">
        <v>11.55</v>
      </c>
      <c r="F651" s="930">
        <v>2.0183</v>
      </c>
      <c r="G651" s="931" t="s">
        <v>976</v>
      </c>
      <c r="H651" s="572">
        <v>42416</v>
      </c>
      <c r="I651" s="930">
        <v>1.9922</v>
      </c>
      <c r="J651" s="924">
        <f>SUM(I651-F651)*10000</f>
        <v>-261.00000000000011</v>
      </c>
      <c r="K651" s="932">
        <f t="shared" si="75"/>
        <v>7.213445863088797</v>
      </c>
      <c r="L651" s="933">
        <f t="shared" si="77"/>
        <v>8.3315299718675611E-3</v>
      </c>
      <c r="M651" s="929" t="s">
        <v>883</v>
      </c>
      <c r="N651" s="934">
        <v>1.3863000000000001</v>
      </c>
      <c r="O651" s="928">
        <f t="shared" si="76"/>
        <v>-15685.849546688554</v>
      </c>
      <c r="P651" s="517"/>
    </row>
    <row r="652" spans="1:16" s="846" customFormat="1" ht="15" customHeight="1" x14ac:dyDescent="0.25">
      <c r="A652" s="604" t="s">
        <v>1032</v>
      </c>
      <c r="B652" s="604" t="s">
        <v>2285</v>
      </c>
      <c r="C652" s="929" t="s">
        <v>52</v>
      </c>
      <c r="D652" s="707">
        <v>42415</v>
      </c>
      <c r="E652" s="604">
        <v>13.1</v>
      </c>
      <c r="F652" s="930">
        <v>1.4214</v>
      </c>
      <c r="G652" s="931" t="s">
        <v>976</v>
      </c>
      <c r="H652" s="572">
        <v>42417</v>
      </c>
      <c r="I652" s="930">
        <v>1.4059999999999999</v>
      </c>
      <c r="J652" s="924">
        <f>SUM(I652-F652)*10000</f>
        <v>-154.0000000000008</v>
      </c>
      <c r="K652" s="932">
        <f t="shared" si="75"/>
        <v>9.9601593625498008</v>
      </c>
      <c r="L652" s="933">
        <f t="shared" si="77"/>
        <v>1.3047808764940239E-2</v>
      </c>
      <c r="M652" s="929" t="s">
        <v>883</v>
      </c>
      <c r="N652" s="934">
        <v>1.004</v>
      </c>
      <c r="O652" s="928">
        <f t="shared" si="76"/>
        <v>-20013.571213155454</v>
      </c>
      <c r="P652" s="517"/>
    </row>
    <row r="653" spans="1:16" s="846" customFormat="1" ht="15" customHeight="1" x14ac:dyDescent="0.25">
      <c r="A653" s="604" t="s">
        <v>1150</v>
      </c>
      <c r="B653" s="604" t="s">
        <v>2285</v>
      </c>
      <c r="C653" s="929" t="s">
        <v>52</v>
      </c>
      <c r="D653" s="707">
        <v>42415</v>
      </c>
      <c r="E653" s="604">
        <v>10.130000000000001</v>
      </c>
      <c r="F653" s="930">
        <v>165.13</v>
      </c>
      <c r="G653" s="931" t="s">
        <v>976</v>
      </c>
      <c r="H653" s="572">
        <v>42416</v>
      </c>
      <c r="I653" s="930">
        <v>163.98500000000001</v>
      </c>
      <c r="J653" s="924">
        <f>SUM(I653-F653)*100</f>
        <v>-114.49999999999818</v>
      </c>
      <c r="K653" s="932">
        <f t="shared" si="75"/>
        <v>10</v>
      </c>
      <c r="L653" s="933">
        <f t="shared" si="77"/>
        <v>1.0130000000000001</v>
      </c>
      <c r="M653" s="929" t="s">
        <v>883</v>
      </c>
      <c r="N653" s="934">
        <v>1</v>
      </c>
      <c r="O653" s="928">
        <f t="shared" si="76"/>
        <v>-11598.849999999817</v>
      </c>
      <c r="P653" s="517"/>
    </row>
    <row r="654" spans="1:16" s="846" customFormat="1" ht="15" customHeight="1" x14ac:dyDescent="0.25">
      <c r="A654" s="604" t="s">
        <v>1150</v>
      </c>
      <c r="B654" s="604" t="s">
        <v>2285</v>
      </c>
      <c r="C654" s="929" t="s">
        <v>52</v>
      </c>
      <c r="D654" s="707">
        <v>42415</v>
      </c>
      <c r="E654" s="604">
        <v>6.2</v>
      </c>
      <c r="F654" s="930">
        <v>165.13</v>
      </c>
      <c r="G654" s="931" t="s">
        <v>976</v>
      </c>
      <c r="H654" s="572">
        <v>42417</v>
      </c>
      <c r="I654" s="930">
        <v>161.85400000000001</v>
      </c>
      <c r="J654" s="924">
        <f>SUM(I654-F654)*100</f>
        <v>-327.5999999999982</v>
      </c>
      <c r="K654" s="932">
        <f t="shared" si="75"/>
        <v>10</v>
      </c>
      <c r="L654" s="933">
        <f t="shared" si="77"/>
        <v>0.62000000000000011</v>
      </c>
      <c r="M654" s="929" t="s">
        <v>883</v>
      </c>
      <c r="N654" s="934">
        <v>1</v>
      </c>
      <c r="O654" s="928">
        <f t="shared" si="76"/>
        <v>-20311.199999999888</v>
      </c>
      <c r="P654" s="517"/>
    </row>
    <row r="655" spans="1:16" s="846" customFormat="1" ht="15" customHeight="1" x14ac:dyDescent="0.25">
      <c r="A655" s="627" t="s">
        <v>1150</v>
      </c>
      <c r="B655" s="627" t="s">
        <v>2285</v>
      </c>
      <c r="C655" s="919" t="s">
        <v>77</v>
      </c>
      <c r="D655" s="920">
        <v>42417</v>
      </c>
      <c r="E655" s="627">
        <v>13</v>
      </c>
      <c r="F655" s="921">
        <v>162.41</v>
      </c>
      <c r="G655" s="922" t="s">
        <v>2335</v>
      </c>
      <c r="H655" s="572">
        <v>42417</v>
      </c>
      <c r="I655" s="921">
        <v>163.18</v>
      </c>
      <c r="J655" s="924">
        <f>SUM(F655-I655)*100</f>
        <v>-77.000000000001023</v>
      </c>
      <c r="K655" s="925">
        <f t="shared" si="75"/>
        <v>10</v>
      </c>
      <c r="L655" s="926">
        <f>SUM((F655-I655)/J655*K655)*E655</f>
        <v>1.3</v>
      </c>
      <c r="M655" s="919" t="s">
        <v>883</v>
      </c>
      <c r="N655" s="927">
        <v>1</v>
      </c>
      <c r="O655" s="928">
        <f t="shared" si="76"/>
        <v>-10010.000000000133</v>
      </c>
      <c r="P655" s="518"/>
    </row>
    <row r="656" spans="1:16" s="846" customFormat="1" ht="15" customHeight="1" x14ac:dyDescent="0.25">
      <c r="A656" s="627" t="s">
        <v>2347</v>
      </c>
      <c r="B656" s="627" t="s">
        <v>2285</v>
      </c>
      <c r="C656" s="919" t="s">
        <v>77</v>
      </c>
      <c r="D656" s="920">
        <v>42417</v>
      </c>
      <c r="E656" s="627">
        <v>51.23</v>
      </c>
      <c r="F656" s="921">
        <v>0.90559999999999996</v>
      </c>
      <c r="G656" s="922" t="s">
        <v>2335</v>
      </c>
      <c r="H656" s="572">
        <v>42417</v>
      </c>
      <c r="I656" s="921">
        <v>0.90959999999999996</v>
      </c>
      <c r="J656" s="924">
        <f>SUM(F656-I656)*10000</f>
        <v>-40.000000000000036</v>
      </c>
      <c r="K656" s="925">
        <f t="shared" si="75"/>
        <v>7.1751452966922589</v>
      </c>
      <c r="L656" s="926">
        <f>SUM((F656-I656)/J656*K656)*E656</f>
        <v>3.6758269354954444E-2</v>
      </c>
      <c r="M656" s="919" t="s">
        <v>883</v>
      </c>
      <c r="N656" s="927">
        <v>1.3936999999999999</v>
      </c>
      <c r="O656" s="928">
        <f t="shared" si="76"/>
        <v>-10549.83693906995</v>
      </c>
      <c r="P656" s="518"/>
    </row>
    <row r="657" spans="1:16" s="846" customFormat="1" ht="15" customHeight="1" x14ac:dyDescent="0.25">
      <c r="A657" s="604" t="s">
        <v>1172</v>
      </c>
      <c r="B657" s="604" t="s">
        <v>2285</v>
      </c>
      <c r="C657" s="929" t="s">
        <v>52</v>
      </c>
      <c r="D657" s="707">
        <v>42410</v>
      </c>
      <c r="E657" s="604">
        <v>29.28</v>
      </c>
      <c r="F657" s="930">
        <v>0.66349999999999998</v>
      </c>
      <c r="G657" s="931" t="s">
        <v>2335</v>
      </c>
      <c r="H657" s="572">
        <v>42416</v>
      </c>
      <c r="I657" s="930">
        <v>0.66100000000000003</v>
      </c>
      <c r="J657" s="924">
        <f>SUM(I657-F657)*10000</f>
        <v>-24.999999999999467</v>
      </c>
      <c r="K657" s="932">
        <f t="shared" si="75"/>
        <v>10</v>
      </c>
      <c r="L657" s="933">
        <f>SUM((I657-F657)/J657*K657)*E657</f>
        <v>2.928E-2</v>
      </c>
      <c r="M657" s="929" t="s">
        <v>883</v>
      </c>
      <c r="N657" s="934">
        <v>1</v>
      </c>
      <c r="O657" s="928">
        <f t="shared" si="76"/>
        <v>-7319.9999999998436</v>
      </c>
      <c r="P657" s="517"/>
    </row>
    <row r="658" spans="1:16" s="846" customFormat="1" ht="15" customHeight="1" x14ac:dyDescent="0.25">
      <c r="A658" s="604" t="s">
        <v>1031</v>
      </c>
      <c r="B658" s="604" t="s">
        <v>2285</v>
      </c>
      <c r="C658" s="929" t="s">
        <v>52</v>
      </c>
      <c r="D658" s="707">
        <v>42405</v>
      </c>
      <c r="E658" s="604">
        <v>13.12</v>
      </c>
      <c r="F658" s="930">
        <v>1.3855</v>
      </c>
      <c r="G658" s="931" t="s">
        <v>976</v>
      </c>
      <c r="H658" s="572">
        <v>42416</v>
      </c>
      <c r="I658" s="930">
        <v>1.3763000000000001</v>
      </c>
      <c r="J658" s="924">
        <f>SUM(I658-F658)*10000</f>
        <v>-91.999999999998749</v>
      </c>
      <c r="K658" s="932">
        <f t="shared" si="75"/>
        <v>7.213445863088797</v>
      </c>
      <c r="L658" s="933">
        <f>SUM((I658-F658)/J658*K658)*E658</f>
        <v>9.4640409723725019E-3</v>
      </c>
      <c r="M658" s="929" t="s">
        <v>883</v>
      </c>
      <c r="N658" s="934">
        <v>1.3863000000000001</v>
      </c>
      <c r="O658" s="928">
        <f t="shared" si="76"/>
        <v>-6280.6879424241388</v>
      </c>
      <c r="P658" s="517"/>
    </row>
    <row r="659" spans="1:16" s="846" customFormat="1" ht="15" customHeight="1" x14ac:dyDescent="0.25">
      <c r="A659" s="627" t="s">
        <v>1031</v>
      </c>
      <c r="B659" s="604" t="s">
        <v>2285</v>
      </c>
      <c r="C659" s="919" t="s">
        <v>77</v>
      </c>
      <c r="D659" s="920">
        <v>42412</v>
      </c>
      <c r="E659" s="627">
        <v>16.53</v>
      </c>
      <c r="F659" s="921">
        <v>1.3836999999999999</v>
      </c>
      <c r="G659" s="922" t="s">
        <v>52</v>
      </c>
      <c r="H659" s="572">
        <v>42416</v>
      </c>
      <c r="I659" s="921">
        <v>1.3764000000000001</v>
      </c>
      <c r="J659" s="924">
        <f>SUM(F659-I659)*10000</f>
        <v>72.999999999998622</v>
      </c>
      <c r="K659" s="925">
        <f t="shared" si="75"/>
        <v>7.213445863088797</v>
      </c>
      <c r="L659" s="926">
        <f>SUM((F659-I659)/J659*K659)*E659</f>
        <v>1.1923826011685783E-2</v>
      </c>
      <c r="M659" s="919" t="s">
        <v>883</v>
      </c>
      <c r="N659" s="927">
        <v>1.3863000000000001</v>
      </c>
      <c r="O659" s="928">
        <f t="shared" si="76"/>
        <v>6278.8667593814152</v>
      </c>
      <c r="P659" s="518"/>
    </row>
    <row r="660" spans="1:16" s="846" customFormat="1" ht="15" customHeight="1" x14ac:dyDescent="0.25">
      <c r="A660" s="604" t="s">
        <v>1031</v>
      </c>
      <c r="B660" s="604" t="s">
        <v>2285</v>
      </c>
      <c r="C660" s="929" t="s">
        <v>52</v>
      </c>
      <c r="D660" s="707">
        <v>42405</v>
      </c>
      <c r="E660" s="604">
        <v>13.12</v>
      </c>
      <c r="F660" s="930">
        <v>1.3855</v>
      </c>
      <c r="G660" s="931" t="s">
        <v>976</v>
      </c>
      <c r="H660" s="572">
        <v>42416</v>
      </c>
      <c r="I660" s="930">
        <v>1.3763000000000001</v>
      </c>
      <c r="J660" s="924">
        <f>SUM(I660-F660)*10000</f>
        <v>-91.999999999998749</v>
      </c>
      <c r="K660" s="932">
        <f t="shared" si="75"/>
        <v>7.213445863088797</v>
      </c>
      <c r="L660" s="933">
        <f>SUM((I660-F660)/J660*K660)*E660</f>
        <v>9.4640409723725019E-3</v>
      </c>
      <c r="M660" s="929" t="s">
        <v>883</v>
      </c>
      <c r="N660" s="934">
        <v>1.3863000000000001</v>
      </c>
      <c r="O660" s="928">
        <f t="shared" si="76"/>
        <v>-6280.6879424241388</v>
      </c>
      <c r="P660" s="517"/>
    </row>
    <row r="661" spans="1:16" s="846" customFormat="1" ht="15" customHeight="1" x14ac:dyDescent="0.25">
      <c r="A661" s="627" t="s">
        <v>1031</v>
      </c>
      <c r="B661" s="604" t="s">
        <v>2285</v>
      </c>
      <c r="C661" s="919" t="s">
        <v>77</v>
      </c>
      <c r="D661" s="920">
        <v>42412</v>
      </c>
      <c r="E661" s="627">
        <v>16.53</v>
      </c>
      <c r="F661" s="921">
        <v>1.3836999999999999</v>
      </c>
      <c r="G661" s="922" t="s">
        <v>52</v>
      </c>
      <c r="H661" s="572">
        <v>42416</v>
      </c>
      <c r="I661" s="921">
        <v>1.3794999999999999</v>
      </c>
      <c r="J661" s="924">
        <f>SUM(F661-I661)*10000</f>
        <v>41.999999999999815</v>
      </c>
      <c r="K661" s="925">
        <f t="shared" si="75"/>
        <v>7.213445863088797</v>
      </c>
      <c r="L661" s="926">
        <f>SUM((F661-I661)/J661*K661)*E661</f>
        <v>1.1923826011685783E-2</v>
      </c>
      <c r="M661" s="919" t="s">
        <v>883</v>
      </c>
      <c r="N661" s="927">
        <v>1.3863000000000001</v>
      </c>
      <c r="O661" s="928">
        <f t="shared" si="76"/>
        <v>3612.4986834797705</v>
      </c>
      <c r="P661" s="518"/>
    </row>
    <row r="662" spans="1:16" s="846" customFormat="1" ht="15" customHeight="1" x14ac:dyDescent="0.25">
      <c r="A662" s="604" t="s">
        <v>1057</v>
      </c>
      <c r="B662" s="604" t="s">
        <v>2285</v>
      </c>
      <c r="C662" s="929" t="s">
        <v>52</v>
      </c>
      <c r="D662" s="707">
        <v>42415</v>
      </c>
      <c r="E662" s="604">
        <v>28.8</v>
      </c>
      <c r="F662" s="930">
        <v>0.71409999999999996</v>
      </c>
      <c r="G662" s="931" t="s">
        <v>2335</v>
      </c>
      <c r="H662" s="572">
        <v>42419</v>
      </c>
      <c r="I662" s="930">
        <v>0.70699999999999996</v>
      </c>
      <c r="J662" s="924">
        <f>SUM(I662-F662)*10000</f>
        <v>-70.999999999999957</v>
      </c>
      <c r="K662" s="932">
        <f>SUM(100000/N662)/10000</f>
        <v>10</v>
      </c>
      <c r="L662" s="933">
        <f>SUM((I662-F662)/J662*K662)*E662</f>
        <v>2.8800000000000003E-2</v>
      </c>
      <c r="M662" s="929" t="s">
        <v>883</v>
      </c>
      <c r="N662" s="934">
        <v>1</v>
      </c>
      <c r="O662" s="928">
        <f>SUM(J662*K662*E662)/N662</f>
        <v>-20447.999999999989</v>
      </c>
      <c r="P662" s="517"/>
    </row>
    <row r="663" spans="1:16" s="846" customFormat="1" ht="15" customHeight="1" x14ac:dyDescent="0.25">
      <c r="A663" s="627" t="s">
        <v>1117</v>
      </c>
      <c r="B663" s="627" t="s">
        <v>2285</v>
      </c>
      <c r="C663" s="919" t="s">
        <v>77</v>
      </c>
      <c r="D663" s="920">
        <v>42415</v>
      </c>
      <c r="E663" s="627">
        <v>28.22</v>
      </c>
      <c r="F663" s="921">
        <v>1.5780000000000001</v>
      </c>
      <c r="G663" s="922" t="s">
        <v>976</v>
      </c>
      <c r="H663" s="572">
        <v>42419</v>
      </c>
      <c r="I663" s="921">
        <v>1.5345</v>
      </c>
      <c r="J663" s="924">
        <f>SUM(F663-I663)*10000</f>
        <v>435.00000000000097</v>
      </c>
      <c r="K663" s="925">
        <f>SUM(100000/N663)/10000</f>
        <v>7.1500071500071503</v>
      </c>
      <c r="L663" s="926">
        <f>SUM((F663-I663)/J663*K663)*E663</f>
        <v>2.0177320177320174E-2</v>
      </c>
      <c r="M663" s="919" t="s">
        <v>883</v>
      </c>
      <c r="N663" s="927">
        <v>1.3986000000000001</v>
      </c>
      <c r="O663" s="928">
        <f>SUM(J663*K663*E663)/N663</f>
        <v>62756.572838083062</v>
      </c>
      <c r="P663" s="518"/>
    </row>
    <row r="664" spans="1:16" s="846" customFormat="1" ht="15" customHeight="1" x14ac:dyDescent="0.25">
      <c r="A664" s="627" t="s">
        <v>1031</v>
      </c>
      <c r="B664" s="627" t="s">
        <v>2285</v>
      </c>
      <c r="C664" s="919" t="s">
        <v>77</v>
      </c>
      <c r="D664" s="920">
        <v>42416</v>
      </c>
      <c r="E664" s="627">
        <v>18.32</v>
      </c>
      <c r="F664" s="921">
        <v>1.3794999999999999</v>
      </c>
      <c r="G664" s="922" t="s">
        <v>2335</v>
      </c>
      <c r="H664" s="572">
        <v>42419</v>
      </c>
      <c r="I664" s="921">
        <v>1.3847</v>
      </c>
      <c r="J664" s="924">
        <f>SUM(F664-I664)*10000</f>
        <v>-52.000000000000938</v>
      </c>
      <c r="K664" s="925">
        <f t="shared" si="75"/>
        <v>7.2632190586868095</v>
      </c>
      <c r="L664" s="926">
        <f>SUM((F664-I664)/J664*K664)*E664</f>
        <v>1.3306217315514235E-2</v>
      </c>
      <c r="M664" s="919" t="s">
        <v>883</v>
      </c>
      <c r="N664" s="927">
        <v>1.3768</v>
      </c>
      <c r="O664" s="928">
        <f t="shared" si="76"/>
        <v>-5025.5905026638047</v>
      </c>
      <c r="P664" s="518"/>
    </row>
    <row r="665" spans="1:16" s="846" customFormat="1" ht="15" customHeight="1" x14ac:dyDescent="0.25">
      <c r="A665" s="604" t="s">
        <v>1274</v>
      </c>
      <c r="B665" s="604" t="s">
        <v>2285</v>
      </c>
      <c r="C665" s="929" t="s">
        <v>52</v>
      </c>
      <c r="D665" s="707">
        <v>42415</v>
      </c>
      <c r="E665" s="604">
        <v>11.68</v>
      </c>
      <c r="F665" s="930">
        <v>113.605</v>
      </c>
      <c r="G665" s="931" t="s">
        <v>976</v>
      </c>
      <c r="H665" s="572">
        <v>42419</v>
      </c>
      <c r="I665" s="930">
        <v>112.55500000000001</v>
      </c>
      <c r="J665" s="924">
        <f>SUM(I665-F665)*100</f>
        <v>-104.99999999999972</v>
      </c>
      <c r="K665" s="932">
        <f t="shared" si="75"/>
        <v>10</v>
      </c>
      <c r="L665" s="933">
        <f>SUM((I665-F665)/J665*K665)*E665</f>
        <v>1.1679999999999999</v>
      </c>
      <c r="M665" s="929" t="s">
        <v>883</v>
      </c>
      <c r="N665" s="934">
        <v>1</v>
      </c>
      <c r="O665" s="928">
        <f t="shared" si="76"/>
        <v>-12263.999999999967</v>
      </c>
      <c r="P665" s="517"/>
    </row>
    <row r="666" spans="1:16" s="846" customFormat="1" ht="15" customHeight="1" x14ac:dyDescent="0.25">
      <c r="A666" s="627" t="s">
        <v>1148</v>
      </c>
      <c r="B666" s="627" t="s">
        <v>2285</v>
      </c>
      <c r="C666" s="919" t="s">
        <v>77</v>
      </c>
      <c r="D666" s="920">
        <v>42419</v>
      </c>
      <c r="E666" s="627">
        <v>28.4</v>
      </c>
      <c r="F666" s="921">
        <v>0.72170000000000001</v>
      </c>
      <c r="G666" s="922" t="s">
        <v>2335</v>
      </c>
      <c r="H666" s="572">
        <v>42422</v>
      </c>
      <c r="I666" s="921">
        <v>0.7288</v>
      </c>
      <c r="J666" s="924">
        <f>SUM(F666-I666)*10000</f>
        <v>-70.999999999999957</v>
      </c>
      <c r="K666" s="925">
        <f t="shared" ref="K666:K672" si="78">SUM(100000/N666)/10000</f>
        <v>9.9039318609487967</v>
      </c>
      <c r="L666" s="926">
        <f>SUM((F666-I666)/J666*K666)*E666</f>
        <v>2.8127166485094578E-2</v>
      </c>
      <c r="M666" s="919" t="s">
        <v>883</v>
      </c>
      <c r="N666" s="927">
        <v>1.0097</v>
      </c>
      <c r="O666" s="928">
        <f t="shared" ref="O666:O672" si="79">SUM(J666*K666*E666)/N666</f>
        <v>-19778.437362005687</v>
      </c>
      <c r="P666" s="518"/>
    </row>
    <row r="667" spans="1:16" s="846" customFormat="1" ht="15" customHeight="1" x14ac:dyDescent="0.25">
      <c r="A667" s="627" t="s">
        <v>1117</v>
      </c>
      <c r="B667" s="627" t="s">
        <v>2285</v>
      </c>
      <c r="C667" s="919" t="s">
        <v>77</v>
      </c>
      <c r="D667" s="920">
        <v>42415</v>
      </c>
      <c r="E667" s="627">
        <v>52.79</v>
      </c>
      <c r="F667" s="921">
        <v>1.5767</v>
      </c>
      <c r="G667" s="922" t="s">
        <v>2335</v>
      </c>
      <c r="H667" s="572">
        <v>42422</v>
      </c>
      <c r="I667" s="921">
        <v>1.5387</v>
      </c>
      <c r="J667" s="924">
        <f>SUM(F667-I667)*10000</f>
        <v>380.00000000000034</v>
      </c>
      <c r="K667" s="925">
        <f t="shared" si="78"/>
        <v>7.2280448138778466</v>
      </c>
      <c r="L667" s="926">
        <f>SUM((F667-I667)/J667*K667)*E667</f>
        <v>3.8156848572461155E-2</v>
      </c>
      <c r="M667" s="919" t="s">
        <v>883</v>
      </c>
      <c r="N667" s="927">
        <v>1.3835</v>
      </c>
      <c r="O667" s="928">
        <f t="shared" si="79"/>
        <v>104803.77634647813</v>
      </c>
      <c r="P667" s="518"/>
    </row>
    <row r="668" spans="1:16" s="846" customFormat="1" ht="15" customHeight="1" x14ac:dyDescent="0.25">
      <c r="A668" s="627" t="s">
        <v>1117</v>
      </c>
      <c r="B668" s="627" t="s">
        <v>2285</v>
      </c>
      <c r="C668" s="919" t="s">
        <v>77</v>
      </c>
      <c r="D668" s="920">
        <v>42422</v>
      </c>
      <c r="E668" s="627">
        <v>44.29</v>
      </c>
      <c r="F668" s="921">
        <v>1.5467</v>
      </c>
      <c r="G668" s="922" t="s">
        <v>2335</v>
      </c>
      <c r="H668" s="572">
        <v>42422</v>
      </c>
      <c r="I668" s="921">
        <v>1.5266999999999999</v>
      </c>
      <c r="J668" s="924">
        <f>SUM(F668-I668)*10000</f>
        <v>200.00000000000017</v>
      </c>
      <c r="K668" s="925">
        <f t="shared" si="78"/>
        <v>7.2280448138778466</v>
      </c>
      <c r="L668" s="926">
        <f>SUM((F668-I668)/J668*K668)*E668</f>
        <v>3.2013010480664988E-2</v>
      </c>
      <c r="M668" s="919" t="s">
        <v>883</v>
      </c>
      <c r="N668" s="927">
        <v>1.3835</v>
      </c>
      <c r="O668" s="928">
        <f t="shared" si="79"/>
        <v>46278.29487627757</v>
      </c>
      <c r="P668" s="518"/>
    </row>
    <row r="669" spans="1:16" s="846" customFormat="1" ht="15" customHeight="1" x14ac:dyDescent="0.25">
      <c r="A669" s="604" t="s">
        <v>1139</v>
      </c>
      <c r="B669" s="604" t="s">
        <v>2285</v>
      </c>
      <c r="C669" s="929" t="s">
        <v>52</v>
      </c>
      <c r="D669" s="707">
        <v>42419</v>
      </c>
      <c r="E669" s="604">
        <v>20.399999999999999</v>
      </c>
      <c r="F669" s="930">
        <v>1.5278</v>
      </c>
      <c r="G669" s="931" t="s">
        <v>976</v>
      </c>
      <c r="H669" s="572">
        <v>42422</v>
      </c>
      <c r="I669" s="930">
        <v>1.514</v>
      </c>
      <c r="J669" s="924">
        <f>SUM(I669-F669)*10000</f>
        <v>-138.00000000000034</v>
      </c>
      <c r="K669" s="932">
        <f t="shared" si="78"/>
        <v>7.296607077708865</v>
      </c>
      <c r="L669" s="933">
        <f>SUM((I669-F669)/J669*K669)*E669</f>
        <v>1.4885078438526085E-2</v>
      </c>
      <c r="M669" s="929" t="s">
        <v>883</v>
      </c>
      <c r="N669" s="934">
        <v>1.3705000000000001</v>
      </c>
      <c r="O669" s="928">
        <f t="shared" si="79"/>
        <v>-14988.258478778578</v>
      </c>
      <c r="P669" s="517"/>
    </row>
    <row r="670" spans="1:16" s="846" customFormat="1" ht="15" customHeight="1" x14ac:dyDescent="0.25">
      <c r="A670" s="627" t="s">
        <v>1030</v>
      </c>
      <c r="B670" s="627" t="s">
        <v>2285</v>
      </c>
      <c r="C670" s="919" t="s">
        <v>77</v>
      </c>
      <c r="D670" s="920">
        <v>42415</v>
      </c>
      <c r="E670" s="627">
        <v>11.2</v>
      </c>
      <c r="F670" s="921">
        <v>0.77300000000000002</v>
      </c>
      <c r="G670" s="922" t="s">
        <v>976</v>
      </c>
      <c r="H670" s="572">
        <v>42423</v>
      </c>
      <c r="I670" s="921">
        <v>0.78439999999999999</v>
      </c>
      <c r="J670" s="924">
        <f>SUM(F670-I670)*10000</f>
        <v>-113.99999999999966</v>
      </c>
      <c r="K670" s="925">
        <f t="shared" si="78"/>
        <v>7.132667617689016</v>
      </c>
      <c r="L670" s="926">
        <f>SUM((F670-I670)/J670*K670)*E670</f>
        <v>7.9885877318116982E-3</v>
      </c>
      <c r="M670" s="919" t="s">
        <v>883</v>
      </c>
      <c r="N670" s="927">
        <v>1.4019999999999999</v>
      </c>
      <c r="O670" s="928">
        <f t="shared" si="79"/>
        <v>-6495.713276936739</v>
      </c>
      <c r="P670" s="518"/>
    </row>
    <row r="671" spans="1:16" s="846" customFormat="1" ht="15" customHeight="1" x14ac:dyDescent="0.25">
      <c r="A671" s="627" t="s">
        <v>1030</v>
      </c>
      <c r="B671" s="627" t="s">
        <v>2285</v>
      </c>
      <c r="C671" s="919" t="s">
        <v>77</v>
      </c>
      <c r="D671" s="920">
        <v>42417</v>
      </c>
      <c r="E671" s="627">
        <v>24.46</v>
      </c>
      <c r="F671" s="921">
        <v>0.77549999999999997</v>
      </c>
      <c r="G671" s="922" t="s">
        <v>2335</v>
      </c>
      <c r="H671" s="572">
        <v>42422</v>
      </c>
      <c r="I671" s="921">
        <v>0.78149999999999997</v>
      </c>
      <c r="J671" s="924">
        <f>SUM(F671-I671)*10000</f>
        <v>-60.000000000000057</v>
      </c>
      <c r="K671" s="925">
        <f t="shared" si="78"/>
        <v>7.0671378091872787</v>
      </c>
      <c r="L671" s="926">
        <f>SUM((F671-I671)/J671*K671)*E671</f>
        <v>1.7286219081272081E-2</v>
      </c>
      <c r="M671" s="919" t="s">
        <v>883</v>
      </c>
      <c r="N671" s="927">
        <v>1.415</v>
      </c>
      <c r="O671" s="928">
        <f t="shared" si="79"/>
        <v>-7329.8455468291595</v>
      </c>
      <c r="P671" s="518"/>
    </row>
    <row r="672" spans="1:16" s="846" customFormat="1" ht="15" customHeight="1" x14ac:dyDescent="0.25">
      <c r="A672" s="627" t="s">
        <v>1150</v>
      </c>
      <c r="B672" s="627" t="s">
        <v>2285</v>
      </c>
      <c r="C672" s="919" t="s">
        <v>77</v>
      </c>
      <c r="D672" s="920">
        <v>42419</v>
      </c>
      <c r="E672" s="627">
        <v>26.19</v>
      </c>
      <c r="F672" s="921">
        <v>162.02000000000001</v>
      </c>
      <c r="G672" s="922" t="s">
        <v>2335</v>
      </c>
      <c r="H672" s="572">
        <v>42422</v>
      </c>
      <c r="I672" s="921">
        <v>159.77000000000001</v>
      </c>
      <c r="J672" s="924">
        <f>SUM(F672-I672)*100</f>
        <v>225</v>
      </c>
      <c r="K672" s="925">
        <f t="shared" si="78"/>
        <v>10</v>
      </c>
      <c r="L672" s="926">
        <f>SUM((F672-I672)/J672*K672)*E672</f>
        <v>2.6190000000000002</v>
      </c>
      <c r="M672" s="919" t="s">
        <v>883</v>
      </c>
      <c r="N672" s="927">
        <v>1</v>
      </c>
      <c r="O672" s="928">
        <f t="shared" si="79"/>
        <v>58927.5</v>
      </c>
      <c r="P672" s="518"/>
    </row>
    <row r="673" spans="1:17" s="846" customFormat="1" ht="15" customHeight="1" x14ac:dyDescent="0.25">
      <c r="A673" s="604" t="s">
        <v>1141</v>
      </c>
      <c r="B673" s="604" t="s">
        <v>2285</v>
      </c>
      <c r="C673" s="929" t="s">
        <v>52</v>
      </c>
      <c r="D673" s="707">
        <v>42419</v>
      </c>
      <c r="E673" s="604">
        <v>34.299999999999997</v>
      </c>
      <c r="F673" s="930">
        <v>0.98450000000000004</v>
      </c>
      <c r="G673" s="931" t="s">
        <v>2335</v>
      </c>
      <c r="H673" s="572">
        <v>42425</v>
      </c>
      <c r="I673" s="930">
        <v>0.98609999999999998</v>
      </c>
      <c r="J673" s="924">
        <f>SUM(I673-F673)*10000</f>
        <v>15.999999999999348</v>
      </c>
      <c r="K673" s="932">
        <f t="shared" ref="K673:K678" si="80">SUM(100000/N673)/10000</f>
        <v>7.3915293074137036</v>
      </c>
      <c r="L673" s="933">
        <f>SUM((I673-F673)/J673*K673)*E673</f>
        <v>2.5352945524429005E-2</v>
      </c>
      <c r="M673" s="929" t="s">
        <v>883</v>
      </c>
      <c r="N673" s="934">
        <v>1.3529</v>
      </c>
      <c r="O673" s="928">
        <f t="shared" ref="O673:O678" si="81">SUM(J673*K673*E673)/N673</f>
        <v>2998.3526379691589</v>
      </c>
      <c r="P673" s="517"/>
    </row>
    <row r="674" spans="1:17" s="846" customFormat="1" ht="15" customHeight="1" x14ac:dyDescent="0.25">
      <c r="A674" s="604" t="s">
        <v>1031</v>
      </c>
      <c r="B674" s="604" t="s">
        <v>2285</v>
      </c>
      <c r="C674" s="929" t="s">
        <v>52</v>
      </c>
      <c r="D674" s="707">
        <v>42419</v>
      </c>
      <c r="E674" s="604">
        <v>26.82</v>
      </c>
      <c r="F674" s="930">
        <v>1.3757999999999999</v>
      </c>
      <c r="G674" s="931" t="s">
        <v>976</v>
      </c>
      <c r="H674" s="572">
        <v>42425</v>
      </c>
      <c r="I674" s="930">
        <v>1.3704000000000001</v>
      </c>
      <c r="J674" s="924">
        <f>SUM(I674-F674)*10000</f>
        <v>-53.999999999998494</v>
      </c>
      <c r="K674" s="932">
        <f t="shared" si="80"/>
        <v>7.3915293074137036</v>
      </c>
      <c r="L674" s="933">
        <f>SUM((I674-F674)/J674*K674)*E674</f>
        <v>1.9824081602483556E-2</v>
      </c>
      <c r="M674" s="929" t="s">
        <v>883</v>
      </c>
      <c r="N674" s="934">
        <v>1.3529</v>
      </c>
      <c r="O674" s="928">
        <f t="shared" si="81"/>
        <v>-7912.6351284949515</v>
      </c>
      <c r="P674" s="517"/>
    </row>
    <row r="675" spans="1:17" s="846" customFormat="1" ht="15" customHeight="1" x14ac:dyDescent="0.25">
      <c r="A675" s="627" t="s">
        <v>1274</v>
      </c>
      <c r="B675" s="627" t="s">
        <v>2285</v>
      </c>
      <c r="C675" s="919" t="s">
        <v>77</v>
      </c>
      <c r="D675" s="920">
        <v>42419</v>
      </c>
      <c r="E675" s="627">
        <v>6.1</v>
      </c>
      <c r="F675" s="921">
        <v>112.90600000000001</v>
      </c>
      <c r="G675" s="922" t="s">
        <v>52</v>
      </c>
      <c r="H675" s="572">
        <v>42424</v>
      </c>
      <c r="I675" s="921">
        <v>111.34399999999999</v>
      </c>
      <c r="J675" s="924">
        <f>SUM(F675-I675)*100</f>
        <v>156.20000000000118</v>
      </c>
      <c r="K675" s="925">
        <f t="shared" si="80"/>
        <v>10</v>
      </c>
      <c r="L675" s="926">
        <f>SUM((F675-I675)/J675*K675)*E675</f>
        <v>0.61</v>
      </c>
      <c r="M675" s="919" t="s">
        <v>883</v>
      </c>
      <c r="N675" s="927">
        <v>1</v>
      </c>
      <c r="O675" s="928">
        <f t="shared" si="81"/>
        <v>9528.2000000000717</v>
      </c>
      <c r="P675" s="518"/>
    </row>
    <row r="676" spans="1:17" s="846" customFormat="1" ht="15" customHeight="1" x14ac:dyDescent="0.25">
      <c r="A676" s="627" t="s">
        <v>1274</v>
      </c>
      <c r="B676" s="627" t="s">
        <v>2285</v>
      </c>
      <c r="C676" s="919" t="s">
        <v>77</v>
      </c>
      <c r="D676" s="920">
        <v>42419</v>
      </c>
      <c r="E676" s="627">
        <v>6</v>
      </c>
      <c r="F676" s="921">
        <v>112.90600000000001</v>
      </c>
      <c r="G676" s="922" t="s">
        <v>52</v>
      </c>
      <c r="H676" s="572">
        <v>42425</v>
      </c>
      <c r="I676" s="921">
        <v>112.28100000000001</v>
      </c>
      <c r="J676" s="924">
        <f>SUM(F676-I676)*100</f>
        <v>62.5</v>
      </c>
      <c r="K676" s="925">
        <f t="shared" si="80"/>
        <v>10</v>
      </c>
      <c r="L676" s="926">
        <f>SUM((F676-I676)/J676*K676)*E676</f>
        <v>0.60000000000000009</v>
      </c>
      <c r="M676" s="919" t="s">
        <v>883</v>
      </c>
      <c r="N676" s="927">
        <v>1</v>
      </c>
      <c r="O676" s="928">
        <f t="shared" si="81"/>
        <v>3750</v>
      </c>
      <c r="P676" s="518"/>
    </row>
    <row r="677" spans="1:17" s="846" customFormat="1" ht="15" customHeight="1" x14ac:dyDescent="0.25">
      <c r="A677" s="604" t="s">
        <v>1145</v>
      </c>
      <c r="B677" s="604" t="s">
        <v>2285</v>
      </c>
      <c r="C677" s="929" t="s">
        <v>52</v>
      </c>
      <c r="D677" s="707">
        <v>42426</v>
      </c>
      <c r="E677" s="604">
        <v>31.95</v>
      </c>
      <c r="F677" s="930">
        <v>1.3996999999999999</v>
      </c>
      <c r="G677" s="931" t="s">
        <v>2335</v>
      </c>
      <c r="H677" s="572">
        <v>42426</v>
      </c>
      <c r="I677" s="930">
        <v>1.3935</v>
      </c>
      <c r="J677" s="924">
        <f>SUM(I677-F677)*10000</f>
        <v>-61.999999999999829</v>
      </c>
      <c r="K677" s="932">
        <f t="shared" si="80"/>
        <v>10</v>
      </c>
      <c r="L677" s="933">
        <f>SUM((I677-F677)/J677*K677)*E677</f>
        <v>3.1949999999999999E-2</v>
      </c>
      <c r="M677" s="929" t="s">
        <v>883</v>
      </c>
      <c r="N677" s="934">
        <v>1</v>
      </c>
      <c r="O677" s="928">
        <f t="shared" si="81"/>
        <v>-19808.999999999945</v>
      </c>
      <c r="P677" s="517"/>
    </row>
    <row r="678" spans="1:17" s="846" customFormat="1" ht="15" customHeight="1" x14ac:dyDescent="0.25">
      <c r="A678" s="604" t="s">
        <v>1172</v>
      </c>
      <c r="B678" s="604" t="s">
        <v>2285</v>
      </c>
      <c r="C678" s="929" t="s">
        <v>52</v>
      </c>
      <c r="D678" s="707">
        <v>42425</v>
      </c>
      <c r="E678" s="604">
        <v>46.12</v>
      </c>
      <c r="F678" s="930">
        <v>0.66769999999999996</v>
      </c>
      <c r="G678" s="931" t="s">
        <v>2335</v>
      </c>
      <c r="H678" s="572">
        <v>42426</v>
      </c>
      <c r="I678" s="930">
        <v>0.66310000000000002</v>
      </c>
      <c r="J678" s="924">
        <f>SUM(I678-F678)*10000</f>
        <v>-45.999999999999375</v>
      </c>
      <c r="K678" s="932">
        <f t="shared" si="80"/>
        <v>10</v>
      </c>
      <c r="L678" s="933">
        <f>SUM((I678-F678)/J678*K678)*E678</f>
        <v>4.6120000000000001E-2</v>
      </c>
      <c r="M678" s="929" t="s">
        <v>883</v>
      </c>
      <c r="N678" s="934">
        <v>1</v>
      </c>
      <c r="O678" s="928">
        <f t="shared" si="81"/>
        <v>-21215.19999999971</v>
      </c>
      <c r="P678" s="517"/>
    </row>
    <row r="679" spans="1:17" s="846" customFormat="1" ht="15" customHeight="1" x14ac:dyDescent="0.25">
      <c r="A679" s="627" t="s">
        <v>1147</v>
      </c>
      <c r="B679" s="627" t="s">
        <v>2381</v>
      </c>
      <c r="C679" s="919" t="s">
        <v>77</v>
      </c>
      <c r="D679" s="920">
        <v>42425</v>
      </c>
      <c r="E679" s="627">
        <v>51.53</v>
      </c>
      <c r="F679" s="921">
        <v>1.0787</v>
      </c>
      <c r="G679" s="922" t="s">
        <v>2335</v>
      </c>
      <c r="H679" s="572">
        <v>42429</v>
      </c>
      <c r="I679" s="921">
        <v>1.081</v>
      </c>
      <c r="J679" s="924">
        <f>SUM(F679-I679)*10000</f>
        <v>-22.999999999999687</v>
      </c>
      <c r="K679" s="925">
        <f t="shared" ref="K679:K692" si="82">SUM(100000/N679)/10000</f>
        <v>6.6312997347480112</v>
      </c>
      <c r="L679" s="926">
        <f>SUM((F679-I679)/J679*K679)*E679</f>
        <v>3.4171087533156501E-2</v>
      </c>
      <c r="M679" s="919" t="s">
        <v>883</v>
      </c>
      <c r="N679" s="927">
        <v>1.508</v>
      </c>
      <c r="O679" s="928">
        <f t="shared" ref="O679:O692" si="83">SUM(J679*K679*E679)/N679</f>
        <v>-5211.7706449773796</v>
      </c>
      <c r="P679" s="518"/>
    </row>
    <row r="680" spans="1:17" s="846" customFormat="1" ht="15" customHeight="1" x14ac:dyDescent="0.25">
      <c r="A680" s="604" t="s">
        <v>1273</v>
      </c>
      <c r="B680" s="604" t="s">
        <v>2285</v>
      </c>
      <c r="C680" s="929" t="s">
        <v>52</v>
      </c>
      <c r="D680" s="707">
        <v>42425</v>
      </c>
      <c r="E680" s="604">
        <v>19.45</v>
      </c>
      <c r="F680" s="930">
        <v>123.73</v>
      </c>
      <c r="G680" s="931" t="s">
        <v>976</v>
      </c>
      <c r="H680" s="572">
        <v>42429</v>
      </c>
      <c r="I680" s="930">
        <v>122.696</v>
      </c>
      <c r="J680" s="924">
        <f>SUM(I680-F680)*100</f>
        <v>-103.4000000000006</v>
      </c>
      <c r="K680" s="932">
        <f t="shared" si="82"/>
        <v>10</v>
      </c>
      <c r="L680" s="933">
        <f t="shared" ref="L680:L685" si="84">SUM((I680-F680)/J680*K680)*E680</f>
        <v>1.9450000000000001</v>
      </c>
      <c r="M680" s="929" t="s">
        <v>883</v>
      </c>
      <c r="N680" s="934">
        <v>1</v>
      </c>
      <c r="O680" s="928">
        <f t="shared" si="83"/>
        <v>-20111.300000000116</v>
      </c>
      <c r="P680" s="517">
        <f>SUM(O621:O681)</f>
        <v>254682.00395108588</v>
      </c>
      <c r="Q680" s="846" t="s">
        <v>2476</v>
      </c>
    </row>
    <row r="681" spans="1:17" s="846" customFormat="1" ht="15" customHeight="1" x14ac:dyDescent="0.25">
      <c r="A681" s="604" t="s">
        <v>1155</v>
      </c>
      <c r="B681" s="604" t="s">
        <v>2285</v>
      </c>
      <c r="C681" s="929" t="s">
        <v>52</v>
      </c>
      <c r="D681" s="707">
        <v>42425</v>
      </c>
      <c r="E681" s="604">
        <v>17.222000000000001</v>
      </c>
      <c r="F681" s="930">
        <v>81.045000000000002</v>
      </c>
      <c r="G681" s="931" t="s">
        <v>976</v>
      </c>
      <c r="H681" s="572">
        <v>42430</v>
      </c>
      <c r="I681" s="930">
        <v>80.33</v>
      </c>
      <c r="J681" s="924">
        <f>SUM(I681-F681)*100</f>
        <v>-71.500000000000341</v>
      </c>
      <c r="K681" s="932">
        <f t="shared" si="82"/>
        <v>10</v>
      </c>
      <c r="L681" s="933">
        <f t="shared" si="84"/>
        <v>1.7222000000000002</v>
      </c>
      <c r="M681" s="929" t="s">
        <v>883</v>
      </c>
      <c r="N681" s="934">
        <v>1</v>
      </c>
      <c r="O681" s="928">
        <f t="shared" si="83"/>
        <v>-12313.73000000006</v>
      </c>
      <c r="P681" s="517"/>
    </row>
    <row r="682" spans="1:17" s="846" customFormat="1" ht="15" customHeight="1" x14ac:dyDescent="0.25">
      <c r="A682" s="604" t="s">
        <v>1030</v>
      </c>
      <c r="B682" s="604" t="s">
        <v>2285</v>
      </c>
      <c r="C682" s="929" t="s">
        <v>52</v>
      </c>
      <c r="D682" s="707">
        <v>42423</v>
      </c>
      <c r="E682" s="604">
        <v>9.69</v>
      </c>
      <c r="F682" s="930">
        <v>0.78480000000000005</v>
      </c>
      <c r="G682" s="931" t="s">
        <v>52</v>
      </c>
      <c r="H682" s="572">
        <v>42430</v>
      </c>
      <c r="I682" s="930">
        <v>0.77859999999999996</v>
      </c>
      <c r="J682" s="924">
        <f>SUM(I682-F682)*10000</f>
        <v>-62.000000000000945</v>
      </c>
      <c r="K682" s="932">
        <f t="shared" si="82"/>
        <v>13.954786491766678</v>
      </c>
      <c r="L682" s="933">
        <f t="shared" si="84"/>
        <v>1.3522188110521909E-2</v>
      </c>
      <c r="M682" s="929" t="s">
        <v>883</v>
      </c>
      <c r="N682" s="934">
        <v>0.71660000000000001</v>
      </c>
      <c r="O682" s="928">
        <f t="shared" si="83"/>
        <v>-11699.353374998202</v>
      </c>
      <c r="P682" s="517"/>
    </row>
    <row r="683" spans="1:17" s="846" customFormat="1" ht="15" customHeight="1" x14ac:dyDescent="0.25">
      <c r="A683" s="604" t="s">
        <v>1594</v>
      </c>
      <c r="B683" s="604" t="s">
        <v>2285</v>
      </c>
      <c r="C683" s="929" t="s">
        <v>52</v>
      </c>
      <c r="D683" s="707">
        <v>42429</v>
      </c>
      <c r="E683" s="604">
        <v>18.36</v>
      </c>
      <c r="F683" s="930">
        <v>1.6588000000000001</v>
      </c>
      <c r="G683" s="931" t="s">
        <v>976</v>
      </c>
      <c r="H683" s="572">
        <v>42430</v>
      </c>
      <c r="I683" s="930">
        <v>1.6376999999999999</v>
      </c>
      <c r="J683" s="924">
        <f>SUM(I683-F683)*10000</f>
        <v>-211.00000000000119</v>
      </c>
      <c r="K683" s="932">
        <f t="shared" si="82"/>
        <v>6.6282229734208258</v>
      </c>
      <c r="L683" s="933">
        <f t="shared" si="84"/>
        <v>1.2169417379200636E-2</v>
      </c>
      <c r="M683" s="929" t="s">
        <v>883</v>
      </c>
      <c r="N683" s="934">
        <v>1.5086999999999999</v>
      </c>
      <c r="O683" s="928">
        <f t="shared" si="83"/>
        <v>-17019.60009949857</v>
      </c>
      <c r="P683" s="517"/>
    </row>
    <row r="684" spans="1:17" s="846" customFormat="1" ht="15" customHeight="1" x14ac:dyDescent="0.25">
      <c r="A684" s="604" t="s">
        <v>1147</v>
      </c>
      <c r="B684" s="604" t="s">
        <v>2285</v>
      </c>
      <c r="C684" s="929" t="s">
        <v>52</v>
      </c>
      <c r="D684" s="707">
        <v>42429</v>
      </c>
      <c r="E684" s="604">
        <v>61.51</v>
      </c>
      <c r="F684" s="930">
        <v>1.081</v>
      </c>
      <c r="G684" s="931" t="s">
        <v>976</v>
      </c>
      <c r="H684" s="572">
        <v>42431</v>
      </c>
      <c r="I684" s="930">
        <v>1.0936999999999999</v>
      </c>
      <c r="J684" s="924">
        <f>SUM(I684-F684)*10000</f>
        <v>126.99999999999933</v>
      </c>
      <c r="K684" s="932">
        <f t="shared" si="82"/>
        <v>6.6282229734208258</v>
      </c>
      <c r="L684" s="933">
        <f t="shared" si="84"/>
        <v>4.0770199509511496E-2</v>
      </c>
      <c r="M684" s="929" t="s">
        <v>883</v>
      </c>
      <c r="N684" s="934">
        <v>1.5086999999999999</v>
      </c>
      <c r="O684" s="928">
        <f t="shared" si="83"/>
        <v>34319.714573526435</v>
      </c>
      <c r="P684" s="517"/>
    </row>
    <row r="685" spans="1:17" s="846" customFormat="1" ht="15" customHeight="1" x14ac:dyDescent="0.25">
      <c r="A685" s="604" t="s">
        <v>2383</v>
      </c>
      <c r="B685" s="604" t="s">
        <v>2285</v>
      </c>
      <c r="C685" s="929" t="s">
        <v>52</v>
      </c>
      <c r="D685" s="707">
        <v>42430</v>
      </c>
      <c r="E685" s="604">
        <v>9.7799999999999994</v>
      </c>
      <c r="F685" s="930">
        <v>1.9543999999999999</v>
      </c>
      <c r="G685" s="931" t="s">
        <v>976</v>
      </c>
      <c r="H685" s="572">
        <v>42431</v>
      </c>
      <c r="I685" s="930">
        <v>1.921</v>
      </c>
      <c r="J685" s="924">
        <f>SUM(I685-F685)*10000</f>
        <v>-333.99999999999875</v>
      </c>
      <c r="K685" s="932">
        <f t="shared" si="82"/>
        <v>7.9700326771339762</v>
      </c>
      <c r="L685" s="933">
        <f t="shared" si="84"/>
        <v>7.7946919582370282E-3</v>
      </c>
      <c r="M685" s="929" t="s">
        <v>883</v>
      </c>
      <c r="N685" s="934">
        <v>1.2546999999999999</v>
      </c>
      <c r="O685" s="928">
        <f t="shared" si="83"/>
        <v>-20749.399171524332</v>
      </c>
      <c r="P685" s="517"/>
    </row>
    <row r="686" spans="1:17" s="846" customFormat="1" ht="15" customHeight="1" x14ac:dyDescent="0.25">
      <c r="A686" s="627" t="s">
        <v>1146</v>
      </c>
      <c r="B686" s="627" t="s">
        <v>2285</v>
      </c>
      <c r="C686" s="919" t="s">
        <v>77</v>
      </c>
      <c r="D686" s="920">
        <v>42432</v>
      </c>
      <c r="E686" s="627">
        <v>20.91</v>
      </c>
      <c r="F686" s="921">
        <v>0.99490000000000001</v>
      </c>
      <c r="G686" s="922" t="s">
        <v>2335</v>
      </c>
      <c r="H686" s="572">
        <v>42432</v>
      </c>
      <c r="I686" s="921">
        <v>0.98970000000000002</v>
      </c>
      <c r="J686" s="924">
        <f>SUM(F686-I686)*10000</f>
        <v>51.999999999999822</v>
      </c>
      <c r="K686" s="925">
        <f t="shared" si="82"/>
        <v>9.9216192082547874</v>
      </c>
      <c r="L686" s="926">
        <f>SUM((F686-I686)/J686*K686)*E686</f>
        <v>2.0746105764460763E-2</v>
      </c>
      <c r="M686" s="919" t="s">
        <v>883</v>
      </c>
      <c r="N686" s="927">
        <v>1.0079</v>
      </c>
      <c r="O686" s="928">
        <f t="shared" si="83"/>
        <v>10703.417995356245</v>
      </c>
      <c r="P686" s="518"/>
    </row>
    <row r="687" spans="1:17" s="846" customFormat="1" ht="15" customHeight="1" x14ac:dyDescent="0.25">
      <c r="A687" s="627" t="s">
        <v>2384</v>
      </c>
      <c r="B687" s="627" t="s">
        <v>2285</v>
      </c>
      <c r="C687" s="919" t="s">
        <v>77</v>
      </c>
      <c r="D687" s="920">
        <v>42431</v>
      </c>
      <c r="E687" s="627">
        <v>23.2</v>
      </c>
      <c r="F687" s="921">
        <v>1.5106999999999999</v>
      </c>
      <c r="G687" s="922" t="s">
        <v>976</v>
      </c>
      <c r="H687" s="572">
        <v>42432</v>
      </c>
      <c r="I687" s="921">
        <v>1.4904999999999999</v>
      </c>
      <c r="J687" s="924">
        <f>SUM(F687-I687)*10000</f>
        <v>201.99999999999994</v>
      </c>
      <c r="K687" s="925">
        <f t="shared" si="82"/>
        <v>7.1751452966922589</v>
      </c>
      <c r="L687" s="926">
        <f>SUM((F687-I687)/J687*K687)*E687</f>
        <v>1.6646337088326042E-2</v>
      </c>
      <c r="M687" s="919" t="s">
        <v>883</v>
      </c>
      <c r="N687" s="927">
        <v>1.3936999999999999</v>
      </c>
      <c r="O687" s="928">
        <f t="shared" si="83"/>
        <v>24126.857227824203</v>
      </c>
      <c r="P687" s="518"/>
    </row>
    <row r="688" spans="1:17" s="846" customFormat="1" ht="15" customHeight="1" x14ac:dyDescent="0.25">
      <c r="A688" s="604" t="s">
        <v>1155</v>
      </c>
      <c r="B688" s="604" t="s">
        <v>2285</v>
      </c>
      <c r="C688" s="929" t="s">
        <v>52</v>
      </c>
      <c r="D688" s="707">
        <v>42431</v>
      </c>
      <c r="E688" s="604">
        <v>42.024000000000001</v>
      </c>
      <c r="F688" s="930">
        <v>81.99</v>
      </c>
      <c r="G688" s="931" t="s">
        <v>2335</v>
      </c>
      <c r="H688" s="572">
        <v>42433</v>
      </c>
      <c r="I688" s="930">
        <v>84.87</v>
      </c>
      <c r="J688" s="924">
        <f>SUM(I688-F688)*100</f>
        <v>288.00000000000097</v>
      </c>
      <c r="K688" s="932">
        <f t="shared" si="82"/>
        <v>10</v>
      </c>
      <c r="L688" s="933">
        <f>SUM((I688-F688)/J688*K688)*E688</f>
        <v>4.2023999999999999</v>
      </c>
      <c r="M688" s="929" t="s">
        <v>883</v>
      </c>
      <c r="N688" s="934">
        <v>1</v>
      </c>
      <c r="O688" s="928">
        <f t="shared" si="83"/>
        <v>121029.1200000004</v>
      </c>
      <c r="P688" s="517"/>
    </row>
    <row r="689" spans="1:16" s="846" customFormat="1" ht="15" customHeight="1" x14ac:dyDescent="0.25">
      <c r="A689" s="604" t="s">
        <v>1594</v>
      </c>
      <c r="B689" s="604" t="s">
        <v>2286</v>
      </c>
      <c r="C689" s="929" t="s">
        <v>52</v>
      </c>
      <c r="D689" s="707">
        <v>42432</v>
      </c>
      <c r="E689" s="604">
        <v>37.200000000000003</v>
      </c>
      <c r="F689" s="930">
        <v>1.625</v>
      </c>
      <c r="G689" s="931" t="s">
        <v>2336</v>
      </c>
      <c r="H689" s="572">
        <v>42433</v>
      </c>
      <c r="I689" s="930">
        <v>1.615</v>
      </c>
      <c r="J689" s="924">
        <f>SUM(I689-F689)*10000</f>
        <v>-100.00000000000009</v>
      </c>
      <c r="K689" s="932">
        <f t="shared" si="82"/>
        <v>6.8073519400953026</v>
      </c>
      <c r="L689" s="933">
        <f>SUM((I689-F689)/J689*K689)*E689</f>
        <v>2.5323349217154529E-2</v>
      </c>
      <c r="M689" s="929" t="s">
        <v>883</v>
      </c>
      <c r="N689" s="934">
        <v>1.4690000000000001</v>
      </c>
      <c r="O689" s="928">
        <f t="shared" si="83"/>
        <v>-17238.495042310788</v>
      </c>
      <c r="P689" s="517"/>
    </row>
    <row r="690" spans="1:16" s="846" customFormat="1" ht="15" customHeight="1" x14ac:dyDescent="0.25">
      <c r="A690" s="627" t="s">
        <v>1274</v>
      </c>
      <c r="B690" s="627" t="s">
        <v>2381</v>
      </c>
      <c r="C690" s="919" t="s">
        <v>77</v>
      </c>
      <c r="D690" s="920">
        <v>42433</v>
      </c>
      <c r="E690" s="627">
        <v>34.54</v>
      </c>
      <c r="F690" s="921">
        <v>113.16500000000001</v>
      </c>
      <c r="G690" s="922" t="s">
        <v>976</v>
      </c>
      <c r="H690" s="572">
        <v>42464</v>
      </c>
      <c r="I690" s="921">
        <v>113.99</v>
      </c>
      <c r="J690" s="924">
        <f>SUM(F690-I690)*100</f>
        <v>-82.499999999998863</v>
      </c>
      <c r="K690" s="925">
        <f t="shared" si="82"/>
        <v>10</v>
      </c>
      <c r="L690" s="926">
        <f>SUM((F690-I690)/J690*K690)*E690</f>
        <v>3.4540000000000002</v>
      </c>
      <c r="M690" s="919" t="s">
        <v>883</v>
      </c>
      <c r="N690" s="927">
        <v>1</v>
      </c>
      <c r="O690" s="928">
        <f t="shared" si="83"/>
        <v>-28495.499999999607</v>
      </c>
      <c r="P690" s="518"/>
    </row>
    <row r="691" spans="1:16" s="846" customFormat="1" ht="15" customHeight="1" x14ac:dyDescent="0.25">
      <c r="A691" s="604" t="s">
        <v>1150</v>
      </c>
      <c r="B691" s="604" t="s">
        <v>2285</v>
      </c>
      <c r="C691" s="929" t="s">
        <v>52</v>
      </c>
      <c r="D691" s="707">
        <v>42431</v>
      </c>
      <c r="E691" s="604">
        <v>34.99</v>
      </c>
      <c r="F691" s="930">
        <v>159.54</v>
      </c>
      <c r="G691" s="931" t="s">
        <v>2335</v>
      </c>
      <c r="H691" s="572">
        <v>42433</v>
      </c>
      <c r="I691" s="930">
        <v>162.18</v>
      </c>
      <c r="J691" s="924">
        <f>SUM(I691-F691)*100</f>
        <v>264.00000000000148</v>
      </c>
      <c r="K691" s="932">
        <f t="shared" si="82"/>
        <v>10</v>
      </c>
      <c r="L691" s="933">
        <f>SUM((I691-F691)/J691*K691)*E691</f>
        <v>3.4990000000000006</v>
      </c>
      <c r="M691" s="929" t="s">
        <v>883</v>
      </c>
      <c r="N691" s="934">
        <v>1</v>
      </c>
      <c r="O691" s="928">
        <f t="shared" si="83"/>
        <v>92373.600000000515</v>
      </c>
      <c r="P691" s="517"/>
    </row>
    <row r="692" spans="1:16" s="846" customFormat="1" ht="15" customHeight="1" x14ac:dyDescent="0.25">
      <c r="A692" s="604" t="s">
        <v>1035</v>
      </c>
      <c r="B692" s="604" t="s">
        <v>2285</v>
      </c>
      <c r="C692" s="929" t="s">
        <v>52</v>
      </c>
      <c r="D692" s="707">
        <v>42432</v>
      </c>
      <c r="E692" s="604">
        <v>39.520000000000003</v>
      </c>
      <c r="F692" s="930">
        <v>1.0886</v>
      </c>
      <c r="G692" s="931" t="s">
        <v>976</v>
      </c>
      <c r="H692" s="572">
        <v>42433</v>
      </c>
      <c r="I692" s="930">
        <v>1.103</v>
      </c>
      <c r="J692" s="924">
        <f>SUM(I692-F692)*10000</f>
        <v>143.99999999999969</v>
      </c>
      <c r="K692" s="932">
        <f t="shared" si="82"/>
        <v>10</v>
      </c>
      <c r="L692" s="933">
        <f>SUM((I692-F692)/J692*K692)*E692</f>
        <v>3.9520000000000007E-2</v>
      </c>
      <c r="M692" s="929" t="s">
        <v>883</v>
      </c>
      <c r="N692" s="934">
        <v>1</v>
      </c>
      <c r="O692" s="928">
        <f t="shared" si="83"/>
        <v>56908.799999999879</v>
      </c>
      <c r="P692" s="517"/>
    </row>
    <row r="693" spans="1:16" s="846" customFormat="1" ht="15" customHeight="1" x14ac:dyDescent="0.25">
      <c r="A693" s="604" t="s">
        <v>1149</v>
      </c>
      <c r="B693" s="604" t="s">
        <v>2285</v>
      </c>
      <c r="C693" s="929" t="s">
        <v>52</v>
      </c>
      <c r="D693" s="707">
        <v>42433</v>
      </c>
      <c r="E693" s="604">
        <v>57.35</v>
      </c>
      <c r="F693" s="930">
        <v>85.23</v>
      </c>
      <c r="G693" s="931" t="s">
        <v>2335</v>
      </c>
      <c r="H693" s="572">
        <v>42437</v>
      </c>
      <c r="I693" s="930">
        <v>84.73</v>
      </c>
      <c r="J693" s="924">
        <f>SUM(I693-F693)*100</f>
        <v>-50</v>
      </c>
      <c r="K693" s="932">
        <f t="shared" ref="K693:K707" si="85">SUM(100000/N693)/10000</f>
        <v>10</v>
      </c>
      <c r="L693" s="933">
        <f>SUM((I693-F693)/J693*K693)*E693</f>
        <v>5.7350000000000003</v>
      </c>
      <c r="M693" s="929" t="s">
        <v>883</v>
      </c>
      <c r="N693" s="934">
        <v>1</v>
      </c>
      <c r="O693" s="928">
        <f t="shared" ref="O693:O707" si="86">SUM(J693*K693*E693)/N693</f>
        <v>-28675</v>
      </c>
      <c r="P693" s="517"/>
    </row>
    <row r="694" spans="1:16" s="846" customFormat="1" ht="15" customHeight="1" x14ac:dyDescent="0.25">
      <c r="A694" s="604" t="s">
        <v>1274</v>
      </c>
      <c r="B694" s="604" t="s">
        <v>2285</v>
      </c>
      <c r="C694" s="929" t="s">
        <v>52</v>
      </c>
      <c r="D694" s="707">
        <v>42425</v>
      </c>
      <c r="E694" s="604">
        <v>20.239999999999998</v>
      </c>
      <c r="F694" s="930">
        <v>112.27</v>
      </c>
      <c r="G694" s="931" t="s">
        <v>976</v>
      </c>
      <c r="H694" s="572">
        <v>42437</v>
      </c>
      <c r="I694" s="930">
        <v>112.55500000000001</v>
      </c>
      <c r="J694" s="924">
        <f>SUM(I694-F694)*100</f>
        <v>28.50000000000108</v>
      </c>
      <c r="K694" s="932">
        <f t="shared" si="85"/>
        <v>10</v>
      </c>
      <c r="L694" s="933">
        <f>SUM((I694-F694)/J694*K694)*E694</f>
        <v>2.024</v>
      </c>
      <c r="M694" s="929" t="s">
        <v>883</v>
      </c>
      <c r="N694" s="934">
        <v>1</v>
      </c>
      <c r="O694" s="928">
        <f t="shared" si="86"/>
        <v>5768.4000000002179</v>
      </c>
      <c r="P694" s="517"/>
    </row>
    <row r="695" spans="1:16" s="846" customFormat="1" ht="15" customHeight="1" x14ac:dyDescent="0.25">
      <c r="A695" s="627" t="s">
        <v>1139</v>
      </c>
      <c r="B695" s="627" t="s">
        <v>2285</v>
      </c>
      <c r="C695" s="919" t="s">
        <v>77</v>
      </c>
      <c r="D695" s="920">
        <v>42436</v>
      </c>
      <c r="E695" s="627">
        <v>29.8</v>
      </c>
      <c r="F695" s="921">
        <v>1.46</v>
      </c>
      <c r="G695" s="922" t="s">
        <v>976</v>
      </c>
      <c r="H695" s="572">
        <v>42437</v>
      </c>
      <c r="I695" s="921">
        <v>1.4751000000000001</v>
      </c>
      <c r="J695" s="924">
        <f>SUM(F695-I695)*10000</f>
        <v>-151.00000000000114</v>
      </c>
      <c r="K695" s="925">
        <f t="shared" si="85"/>
        <v>7.4576776791707058</v>
      </c>
      <c r="L695" s="926">
        <f>SUM((F695-I695)/J695*K695)*E695</f>
        <v>2.2223879483928701E-2</v>
      </c>
      <c r="M695" s="919" t="s">
        <v>883</v>
      </c>
      <c r="N695" s="927">
        <v>1.3409</v>
      </c>
      <c r="O695" s="928">
        <f t="shared" si="86"/>
        <v>-25026.518025753299</v>
      </c>
      <c r="P695" s="518"/>
    </row>
    <row r="696" spans="1:16" s="846" customFormat="1" ht="15" customHeight="1" x14ac:dyDescent="0.25">
      <c r="A696" s="627" t="s">
        <v>1030</v>
      </c>
      <c r="B696" s="627" t="s">
        <v>2285</v>
      </c>
      <c r="C696" s="919" t="s">
        <v>77</v>
      </c>
      <c r="D696" s="920">
        <v>42436</v>
      </c>
      <c r="E696" s="627">
        <v>64.23</v>
      </c>
      <c r="F696" s="921">
        <v>0.77180000000000004</v>
      </c>
      <c r="G696" s="922" t="s">
        <v>2335</v>
      </c>
      <c r="H696" s="572">
        <v>42437</v>
      </c>
      <c r="I696" s="921">
        <v>0.77549999999999997</v>
      </c>
      <c r="J696" s="924">
        <f>SUM(F696-I696)*10000</f>
        <v>-36.999999999999254</v>
      </c>
      <c r="K696" s="925">
        <f t="shared" si="85"/>
        <v>7.0348223707351396</v>
      </c>
      <c r="L696" s="926">
        <f>SUM((F696-I696)/J696*K696)*E696</f>
        <v>4.5184664087231804E-2</v>
      </c>
      <c r="M696" s="919" t="s">
        <v>883</v>
      </c>
      <c r="N696" s="927">
        <v>1.4215</v>
      </c>
      <c r="O696" s="928">
        <f t="shared" si="86"/>
        <v>-11761.045172195167</v>
      </c>
      <c r="P696" s="518"/>
    </row>
    <row r="697" spans="1:16" s="846" customFormat="1" ht="15" customHeight="1" x14ac:dyDescent="0.25">
      <c r="A697" s="604" t="s">
        <v>1273</v>
      </c>
      <c r="B697" s="604" t="s">
        <v>2285</v>
      </c>
      <c r="C697" s="929" t="s">
        <v>52</v>
      </c>
      <c r="D697" s="707">
        <v>42433</v>
      </c>
      <c r="E697" s="604">
        <v>19.38</v>
      </c>
      <c r="F697" s="930">
        <v>124.69</v>
      </c>
      <c r="G697" s="931" t="s">
        <v>976</v>
      </c>
      <c r="H697" s="572">
        <v>42438</v>
      </c>
      <c r="I697" s="930">
        <v>123.46</v>
      </c>
      <c r="J697" s="924">
        <f>SUM(I697-F697)*100</f>
        <v>-123.0000000000004</v>
      </c>
      <c r="K697" s="932">
        <f t="shared" si="85"/>
        <v>10</v>
      </c>
      <c r="L697" s="933">
        <f>SUM((I697-F697)/J697*K697)*E697</f>
        <v>1.9379999999999999</v>
      </c>
      <c r="M697" s="929" t="s">
        <v>883</v>
      </c>
      <c r="N697" s="934">
        <v>1</v>
      </c>
      <c r="O697" s="928">
        <f t="shared" si="86"/>
        <v>-23837.400000000078</v>
      </c>
      <c r="P697" s="517"/>
    </row>
    <row r="698" spans="1:16" s="846" customFormat="1" ht="15" customHeight="1" x14ac:dyDescent="0.25">
      <c r="A698" s="604" t="s">
        <v>1035</v>
      </c>
      <c r="B698" s="604" t="s">
        <v>2285</v>
      </c>
      <c r="C698" s="929" t="s">
        <v>52</v>
      </c>
      <c r="D698" s="707">
        <v>42437</v>
      </c>
      <c r="E698" s="604">
        <v>60.12</v>
      </c>
      <c r="F698" s="930">
        <v>1.1025</v>
      </c>
      <c r="G698" s="931" t="s">
        <v>2335</v>
      </c>
      <c r="H698" s="572">
        <v>42438</v>
      </c>
      <c r="I698" s="930">
        <v>1.0981000000000001</v>
      </c>
      <c r="J698" s="924">
        <f>SUM(I698-F698)*10000</f>
        <v>-43.999999999999595</v>
      </c>
      <c r="K698" s="932">
        <f t="shared" si="85"/>
        <v>10</v>
      </c>
      <c r="L698" s="933">
        <f>SUM((I698-F698)/J698*K698)*E698</f>
        <v>6.012E-2</v>
      </c>
      <c r="M698" s="929" t="s">
        <v>883</v>
      </c>
      <c r="N698" s="934">
        <v>1</v>
      </c>
      <c r="O698" s="928">
        <f t="shared" si="86"/>
        <v>-26452.799999999756</v>
      </c>
      <c r="P698" s="517"/>
    </row>
    <row r="699" spans="1:16" s="846" customFormat="1" ht="15" customHeight="1" x14ac:dyDescent="0.25">
      <c r="A699" s="627" t="s">
        <v>2347</v>
      </c>
      <c r="B699" s="627" t="s">
        <v>2285</v>
      </c>
      <c r="C699" s="919" t="s">
        <v>77</v>
      </c>
      <c r="D699" s="920">
        <v>42438</v>
      </c>
      <c r="E699" s="627">
        <v>79.040000000000006</v>
      </c>
      <c r="F699" s="921">
        <v>0.89949999999999997</v>
      </c>
      <c r="G699" s="922" t="s">
        <v>2335</v>
      </c>
      <c r="H699" s="572">
        <v>42438</v>
      </c>
      <c r="I699" s="921">
        <v>0.88870000000000005</v>
      </c>
      <c r="J699" s="924">
        <f>SUM(F699-I699)*10000</f>
        <v>107.9999999999992</v>
      </c>
      <c r="K699" s="925">
        <f t="shared" si="85"/>
        <v>7.5500188750471873</v>
      </c>
      <c r="L699" s="926">
        <f>SUM((F699-I699)/J699*K699)*E699</f>
        <v>5.9675349188372973E-2</v>
      </c>
      <c r="M699" s="919" t="s">
        <v>883</v>
      </c>
      <c r="N699" s="927">
        <v>1.3245</v>
      </c>
      <c r="O699" s="928">
        <f t="shared" si="86"/>
        <v>48659.401376702401</v>
      </c>
      <c r="P699" s="518"/>
    </row>
    <row r="700" spans="1:16" s="846" customFormat="1" ht="15" customHeight="1" x14ac:dyDescent="0.25">
      <c r="A700" s="604" t="s">
        <v>1035</v>
      </c>
      <c r="B700" s="604" t="s">
        <v>2285</v>
      </c>
      <c r="C700" s="929" t="s">
        <v>52</v>
      </c>
      <c r="D700" s="707">
        <v>42439</v>
      </c>
      <c r="E700" s="604">
        <v>87.31</v>
      </c>
      <c r="F700" s="930">
        <v>1.1034999999999999</v>
      </c>
      <c r="G700" s="931" t="s">
        <v>2335</v>
      </c>
      <c r="H700" s="572">
        <v>42439</v>
      </c>
      <c r="I700" s="930">
        <v>1.1187</v>
      </c>
      <c r="J700" s="924">
        <f>SUM(I700-F700)*10000</f>
        <v>152.00000000000102</v>
      </c>
      <c r="K700" s="932">
        <f t="shared" si="85"/>
        <v>10</v>
      </c>
      <c r="L700" s="933">
        <f>SUM((I700-F700)/J700*K700)*E700</f>
        <v>8.7309999999999999E-2</v>
      </c>
      <c r="M700" s="929" t="s">
        <v>883</v>
      </c>
      <c r="N700" s="934">
        <v>1</v>
      </c>
      <c r="O700" s="928">
        <f t="shared" si="86"/>
        <v>132711.20000000088</v>
      </c>
      <c r="P700" s="517"/>
    </row>
    <row r="701" spans="1:16" s="846" customFormat="1" ht="15" customHeight="1" x14ac:dyDescent="0.25">
      <c r="A701" s="604" t="s">
        <v>1149</v>
      </c>
      <c r="B701" s="604" t="s">
        <v>2285</v>
      </c>
      <c r="C701" s="929" t="s">
        <v>52</v>
      </c>
      <c r="D701" s="707">
        <v>42425</v>
      </c>
      <c r="E701" s="604">
        <v>53.91</v>
      </c>
      <c r="F701" s="930">
        <v>81.91</v>
      </c>
      <c r="G701" s="931" t="s">
        <v>2335</v>
      </c>
      <c r="H701" s="572">
        <v>42439</v>
      </c>
      <c r="I701" s="930">
        <v>85.87</v>
      </c>
      <c r="J701" s="924">
        <f>SUM(I701-F701)*100</f>
        <v>396.0000000000008</v>
      </c>
      <c r="K701" s="932">
        <f t="shared" si="85"/>
        <v>10</v>
      </c>
      <c r="L701" s="933">
        <f>SUM((I701-F701)/J701*K701)*E701</f>
        <v>5.391</v>
      </c>
      <c r="M701" s="929" t="s">
        <v>883</v>
      </c>
      <c r="N701" s="934">
        <v>1</v>
      </c>
      <c r="O701" s="928">
        <f t="shared" si="86"/>
        <v>213483.60000000041</v>
      </c>
      <c r="P701" s="517"/>
    </row>
    <row r="702" spans="1:16" s="846" customFormat="1" ht="15" customHeight="1" x14ac:dyDescent="0.25">
      <c r="A702" s="604" t="s">
        <v>1166</v>
      </c>
      <c r="B702" s="604" t="s">
        <v>2285</v>
      </c>
      <c r="C702" s="929" t="s">
        <v>52</v>
      </c>
      <c r="D702" s="707">
        <v>42439</v>
      </c>
      <c r="E702" s="604">
        <v>74.73</v>
      </c>
      <c r="F702" s="930">
        <v>113.85</v>
      </c>
      <c r="G702" s="931" t="s">
        <v>2335</v>
      </c>
      <c r="H702" s="572">
        <v>42439</v>
      </c>
      <c r="I702" s="930">
        <v>115.87</v>
      </c>
      <c r="J702" s="924">
        <f>SUM(I702-F702)*100</f>
        <v>202.00000000000102</v>
      </c>
      <c r="K702" s="932">
        <f t="shared" si="85"/>
        <v>10</v>
      </c>
      <c r="L702" s="933">
        <f>SUM((I702-F702)/J702*K702)*E702</f>
        <v>7.4730000000000008</v>
      </c>
      <c r="M702" s="929" t="s">
        <v>883</v>
      </c>
      <c r="N702" s="934">
        <v>1</v>
      </c>
      <c r="O702" s="928">
        <f t="shared" si="86"/>
        <v>150954.60000000076</v>
      </c>
      <c r="P702" s="517"/>
    </row>
    <row r="703" spans="1:16" s="846" customFormat="1" ht="15" customHeight="1" x14ac:dyDescent="0.25">
      <c r="A703" s="627" t="s">
        <v>1139</v>
      </c>
      <c r="B703" s="627" t="s">
        <v>2285</v>
      </c>
      <c r="C703" s="919" t="s">
        <v>77</v>
      </c>
      <c r="D703" s="920">
        <v>42438</v>
      </c>
      <c r="E703" s="627">
        <v>29.44</v>
      </c>
      <c r="F703" s="921">
        <v>1.46</v>
      </c>
      <c r="G703" s="922" t="s">
        <v>976</v>
      </c>
      <c r="H703" s="572">
        <v>42439</v>
      </c>
      <c r="I703" s="921">
        <v>1.4775100000000001</v>
      </c>
      <c r="J703" s="924">
        <f>SUM(F703-I703)*10000</f>
        <v>-175.10000000000136</v>
      </c>
      <c r="K703" s="925">
        <f t="shared" si="85"/>
        <v>7.5500188750471873</v>
      </c>
      <c r="L703" s="926">
        <f>SUM((F703-I703)/J703*K703)*E703</f>
        <v>2.2227255568138919E-2</v>
      </c>
      <c r="M703" s="919" t="s">
        <v>883</v>
      </c>
      <c r="N703" s="927">
        <v>1.3245</v>
      </c>
      <c r="O703" s="928">
        <f t="shared" si="86"/>
        <v>-29384.616458898865</v>
      </c>
      <c r="P703" s="518"/>
    </row>
    <row r="704" spans="1:16" s="846" customFormat="1" ht="15" customHeight="1" x14ac:dyDescent="0.25">
      <c r="A704" s="627" t="s">
        <v>1030</v>
      </c>
      <c r="B704" s="627" t="s">
        <v>2285</v>
      </c>
      <c r="C704" s="919" t="s">
        <v>77</v>
      </c>
      <c r="D704" s="920">
        <v>42438</v>
      </c>
      <c r="E704" s="627">
        <v>33.340000000000003</v>
      </c>
      <c r="F704" s="921">
        <v>0.77049999999999996</v>
      </c>
      <c r="G704" s="922" t="s">
        <v>976</v>
      </c>
      <c r="H704" s="572">
        <v>42439</v>
      </c>
      <c r="I704" s="921">
        <v>0.77749999999999997</v>
      </c>
      <c r="J704" s="924">
        <f>SUM(F704-I704)*10000</f>
        <v>-70.000000000000057</v>
      </c>
      <c r="K704" s="925">
        <f t="shared" si="85"/>
        <v>7.0338327354575512</v>
      </c>
      <c r="L704" s="926">
        <f>SUM((F704-I704)/J704*K704)*E704</f>
        <v>2.3450798340015479E-2</v>
      </c>
      <c r="M704" s="919" t="s">
        <v>883</v>
      </c>
      <c r="N704" s="927">
        <v>1.4217</v>
      </c>
      <c r="O704" s="928">
        <f t="shared" si="86"/>
        <v>-11546.429512563023</v>
      </c>
      <c r="P704" s="518"/>
    </row>
    <row r="705" spans="1:16" s="846" customFormat="1" ht="15" customHeight="1" x14ac:dyDescent="0.25">
      <c r="A705" s="604" t="s">
        <v>1031</v>
      </c>
      <c r="B705" s="604" t="s">
        <v>2285</v>
      </c>
      <c r="C705" s="929" t="s">
        <v>52</v>
      </c>
      <c r="D705" s="707">
        <v>42437</v>
      </c>
      <c r="E705" s="604">
        <v>55.58</v>
      </c>
      <c r="F705" s="930">
        <v>1.33</v>
      </c>
      <c r="G705" s="931" t="s">
        <v>2336</v>
      </c>
      <c r="H705" s="572">
        <v>42440</v>
      </c>
      <c r="I705" s="930">
        <v>1.3231999999999999</v>
      </c>
      <c r="J705" s="924">
        <f>SUM(I705-F705)*10000</f>
        <v>-68.000000000001393</v>
      </c>
      <c r="K705" s="932">
        <f t="shared" si="85"/>
        <v>7.5500188750471873</v>
      </c>
      <c r="L705" s="933">
        <f>SUM((I705-F705)/J705*K705)*E705</f>
        <v>4.1963004907512265E-2</v>
      </c>
      <c r="M705" s="929" t="s">
        <v>883</v>
      </c>
      <c r="N705" s="934">
        <v>1.3245</v>
      </c>
      <c r="O705" s="928">
        <f t="shared" si="86"/>
        <v>-21543.860579168686</v>
      </c>
      <c r="P705" s="517"/>
    </row>
    <row r="706" spans="1:16" s="846" customFormat="1" ht="15" customHeight="1" x14ac:dyDescent="0.25">
      <c r="A706" s="604" t="s">
        <v>1274</v>
      </c>
      <c r="B706" s="604" t="s">
        <v>2285</v>
      </c>
      <c r="C706" s="929" t="s">
        <v>52</v>
      </c>
      <c r="D706" s="707">
        <v>42439</v>
      </c>
      <c r="E706" s="604">
        <v>51.26</v>
      </c>
      <c r="F706" s="930">
        <v>113.52</v>
      </c>
      <c r="G706" s="931" t="s">
        <v>976</v>
      </c>
      <c r="H706" s="572">
        <v>42440</v>
      </c>
      <c r="I706" s="930">
        <v>113.03700000000001</v>
      </c>
      <c r="J706" s="924">
        <f>SUM(I706-F706)*100</f>
        <v>-48.299999999998988</v>
      </c>
      <c r="K706" s="932">
        <f t="shared" si="85"/>
        <v>10</v>
      </c>
      <c r="L706" s="933">
        <f>SUM((I706-F706)/J706*K706)*E706</f>
        <v>5.1260000000000003</v>
      </c>
      <c r="M706" s="929" t="s">
        <v>883</v>
      </c>
      <c r="N706" s="934">
        <v>1</v>
      </c>
      <c r="O706" s="928">
        <f t="shared" si="86"/>
        <v>-24758.579999999482</v>
      </c>
      <c r="P706" s="517"/>
    </row>
    <row r="707" spans="1:16" s="846" customFormat="1" ht="15" customHeight="1" x14ac:dyDescent="0.25">
      <c r="A707" s="627" t="s">
        <v>1141</v>
      </c>
      <c r="B707" s="627" t="s">
        <v>2285</v>
      </c>
      <c r="C707" s="919" t="s">
        <v>77</v>
      </c>
      <c r="D707" s="920">
        <v>42439</v>
      </c>
      <c r="E707" s="627">
        <v>66.36</v>
      </c>
      <c r="F707" s="921">
        <v>0.99009999999999998</v>
      </c>
      <c r="G707" s="922" t="s">
        <v>976</v>
      </c>
      <c r="H707" s="572">
        <v>42440</v>
      </c>
      <c r="I707" s="921">
        <v>0.99680000000000002</v>
      </c>
      <c r="J707" s="924">
        <f>SUM(F707-I707)*10000</f>
        <v>-67.000000000000398</v>
      </c>
      <c r="K707" s="925">
        <f t="shared" si="85"/>
        <v>7.555723460521345</v>
      </c>
      <c r="L707" s="926">
        <f>SUM((F707-I707)/J707*K707)*E707</f>
        <v>5.0139780884019644E-2</v>
      </c>
      <c r="M707" s="919" t="s">
        <v>883</v>
      </c>
      <c r="N707" s="927">
        <v>1.3234999999999999</v>
      </c>
      <c r="O707" s="928">
        <f t="shared" si="86"/>
        <v>-25382.435354962872</v>
      </c>
      <c r="P707" s="518"/>
    </row>
    <row r="708" spans="1:16" s="846" customFormat="1" ht="15" customHeight="1" x14ac:dyDescent="0.25">
      <c r="A708" s="604" t="s">
        <v>2321</v>
      </c>
      <c r="B708" s="604" t="s">
        <v>2285</v>
      </c>
      <c r="C708" s="929" t="s">
        <v>52</v>
      </c>
      <c r="D708" s="707">
        <v>42440</v>
      </c>
      <c r="E708" s="604">
        <v>2</v>
      </c>
      <c r="F708" s="930">
        <v>1274</v>
      </c>
      <c r="G708" s="931" t="s">
        <v>2335</v>
      </c>
      <c r="H708" s="572">
        <v>42440</v>
      </c>
      <c r="I708" s="930">
        <v>1261</v>
      </c>
      <c r="J708" s="924">
        <f>SUM(I708-F708)*10</f>
        <v>-130</v>
      </c>
      <c r="K708" s="932">
        <f t="shared" ref="K708:K716" si="87">SUM(100000/N708)/10000</f>
        <v>10</v>
      </c>
      <c r="L708" s="933">
        <f>SUM((I708-F708)/J708*K708)*E708</f>
        <v>2</v>
      </c>
      <c r="M708" s="929" t="s">
        <v>883</v>
      </c>
      <c r="N708" s="934">
        <v>1</v>
      </c>
      <c r="O708" s="928">
        <f t="shared" ref="O708:O716" si="88">SUM(J708*K708*E708)/N708</f>
        <v>-2600</v>
      </c>
      <c r="P708" s="517"/>
    </row>
    <row r="709" spans="1:16" s="846" customFormat="1" ht="15" customHeight="1" x14ac:dyDescent="0.25">
      <c r="A709" s="627" t="s">
        <v>1031</v>
      </c>
      <c r="B709" s="627" t="s">
        <v>2285</v>
      </c>
      <c r="C709" s="919" t="s">
        <v>77</v>
      </c>
      <c r="D709" s="920">
        <v>42440</v>
      </c>
      <c r="E709" s="627">
        <v>28.68</v>
      </c>
      <c r="F709" s="921">
        <v>1.3224</v>
      </c>
      <c r="G709" s="922" t="s">
        <v>976</v>
      </c>
      <c r="H709" s="572">
        <v>42445</v>
      </c>
      <c r="I709" s="921">
        <v>1.3379000000000001</v>
      </c>
      <c r="J709" s="924">
        <f>SUM(F709-I709)*10000</f>
        <v>-155.00000000000068</v>
      </c>
      <c r="K709" s="925">
        <f t="shared" si="87"/>
        <v>7.6388358414177677</v>
      </c>
      <c r="L709" s="926">
        <f>SUM((F709-I709)/J709*K709)*E709</f>
        <v>2.1908181193186157E-2</v>
      </c>
      <c r="M709" s="919" t="s">
        <v>883</v>
      </c>
      <c r="N709" s="927">
        <v>1.3090999999999999</v>
      </c>
      <c r="O709" s="928">
        <f t="shared" si="88"/>
        <v>-25939.714956411804</v>
      </c>
      <c r="P709" s="518"/>
    </row>
    <row r="710" spans="1:16" s="846" customFormat="1" ht="15" customHeight="1" x14ac:dyDescent="0.25">
      <c r="A710" s="627" t="s">
        <v>1057</v>
      </c>
      <c r="B710" s="627" t="s">
        <v>2285</v>
      </c>
      <c r="C710" s="919" t="s">
        <v>77</v>
      </c>
      <c r="D710" s="920">
        <v>42444</v>
      </c>
      <c r="E710" s="627">
        <v>58.59</v>
      </c>
      <c r="F710" s="921">
        <v>0.74860000000000004</v>
      </c>
      <c r="G710" s="922" t="s">
        <v>976</v>
      </c>
      <c r="H710" s="572">
        <v>42445</v>
      </c>
      <c r="I710" s="921">
        <v>0.755</v>
      </c>
      <c r="J710" s="924">
        <f>SUM(F710-I710)*10000</f>
        <v>-63.999999999999616</v>
      </c>
      <c r="K710" s="925">
        <f t="shared" si="87"/>
        <v>10</v>
      </c>
      <c r="L710" s="926">
        <f>SUM((F710-I710)/J710*K710)*E710</f>
        <v>5.8590000000000003E-2</v>
      </c>
      <c r="M710" s="919" t="s">
        <v>883</v>
      </c>
      <c r="N710" s="927">
        <v>1</v>
      </c>
      <c r="O710" s="928">
        <f t="shared" si="88"/>
        <v>-37497.599999999773</v>
      </c>
      <c r="P710" s="518"/>
    </row>
    <row r="711" spans="1:16" s="846" customFormat="1" ht="15" customHeight="1" x14ac:dyDescent="0.25">
      <c r="A711" s="627" t="s">
        <v>1146</v>
      </c>
      <c r="B711" s="627" t="s">
        <v>2285</v>
      </c>
      <c r="C711" s="919" t="s">
        <v>77</v>
      </c>
      <c r="D711" s="920">
        <v>42431</v>
      </c>
      <c r="E711" s="627">
        <v>6.52</v>
      </c>
      <c r="F711" s="921">
        <v>0.9869</v>
      </c>
      <c r="G711" s="922" t="s">
        <v>52</v>
      </c>
      <c r="H711" s="572">
        <v>42445</v>
      </c>
      <c r="I711" s="921">
        <v>0.97629999999999995</v>
      </c>
      <c r="J711" s="924">
        <f>SUM(F711-I711)*10000</f>
        <v>106.00000000000054</v>
      </c>
      <c r="K711" s="925">
        <f t="shared" si="87"/>
        <v>10.237510237510238</v>
      </c>
      <c r="L711" s="926">
        <f>SUM((F711-I711)/J711*K711)*E711</f>
        <v>6.6748566748566747E-3</v>
      </c>
      <c r="M711" s="919" t="s">
        <v>883</v>
      </c>
      <c r="N711" s="927">
        <v>0.9768</v>
      </c>
      <c r="O711" s="928">
        <f t="shared" si="88"/>
        <v>7243.3948355324637</v>
      </c>
      <c r="P711" s="517" t="s">
        <v>2389</v>
      </c>
    </row>
    <row r="712" spans="1:16" s="846" customFormat="1" ht="15" customHeight="1" x14ac:dyDescent="0.25">
      <c r="A712" s="627" t="s">
        <v>1155</v>
      </c>
      <c r="B712" s="627" t="s">
        <v>2285</v>
      </c>
      <c r="C712" s="919" t="s">
        <v>77</v>
      </c>
      <c r="D712" s="920">
        <v>42444</v>
      </c>
      <c r="E712" s="627">
        <v>46</v>
      </c>
      <c r="F712" s="921">
        <v>85.165000000000006</v>
      </c>
      <c r="G712" s="922" t="s">
        <v>976</v>
      </c>
      <c r="H712" s="572">
        <v>42446</v>
      </c>
      <c r="I712" s="921">
        <v>85.88</v>
      </c>
      <c r="J712" s="924">
        <f>SUM(F712-I712)*100</f>
        <v>-71.49999999999892</v>
      </c>
      <c r="K712" s="925">
        <f t="shared" si="87"/>
        <v>10</v>
      </c>
      <c r="L712" s="926">
        <f>SUM((F712-I712)/J712*K712)*E712</f>
        <v>4.6000000000000005</v>
      </c>
      <c r="M712" s="919" t="s">
        <v>883</v>
      </c>
      <c r="N712" s="927">
        <v>1</v>
      </c>
      <c r="O712" s="928">
        <f t="shared" si="88"/>
        <v>-32889.999999999505</v>
      </c>
      <c r="P712" s="518"/>
    </row>
    <row r="713" spans="1:16" s="846" customFormat="1" ht="15" customHeight="1" x14ac:dyDescent="0.25">
      <c r="A713" s="604" t="s">
        <v>1166</v>
      </c>
      <c r="B713" s="604" t="s">
        <v>2285</v>
      </c>
      <c r="C713" s="929" t="s">
        <v>52</v>
      </c>
      <c r="D713" s="707">
        <v>42446</v>
      </c>
      <c r="E713" s="604">
        <v>70.319999999999993</v>
      </c>
      <c r="F713" s="930">
        <v>115.444</v>
      </c>
      <c r="G713" s="931" t="s">
        <v>2335</v>
      </c>
      <c r="H713" s="572">
        <v>42446</v>
      </c>
      <c r="I713" s="930">
        <v>114.91</v>
      </c>
      <c r="J713" s="924">
        <f>SUM(I713-F713)*100</f>
        <v>-53.400000000000603</v>
      </c>
      <c r="K713" s="932">
        <f t="shared" si="87"/>
        <v>10</v>
      </c>
      <c r="L713" s="933">
        <f>SUM((I713-F713)/J713*K713)*E713</f>
        <v>7.032</v>
      </c>
      <c r="M713" s="929" t="s">
        <v>883</v>
      </c>
      <c r="N713" s="934">
        <v>1</v>
      </c>
      <c r="O713" s="928">
        <f t="shared" si="88"/>
        <v>-37550.880000000419</v>
      </c>
      <c r="P713" s="517"/>
    </row>
    <row r="714" spans="1:16" s="846" customFormat="1" ht="15" customHeight="1" x14ac:dyDescent="0.25">
      <c r="A714" s="627" t="s">
        <v>1032</v>
      </c>
      <c r="B714" s="627" t="s">
        <v>2285</v>
      </c>
      <c r="C714" s="919" t="s">
        <v>77</v>
      </c>
      <c r="D714" s="920">
        <v>42444</v>
      </c>
      <c r="E714" s="627">
        <v>72.56</v>
      </c>
      <c r="F714" s="921">
        <v>1.41</v>
      </c>
      <c r="G714" s="922" t="s">
        <v>2335</v>
      </c>
      <c r="H714" s="572">
        <v>42446</v>
      </c>
      <c r="I714" s="921">
        <v>1.3926000000000001</v>
      </c>
      <c r="J714" s="924">
        <f>SUM(F714-I714)*10000</f>
        <v>173.99999999999861</v>
      </c>
      <c r="K714" s="925">
        <f t="shared" si="87"/>
        <v>10.333781130515655</v>
      </c>
      <c r="L714" s="926">
        <f>SUM((F714-I714)/J714*K714)*E714</f>
        <v>7.4981915883021596E-2</v>
      </c>
      <c r="M714" s="919" t="s">
        <v>883</v>
      </c>
      <c r="N714" s="927">
        <v>0.9677</v>
      </c>
      <c r="O714" s="928">
        <f t="shared" si="88"/>
        <v>134823.32710184617</v>
      </c>
      <c r="P714" s="518"/>
    </row>
    <row r="715" spans="1:16" s="846" customFormat="1" ht="15" customHeight="1" x14ac:dyDescent="0.25">
      <c r="A715" s="627" t="s">
        <v>1031</v>
      </c>
      <c r="B715" s="627" t="s">
        <v>2285</v>
      </c>
      <c r="C715" s="919" t="s">
        <v>77</v>
      </c>
      <c r="D715" s="920">
        <v>42433</v>
      </c>
      <c r="E715" s="627">
        <v>14.74</v>
      </c>
      <c r="F715" s="921">
        <v>1.3366</v>
      </c>
      <c r="G715" s="922" t="s">
        <v>976</v>
      </c>
      <c r="H715" s="572">
        <v>42446</v>
      </c>
      <c r="I715" s="921">
        <v>1.3037000000000001</v>
      </c>
      <c r="J715" s="924">
        <f>SUM(F715-I715)*10000</f>
        <v>328.99999999999932</v>
      </c>
      <c r="K715" s="925">
        <f t="shared" si="87"/>
        <v>7.5500188750471873</v>
      </c>
      <c r="L715" s="926">
        <f>SUM((F715-I715)/J715*K715)*E715</f>
        <v>1.1128727821819553E-2</v>
      </c>
      <c r="M715" s="919" t="s">
        <v>883</v>
      </c>
      <c r="N715" s="927">
        <v>1.3245</v>
      </c>
      <c r="O715" s="928">
        <f t="shared" si="88"/>
        <v>27643.272581190075</v>
      </c>
      <c r="P715" s="518"/>
    </row>
    <row r="716" spans="1:16" s="846" customFormat="1" ht="15" customHeight="1" x14ac:dyDescent="0.25">
      <c r="A716" s="627" t="s">
        <v>1146</v>
      </c>
      <c r="B716" s="627" t="s">
        <v>2285</v>
      </c>
      <c r="C716" s="919" t="s">
        <v>77</v>
      </c>
      <c r="D716" s="920">
        <v>42431</v>
      </c>
      <c r="E716" s="627">
        <v>6.52</v>
      </c>
      <c r="F716" s="921">
        <v>0.9869</v>
      </c>
      <c r="G716" s="922" t="s">
        <v>52</v>
      </c>
      <c r="H716" s="572">
        <v>42446</v>
      </c>
      <c r="I716" s="921">
        <v>0.96579999999999999</v>
      </c>
      <c r="J716" s="924">
        <f>SUM(F716-I716)*10000</f>
        <v>211.00000000000009</v>
      </c>
      <c r="K716" s="925">
        <f t="shared" si="87"/>
        <v>10.333781130515655</v>
      </c>
      <c r="L716" s="926">
        <f>SUM((F716-I716)/J716*K716)*E716</f>
        <v>6.7376252970962067E-3</v>
      </c>
      <c r="M716" s="919" t="s">
        <v>883</v>
      </c>
      <c r="N716" s="927">
        <v>0.9677</v>
      </c>
      <c r="O716" s="928">
        <f t="shared" si="88"/>
        <v>14690.905628679346</v>
      </c>
      <c r="P716" s="518"/>
    </row>
    <row r="717" spans="1:16" s="846" customFormat="1" ht="15" customHeight="1" x14ac:dyDescent="0.25">
      <c r="A717" s="627" t="s">
        <v>1273</v>
      </c>
      <c r="B717" s="627" t="s">
        <v>2285</v>
      </c>
      <c r="C717" s="919" t="s">
        <v>77</v>
      </c>
      <c r="D717" s="920">
        <v>42450</v>
      </c>
      <c r="E717" s="627">
        <v>49.99</v>
      </c>
      <c r="F717" s="921">
        <v>125.25</v>
      </c>
      <c r="G717" s="922" t="s">
        <v>2335</v>
      </c>
      <c r="H717" s="572">
        <v>42450</v>
      </c>
      <c r="I717" s="921">
        <v>125.74</v>
      </c>
      <c r="J717" s="924">
        <f>SUM(F717-I717)*100</f>
        <v>-48.999999999999488</v>
      </c>
      <c r="K717" s="925">
        <f t="shared" ref="K717:K726" si="89">SUM(100000/N717)/10000</f>
        <v>10</v>
      </c>
      <c r="L717" s="926">
        <f>SUM((F717-I717)/J717*K717)*E717</f>
        <v>4.9990000000000006</v>
      </c>
      <c r="M717" s="919" t="s">
        <v>883</v>
      </c>
      <c r="N717" s="927">
        <v>1</v>
      </c>
      <c r="O717" s="928">
        <f t="shared" ref="O717:O726" si="90">SUM(J717*K717*E717)/N717</f>
        <v>-24495.099999999744</v>
      </c>
      <c r="P717" s="518"/>
    </row>
    <row r="718" spans="1:16" s="846" customFormat="1" ht="15" customHeight="1" x14ac:dyDescent="0.25">
      <c r="A718" s="604" t="s">
        <v>1144</v>
      </c>
      <c r="B718" s="604" t="s">
        <v>2285</v>
      </c>
      <c r="C718" s="929" t="s">
        <v>52</v>
      </c>
      <c r="D718" s="707">
        <v>42447</v>
      </c>
      <c r="E718" s="604">
        <v>47.84</v>
      </c>
      <c r="F718" s="930">
        <v>1.9008</v>
      </c>
      <c r="G718" s="931" t="s">
        <v>2335</v>
      </c>
      <c r="H718" s="572">
        <v>42450</v>
      </c>
      <c r="I718" s="930">
        <v>1.8985000000000001</v>
      </c>
      <c r="J718" s="924">
        <f>SUM(I718-F718)*10000</f>
        <v>-22.999999999999687</v>
      </c>
      <c r="K718" s="932">
        <f t="shared" si="89"/>
        <v>7.597052343690649</v>
      </c>
      <c r="L718" s="933">
        <f>SUM((I718-F718)/J718*K718)*E718</f>
        <v>3.6344298412216071E-2</v>
      </c>
      <c r="M718" s="929" t="s">
        <v>883</v>
      </c>
      <c r="N718" s="934">
        <v>1.3163</v>
      </c>
      <c r="O718" s="928">
        <f t="shared" si="90"/>
        <v>-6350.5193609432354</v>
      </c>
      <c r="P718" s="517"/>
    </row>
    <row r="719" spans="1:16" s="846" customFormat="1" ht="15" customHeight="1" x14ac:dyDescent="0.25">
      <c r="A719" s="604" t="s">
        <v>1035</v>
      </c>
      <c r="B719" s="604" t="s">
        <v>2285</v>
      </c>
      <c r="C719" s="929" t="s">
        <v>52</v>
      </c>
      <c r="D719" s="707">
        <v>42445</v>
      </c>
      <c r="E719" s="604">
        <v>51.3</v>
      </c>
      <c r="F719" s="930">
        <v>1.113</v>
      </c>
      <c r="G719" s="931" t="s">
        <v>2335</v>
      </c>
      <c r="H719" s="572">
        <v>42450</v>
      </c>
      <c r="I719" s="930">
        <v>1.1234999999999999</v>
      </c>
      <c r="J719" s="924">
        <f>SUM(I719-F719)*10000</f>
        <v>104.99999999999955</v>
      </c>
      <c r="K719" s="932">
        <f t="shared" si="89"/>
        <v>10</v>
      </c>
      <c r="L719" s="933">
        <f>SUM((I719-F719)/J719*K719)*E719</f>
        <v>5.1299999999999998E-2</v>
      </c>
      <c r="M719" s="929" t="s">
        <v>883</v>
      </c>
      <c r="N719" s="934">
        <v>1</v>
      </c>
      <c r="O719" s="928">
        <f t="shared" si="90"/>
        <v>53864.999999999767</v>
      </c>
      <c r="P719" s="517"/>
    </row>
    <row r="720" spans="1:16" s="846" customFormat="1" ht="15" customHeight="1" x14ac:dyDescent="0.25">
      <c r="A720" s="604" t="s">
        <v>1139</v>
      </c>
      <c r="B720" s="604" t="s">
        <v>2285</v>
      </c>
      <c r="C720" s="929" t="s">
        <v>52</v>
      </c>
      <c r="D720" s="707">
        <v>42450</v>
      </c>
      <c r="E720" s="604">
        <v>100.96</v>
      </c>
      <c r="F720" s="930">
        <v>1.4721</v>
      </c>
      <c r="G720" s="931" t="s">
        <v>976</v>
      </c>
      <c r="H720" s="572">
        <v>42451</v>
      </c>
      <c r="I720" s="930">
        <v>1.4669000000000001</v>
      </c>
      <c r="J720" s="924">
        <f>SUM(I720-F720)*10000</f>
        <v>-51.999999999998714</v>
      </c>
      <c r="K720" s="932">
        <f t="shared" si="89"/>
        <v>7.5477394520341159</v>
      </c>
      <c r="L720" s="933">
        <f>SUM((I720-F720)/J720*K720)*E720</f>
        <v>7.620197750773644E-2</v>
      </c>
      <c r="M720" s="929" t="s">
        <v>883</v>
      </c>
      <c r="N720" s="934">
        <v>1.3249</v>
      </c>
      <c r="O720" s="928">
        <f t="shared" si="90"/>
        <v>-29907.938941823508</v>
      </c>
      <c r="P720" s="517"/>
    </row>
    <row r="721" spans="1:16" s="846" customFormat="1" ht="15" customHeight="1" x14ac:dyDescent="0.25">
      <c r="A721" s="627" t="s">
        <v>1145</v>
      </c>
      <c r="B721" s="627" t="s">
        <v>2285</v>
      </c>
      <c r="C721" s="919" t="s">
        <v>77</v>
      </c>
      <c r="D721" s="920">
        <v>42451</v>
      </c>
      <c r="E721" s="627">
        <v>54</v>
      </c>
      <c r="F721" s="921">
        <v>1.43624</v>
      </c>
      <c r="G721" s="922" t="s">
        <v>1351</v>
      </c>
      <c r="H721" s="572">
        <v>42451</v>
      </c>
      <c r="I721" s="921">
        <v>1.43411</v>
      </c>
      <c r="J721" s="924">
        <f>SUM(F721-I721)*10000</f>
        <v>21.299999999999653</v>
      </c>
      <c r="K721" s="925">
        <f t="shared" si="89"/>
        <v>10</v>
      </c>
      <c r="L721" s="926">
        <f>SUM((F721-I721)/J721*K721)*E721</f>
        <v>5.3999999999999999E-2</v>
      </c>
      <c r="M721" s="919" t="s">
        <v>883</v>
      </c>
      <c r="N721" s="927">
        <v>1</v>
      </c>
      <c r="O721" s="928">
        <f t="shared" si="90"/>
        <v>11501.999999999813</v>
      </c>
      <c r="P721" s="518"/>
    </row>
    <row r="722" spans="1:16" s="846" customFormat="1" ht="15" customHeight="1" x14ac:dyDescent="0.25">
      <c r="A722" s="627" t="s">
        <v>1145</v>
      </c>
      <c r="B722" s="627" t="s">
        <v>2285</v>
      </c>
      <c r="C722" s="919" t="s">
        <v>77</v>
      </c>
      <c r="D722" s="920">
        <v>42451</v>
      </c>
      <c r="E722" s="627">
        <v>54</v>
      </c>
      <c r="F722" s="921">
        <v>1.43624</v>
      </c>
      <c r="G722" s="922" t="s">
        <v>1351</v>
      </c>
      <c r="H722" s="572">
        <v>42451</v>
      </c>
      <c r="I722" s="921">
        <v>1.43363</v>
      </c>
      <c r="J722" s="924">
        <f>SUM(F722-I722)*10000</f>
        <v>26.100000000000012</v>
      </c>
      <c r="K722" s="925">
        <f t="shared" si="89"/>
        <v>10</v>
      </c>
      <c r="L722" s="926">
        <f>SUM((F722-I722)/J722*K722)*E722</f>
        <v>5.3999999999999999E-2</v>
      </c>
      <c r="M722" s="919" t="s">
        <v>883</v>
      </c>
      <c r="N722" s="927">
        <v>1</v>
      </c>
      <c r="O722" s="928">
        <f t="shared" si="90"/>
        <v>14094.000000000005</v>
      </c>
      <c r="P722" s="518"/>
    </row>
    <row r="723" spans="1:16" s="846" customFormat="1" ht="15" customHeight="1" x14ac:dyDescent="0.25">
      <c r="A723" s="627" t="s">
        <v>1145</v>
      </c>
      <c r="B723" s="627" t="s">
        <v>2285</v>
      </c>
      <c r="C723" s="919" t="s">
        <v>77</v>
      </c>
      <c r="D723" s="920">
        <v>42451</v>
      </c>
      <c r="E723" s="627">
        <v>55</v>
      </c>
      <c r="F723" s="921">
        <v>1.43624</v>
      </c>
      <c r="G723" s="922" t="s">
        <v>1351</v>
      </c>
      <c r="H723" s="572">
        <v>42451</v>
      </c>
      <c r="I723" s="921">
        <v>1.4317200000000001</v>
      </c>
      <c r="J723" s="924">
        <f>SUM(F723-I723)*10000</f>
        <v>45.199999999998575</v>
      </c>
      <c r="K723" s="925">
        <f t="shared" si="89"/>
        <v>10</v>
      </c>
      <c r="L723" s="926">
        <f>SUM((F723-I723)/J723*K723)*E723</f>
        <v>5.5E-2</v>
      </c>
      <c r="M723" s="919" t="s">
        <v>883</v>
      </c>
      <c r="N723" s="927">
        <v>1</v>
      </c>
      <c r="O723" s="928">
        <f t="shared" si="90"/>
        <v>24859.999999999214</v>
      </c>
      <c r="P723" s="518"/>
    </row>
    <row r="724" spans="1:16" s="846" customFormat="1" ht="15" customHeight="1" x14ac:dyDescent="0.25">
      <c r="A724" s="604" t="s">
        <v>1031</v>
      </c>
      <c r="B724" s="604" t="s">
        <v>2285</v>
      </c>
      <c r="C724" s="929" t="s">
        <v>52</v>
      </c>
      <c r="D724" s="707">
        <v>42451</v>
      </c>
      <c r="E724" s="604">
        <v>45</v>
      </c>
      <c r="F724" s="930">
        <v>1.3106899999999999</v>
      </c>
      <c r="G724" s="931" t="s">
        <v>1351</v>
      </c>
      <c r="H724" s="572">
        <v>42451</v>
      </c>
      <c r="I724" s="930">
        <v>1.3127599999999999</v>
      </c>
      <c r="J724" s="924">
        <f>SUM(I724-F724)*10000</f>
        <v>20.700000000000163</v>
      </c>
      <c r="K724" s="932">
        <f t="shared" si="89"/>
        <v>7.5477394520341159</v>
      </c>
      <c r="L724" s="933">
        <f>SUM((I724-F724)/J724*K724)*E724</f>
        <v>3.3964827534153523E-2</v>
      </c>
      <c r="M724" s="929" t="s">
        <v>883</v>
      </c>
      <c r="N724" s="934">
        <v>1.3249</v>
      </c>
      <c r="O724" s="928">
        <f t="shared" si="90"/>
        <v>5306.6037433540914</v>
      </c>
      <c r="P724" s="517"/>
    </row>
    <row r="725" spans="1:16" s="846" customFormat="1" ht="15" customHeight="1" x14ac:dyDescent="0.25">
      <c r="A725" s="604" t="s">
        <v>1031</v>
      </c>
      <c r="B725" s="604" t="s">
        <v>2285</v>
      </c>
      <c r="C725" s="929" t="s">
        <v>52</v>
      </c>
      <c r="D725" s="707">
        <v>42451</v>
      </c>
      <c r="E725" s="604">
        <v>45</v>
      </c>
      <c r="F725" s="930">
        <v>1.3106899999999999</v>
      </c>
      <c r="G725" s="931" t="s">
        <v>1351</v>
      </c>
      <c r="H725" s="572">
        <v>42451</v>
      </c>
      <c r="I725" s="930">
        <v>1.31325</v>
      </c>
      <c r="J725" s="924">
        <f>SUM(I725-F725)*10000</f>
        <v>25.600000000001177</v>
      </c>
      <c r="K725" s="932">
        <f t="shared" si="89"/>
        <v>7.5477394520341159</v>
      </c>
      <c r="L725" s="933">
        <f>SUM((I725-F725)/J725*K725)*E725</f>
        <v>3.3964827534153523E-2</v>
      </c>
      <c r="M725" s="929" t="s">
        <v>883</v>
      </c>
      <c r="N725" s="934">
        <v>1.3249</v>
      </c>
      <c r="O725" s="928">
        <f t="shared" si="90"/>
        <v>6562.7563202835699</v>
      </c>
      <c r="P725" s="517"/>
    </row>
    <row r="726" spans="1:16" s="846" customFormat="1" ht="15" customHeight="1" x14ac:dyDescent="0.25">
      <c r="A726" s="604" t="s">
        <v>1031</v>
      </c>
      <c r="B726" s="604" t="s">
        <v>2285</v>
      </c>
      <c r="C726" s="929" t="s">
        <v>52</v>
      </c>
      <c r="D726" s="707">
        <v>42451</v>
      </c>
      <c r="E726" s="604">
        <v>44</v>
      </c>
      <c r="F726" s="930">
        <v>1.3106899999999999</v>
      </c>
      <c r="G726" s="931" t="s">
        <v>1351</v>
      </c>
      <c r="H726" s="572">
        <v>42451</v>
      </c>
      <c r="I726" s="930">
        <v>1.3067500000000001</v>
      </c>
      <c r="J726" s="924">
        <f>SUM(I726-F726)*10000</f>
        <v>-39.399999999998329</v>
      </c>
      <c r="K726" s="932">
        <f t="shared" si="89"/>
        <v>7.5477394520341159</v>
      </c>
      <c r="L726" s="933">
        <f>SUM((I726-F726)/J726*K726)*E726</f>
        <v>3.3210053588950107E-2</v>
      </c>
      <c r="M726" s="929" t="s">
        <v>883</v>
      </c>
      <c r="N726" s="934">
        <v>1.3249</v>
      </c>
      <c r="O726" s="928">
        <f t="shared" si="90"/>
        <v>-9876.0367680925265</v>
      </c>
      <c r="P726" s="517"/>
    </row>
    <row r="727" spans="1:16" s="846" customFormat="1" ht="15" customHeight="1" x14ac:dyDescent="0.25">
      <c r="A727" s="627" t="s">
        <v>1057</v>
      </c>
      <c r="B727" s="627" t="s">
        <v>2285</v>
      </c>
      <c r="C727" s="919" t="s">
        <v>77</v>
      </c>
      <c r="D727" s="920">
        <v>42450</v>
      </c>
      <c r="E727" s="627">
        <v>106.16</v>
      </c>
      <c r="F727" s="921">
        <v>0.75890000000000002</v>
      </c>
      <c r="G727" s="922" t="s">
        <v>976</v>
      </c>
      <c r="H727" s="572">
        <v>42451</v>
      </c>
      <c r="I727" s="921">
        <v>0.7621</v>
      </c>
      <c r="J727" s="924">
        <f>SUM(F727-I727)*10000</f>
        <v>-31.999999999999808</v>
      </c>
      <c r="K727" s="925">
        <f t="shared" ref="K727:K733" si="91">SUM(100000/N727)/10000</f>
        <v>10</v>
      </c>
      <c r="L727" s="926">
        <f>SUM((F727-I727)/J727*K727)*E727</f>
        <v>0.10616</v>
      </c>
      <c r="M727" s="919" t="s">
        <v>883</v>
      </c>
      <c r="N727" s="927">
        <v>1</v>
      </c>
      <c r="O727" s="928">
        <f t="shared" ref="O727:O733" si="92">SUM(J727*K727*E727)/N727</f>
        <v>-33971.199999999793</v>
      </c>
      <c r="P727" s="518"/>
    </row>
    <row r="728" spans="1:16" s="846" customFormat="1" ht="15" customHeight="1" x14ac:dyDescent="0.25">
      <c r="A728" s="604" t="s">
        <v>1273</v>
      </c>
      <c r="B728" s="604" t="s">
        <v>2285</v>
      </c>
      <c r="C728" s="929" t="s">
        <v>52</v>
      </c>
      <c r="D728" s="707">
        <v>42439</v>
      </c>
      <c r="E728" s="604">
        <v>40.39</v>
      </c>
      <c r="F728" s="930">
        <v>124.95</v>
      </c>
      <c r="G728" s="931" t="s">
        <v>976</v>
      </c>
      <c r="H728" s="572">
        <v>42451</v>
      </c>
      <c r="I728" s="930">
        <v>124.87</v>
      </c>
      <c r="J728" s="924">
        <f>SUM(I728-F728)*100</f>
        <v>-7.9999999999998295</v>
      </c>
      <c r="K728" s="932">
        <f t="shared" si="91"/>
        <v>10</v>
      </c>
      <c r="L728" s="933">
        <f>SUM((I728-F728)/J728*K728)*E728</f>
        <v>4.0390000000000006</v>
      </c>
      <c r="M728" s="929" t="s">
        <v>883</v>
      </c>
      <c r="N728" s="934">
        <v>1</v>
      </c>
      <c r="O728" s="928">
        <f t="shared" si="92"/>
        <v>-3231.1999999999312</v>
      </c>
      <c r="P728" s="517"/>
    </row>
    <row r="729" spans="1:16" s="846" customFormat="1" ht="15" customHeight="1" x14ac:dyDescent="0.25">
      <c r="A729" s="604" t="s">
        <v>1594</v>
      </c>
      <c r="B729" s="604" t="s">
        <v>2285</v>
      </c>
      <c r="C729" s="929" t="s">
        <v>52</v>
      </c>
      <c r="D729" s="707">
        <v>42450</v>
      </c>
      <c r="E729" s="604">
        <v>114.2</v>
      </c>
      <c r="F729" s="930">
        <v>1.6631</v>
      </c>
      <c r="G729" s="931" t="s">
        <v>976</v>
      </c>
      <c r="H729" s="572">
        <v>42452</v>
      </c>
      <c r="I729" s="930">
        <v>1.6581999999999999</v>
      </c>
      <c r="J729" s="924">
        <f>SUM(I729-F729)*10000</f>
        <v>-49.000000000001265</v>
      </c>
      <c r="K729" s="932">
        <f t="shared" si="91"/>
        <v>6.701963675356879</v>
      </c>
      <c r="L729" s="933">
        <f>SUM((I729-F729)/J729*K729)*E729</f>
        <v>7.653642517257557E-2</v>
      </c>
      <c r="M729" s="929" t="s">
        <v>883</v>
      </c>
      <c r="N729" s="934">
        <v>1.4921</v>
      </c>
      <c r="O729" s="928">
        <f t="shared" si="92"/>
        <v>-25134.272726065938</v>
      </c>
      <c r="P729" s="517"/>
    </row>
    <row r="730" spans="1:16" s="846" customFormat="1" ht="15" customHeight="1" x14ac:dyDescent="0.25">
      <c r="A730" s="627" t="s">
        <v>1141</v>
      </c>
      <c r="B730" s="627" t="s">
        <v>2285</v>
      </c>
      <c r="C730" s="919" t="s">
        <v>77</v>
      </c>
      <c r="D730" s="920">
        <v>42445</v>
      </c>
      <c r="E730" s="627">
        <v>102.38</v>
      </c>
      <c r="F730" s="921">
        <v>0.99390000000000001</v>
      </c>
      <c r="G730" s="922" t="s">
        <v>976</v>
      </c>
      <c r="H730" s="572">
        <v>42453</v>
      </c>
      <c r="I730" s="921">
        <v>0.99890000000000001</v>
      </c>
      <c r="J730" s="924">
        <f>SUM(F730-I730)*10000</f>
        <v>-50.000000000000043</v>
      </c>
      <c r="K730" s="925">
        <f t="shared" si="91"/>
        <v>7.5477394520341159</v>
      </c>
      <c r="L730" s="926">
        <f>SUM((F730-I730)/J730*K730)*E730</f>
        <v>7.7273756509925282E-2</v>
      </c>
      <c r="M730" s="919" t="s">
        <v>883</v>
      </c>
      <c r="N730" s="927">
        <v>1.3249</v>
      </c>
      <c r="O730" s="928">
        <f t="shared" si="92"/>
        <v>-29162.109030842079</v>
      </c>
      <c r="P730" s="518"/>
    </row>
    <row r="731" spans="1:16" s="846" customFormat="1" ht="15" customHeight="1" x14ac:dyDescent="0.25">
      <c r="A731" s="627" t="s">
        <v>1274</v>
      </c>
      <c r="B731" s="627" t="s">
        <v>2285</v>
      </c>
      <c r="C731" s="919" t="s">
        <v>77</v>
      </c>
      <c r="D731" s="920">
        <v>42446</v>
      </c>
      <c r="E731" s="627">
        <v>19.27</v>
      </c>
      <c r="F731" s="921">
        <v>111.95</v>
      </c>
      <c r="G731" s="922" t="s">
        <v>52</v>
      </c>
      <c r="H731" s="572">
        <v>42457</v>
      </c>
      <c r="I731" s="921">
        <v>113.58</v>
      </c>
      <c r="J731" s="924">
        <f>SUM(F731-I731)*100</f>
        <v>-162.99999999999955</v>
      </c>
      <c r="K731" s="925">
        <f t="shared" si="91"/>
        <v>10</v>
      </c>
      <c r="L731" s="926">
        <f>SUM((F731-I731)/J731*K731)*E731</f>
        <v>1.927</v>
      </c>
      <c r="M731" s="919" t="s">
        <v>883</v>
      </c>
      <c r="N731" s="927">
        <v>1</v>
      </c>
      <c r="O731" s="928">
        <f t="shared" si="92"/>
        <v>-31410.099999999911</v>
      </c>
      <c r="P731" s="518"/>
    </row>
    <row r="732" spans="1:16" s="846" customFormat="1" ht="15" customHeight="1" x14ac:dyDescent="0.25">
      <c r="A732" s="604" t="s">
        <v>1166</v>
      </c>
      <c r="B732" s="604" t="s">
        <v>2285</v>
      </c>
      <c r="C732" s="929" t="s">
        <v>52</v>
      </c>
      <c r="D732" s="707">
        <v>42439</v>
      </c>
      <c r="E732" s="604">
        <v>49.16</v>
      </c>
      <c r="F732" s="930">
        <v>113.84</v>
      </c>
      <c r="G732" s="931" t="s">
        <v>976</v>
      </c>
      <c r="H732" s="572">
        <v>42457</v>
      </c>
      <c r="I732" s="930">
        <v>116.384</v>
      </c>
      <c r="J732" s="924">
        <f>SUM(I732-F732)*100</f>
        <v>254.39999999999969</v>
      </c>
      <c r="K732" s="932">
        <f t="shared" si="91"/>
        <v>10</v>
      </c>
      <c r="L732" s="933">
        <f>SUM((I732-F732)/J732*K732)*E732</f>
        <v>4.9160000000000004</v>
      </c>
      <c r="M732" s="929" t="s">
        <v>883</v>
      </c>
      <c r="N732" s="934">
        <v>1</v>
      </c>
      <c r="O732" s="928">
        <f t="shared" si="92"/>
        <v>125063.03999999983</v>
      </c>
      <c r="P732" s="517"/>
    </row>
    <row r="733" spans="1:16" s="846" customFormat="1" ht="15" customHeight="1" x14ac:dyDescent="0.25">
      <c r="A733" s="604" t="s">
        <v>1117</v>
      </c>
      <c r="B733" s="604" t="s">
        <v>2285</v>
      </c>
      <c r="C733" s="929" t="s">
        <v>52</v>
      </c>
      <c r="D733" s="707">
        <v>42453</v>
      </c>
      <c r="E733" s="604">
        <v>89.94</v>
      </c>
      <c r="F733" s="930">
        <v>1.4870000000000001</v>
      </c>
      <c r="G733" s="931" t="s">
        <v>2335</v>
      </c>
      <c r="H733" s="572">
        <v>42457</v>
      </c>
      <c r="I733" s="930">
        <v>1.4811000000000001</v>
      </c>
      <c r="J733" s="924">
        <f>SUM(I733-F733)*10000</f>
        <v>-59.000000000000163</v>
      </c>
      <c r="K733" s="932">
        <f t="shared" si="91"/>
        <v>7.5272864132480244</v>
      </c>
      <c r="L733" s="933">
        <f>SUM((I733-F733)/J733*K733)*E733</f>
        <v>6.7700414000752732E-2</v>
      </c>
      <c r="M733" s="929" t="s">
        <v>883</v>
      </c>
      <c r="N733" s="934">
        <v>1.3285</v>
      </c>
      <c r="O733" s="928">
        <f t="shared" si="92"/>
        <v>-30066.423982268887</v>
      </c>
      <c r="P733" s="517"/>
    </row>
    <row r="734" spans="1:16" s="846" customFormat="1" ht="15" customHeight="1" x14ac:dyDescent="0.25">
      <c r="A734" s="604" t="s">
        <v>1031</v>
      </c>
      <c r="B734" s="604" t="s">
        <v>2285</v>
      </c>
      <c r="C734" s="929" t="s">
        <v>52</v>
      </c>
      <c r="D734" s="707">
        <v>42450</v>
      </c>
      <c r="E734" s="604">
        <v>92.11</v>
      </c>
      <c r="F734" s="930">
        <v>1.3051999999999999</v>
      </c>
      <c r="G734" s="931" t="s">
        <v>976</v>
      </c>
      <c r="H734" s="572">
        <v>42459</v>
      </c>
      <c r="I734" s="930">
        <v>1.3002</v>
      </c>
      <c r="J734" s="924">
        <f>SUM(I734-F734)*10000</f>
        <v>-49.999999999998934</v>
      </c>
      <c r="K734" s="932">
        <f t="shared" ref="K734:K752" si="93">SUM(100000/N734)/10000</f>
        <v>7.5477394520341159</v>
      </c>
      <c r="L734" s="933">
        <f>SUM((I734-F734)/J734*K734)*E734</f>
        <v>6.9522228092686253E-2</v>
      </c>
      <c r="M734" s="929" t="s">
        <v>883</v>
      </c>
      <c r="N734" s="934">
        <v>1.3249</v>
      </c>
      <c r="O734" s="928">
        <f t="shared" ref="O734:O752" si="94">SUM(J734*K734*E734)/N734</f>
        <v>-26236.783188423564</v>
      </c>
      <c r="P734" s="517"/>
    </row>
    <row r="735" spans="1:16" s="846" customFormat="1" ht="15" customHeight="1" x14ac:dyDescent="0.25">
      <c r="A735" s="627" t="s">
        <v>1172</v>
      </c>
      <c r="B735" s="627" t="s">
        <v>2285</v>
      </c>
      <c r="C735" s="919" t="s">
        <v>77</v>
      </c>
      <c r="D735" s="920">
        <v>42450</v>
      </c>
      <c r="E735" s="627">
        <v>80.680000000000007</v>
      </c>
      <c r="F735" s="921">
        <v>0.67730000000000001</v>
      </c>
      <c r="G735" s="922" t="s">
        <v>976</v>
      </c>
      <c r="H735" s="572">
        <v>42459</v>
      </c>
      <c r="I735" s="921">
        <v>0.67730000000000001</v>
      </c>
      <c r="J735" s="924">
        <f>SUM(F735-I735)*10000</f>
        <v>0</v>
      </c>
      <c r="K735" s="925">
        <f t="shared" si="93"/>
        <v>10</v>
      </c>
      <c r="L735" s="926" t="e">
        <f>SUM((F735-I735)/J735*K735)*E735</f>
        <v>#DIV/0!</v>
      </c>
      <c r="M735" s="919" t="s">
        <v>883</v>
      </c>
      <c r="N735" s="927">
        <v>1</v>
      </c>
      <c r="O735" s="928">
        <f t="shared" si="94"/>
        <v>0</v>
      </c>
      <c r="P735" s="518"/>
    </row>
    <row r="736" spans="1:16" s="846" customFormat="1" ht="15" customHeight="1" x14ac:dyDescent="0.25">
      <c r="A736" s="627" t="s">
        <v>1031</v>
      </c>
      <c r="B736" s="627" t="s">
        <v>2285</v>
      </c>
      <c r="C736" s="919" t="s">
        <v>77</v>
      </c>
      <c r="D736" s="920">
        <v>1.3121</v>
      </c>
      <c r="E736" s="627">
        <v>14</v>
      </c>
      <c r="F736" s="921">
        <v>1.3121</v>
      </c>
      <c r="G736" s="922" t="s">
        <v>52</v>
      </c>
      <c r="H736" s="572">
        <v>42459</v>
      </c>
      <c r="I736" s="921">
        <v>1.2981</v>
      </c>
      <c r="J736" s="924">
        <f>SUM(F736-I736)*10000</f>
        <v>140.00000000000011</v>
      </c>
      <c r="K736" s="925">
        <f t="shared" si="93"/>
        <v>10</v>
      </c>
      <c r="L736" s="926">
        <f>SUM((F736-I736)/J736*K736)*E736</f>
        <v>1.4E-2</v>
      </c>
      <c r="M736" s="919" t="s">
        <v>883</v>
      </c>
      <c r="N736" s="927">
        <v>1</v>
      </c>
      <c r="O736" s="928">
        <f t="shared" si="94"/>
        <v>19600.000000000015</v>
      </c>
      <c r="P736" s="518"/>
    </row>
    <row r="737" spans="1:17" s="846" customFormat="1" ht="15" customHeight="1" x14ac:dyDescent="0.25">
      <c r="A737" s="604" t="s">
        <v>1143</v>
      </c>
      <c r="B737" s="604" t="s">
        <v>2285</v>
      </c>
      <c r="C737" s="929" t="s">
        <v>52</v>
      </c>
      <c r="D737" s="707">
        <v>42459</v>
      </c>
      <c r="E737" s="604">
        <v>72.13</v>
      </c>
      <c r="F737" s="930">
        <v>0.73980000000000001</v>
      </c>
      <c r="G737" s="931" t="s">
        <v>2335</v>
      </c>
      <c r="H737" s="572">
        <v>42460</v>
      </c>
      <c r="I737" s="930">
        <v>0.7349</v>
      </c>
      <c r="J737" s="924">
        <f>SUM(I737-F737)*10000</f>
        <v>-49.000000000000156</v>
      </c>
      <c r="K737" s="932">
        <f t="shared" si="93"/>
        <v>10.362694300518136</v>
      </c>
      <c r="L737" s="933">
        <f>SUM((I737-F737)/J737*K737)*E737</f>
        <v>7.4746113989637292E-2</v>
      </c>
      <c r="M737" s="929" t="s">
        <v>883</v>
      </c>
      <c r="N737" s="934">
        <v>0.96499999999999997</v>
      </c>
      <c r="O737" s="928">
        <f t="shared" si="94"/>
        <v>-37953.985341888503</v>
      </c>
      <c r="P737" s="517"/>
    </row>
    <row r="738" spans="1:17" s="846" customFormat="1" ht="15" customHeight="1" x14ac:dyDescent="0.25">
      <c r="A738" s="604" t="s">
        <v>1149</v>
      </c>
      <c r="B738" s="604" t="s">
        <v>2285</v>
      </c>
      <c r="C738" s="929" t="s">
        <v>52</v>
      </c>
      <c r="D738" s="707">
        <v>42425</v>
      </c>
      <c r="E738" s="604">
        <v>12.85</v>
      </c>
      <c r="F738" s="930">
        <v>82.254999999999995</v>
      </c>
      <c r="G738" s="931" t="s">
        <v>976</v>
      </c>
      <c r="H738" s="572">
        <v>42459</v>
      </c>
      <c r="I738" s="930">
        <v>86.37</v>
      </c>
      <c r="J738" s="924">
        <f>SUM(I738-F738)*100</f>
        <v>411.50000000000091</v>
      </c>
      <c r="K738" s="932">
        <f t="shared" si="93"/>
        <v>10</v>
      </c>
      <c r="L738" s="933">
        <f>SUM((I738-F738)/J738*K738)*E738</f>
        <v>1.2850000000000001</v>
      </c>
      <c r="M738" s="929" t="s">
        <v>883</v>
      </c>
      <c r="N738" s="934">
        <v>1</v>
      </c>
      <c r="O738" s="928">
        <f t="shared" si="94"/>
        <v>52877.750000000116</v>
      </c>
      <c r="P738" s="517"/>
    </row>
    <row r="739" spans="1:17" s="846" customFormat="1" ht="15" customHeight="1" x14ac:dyDescent="0.25">
      <c r="A739" s="604" t="s">
        <v>1273</v>
      </c>
      <c r="B739" s="604" t="s">
        <v>2285</v>
      </c>
      <c r="C739" s="929" t="s">
        <v>52</v>
      </c>
      <c r="D739" s="707">
        <v>42457</v>
      </c>
      <c r="E739" s="604">
        <v>23.03</v>
      </c>
      <c r="F739" s="930">
        <v>126.52</v>
      </c>
      <c r="G739" s="931" t="s">
        <v>52</v>
      </c>
      <c r="H739" s="572">
        <v>42460</v>
      </c>
      <c r="I739" s="930">
        <v>127.86</v>
      </c>
      <c r="J739" s="924">
        <f>SUM(I739-F739)*100</f>
        <v>134.00000000000034</v>
      </c>
      <c r="K739" s="932">
        <f t="shared" si="93"/>
        <v>10</v>
      </c>
      <c r="L739" s="933">
        <f>SUM((I739-F739)/J739*K739)*E739</f>
        <v>2.3030000000000004</v>
      </c>
      <c r="M739" s="929" t="s">
        <v>883</v>
      </c>
      <c r="N739" s="934">
        <v>1</v>
      </c>
      <c r="O739" s="928">
        <f t="shared" si="94"/>
        <v>30860.200000000081</v>
      </c>
      <c r="P739" s="517"/>
    </row>
    <row r="740" spans="1:17" s="846" customFormat="1" ht="15" customHeight="1" x14ac:dyDescent="0.25">
      <c r="A740" s="604" t="s">
        <v>1035</v>
      </c>
      <c r="B740" s="604" t="s">
        <v>2285</v>
      </c>
      <c r="C740" s="929" t="s">
        <v>52</v>
      </c>
      <c r="D740" s="707">
        <v>42457</v>
      </c>
      <c r="E740" s="604">
        <v>57.63</v>
      </c>
      <c r="F740" s="930">
        <v>1.1202000000000001</v>
      </c>
      <c r="G740" s="931" t="s">
        <v>52</v>
      </c>
      <c r="H740" s="572">
        <v>42460</v>
      </c>
      <c r="I740" s="930">
        <v>1.1403000000000001</v>
      </c>
      <c r="J740" s="924">
        <f>SUM(I740-F740)*10000</f>
        <v>201.00000000000006</v>
      </c>
      <c r="K740" s="932">
        <f t="shared" si="93"/>
        <v>10</v>
      </c>
      <c r="L740" s="933">
        <f>SUM((I740-F740)/J740*K740)*E740</f>
        <v>5.7630000000000001E-2</v>
      </c>
      <c r="M740" s="929" t="s">
        <v>883</v>
      </c>
      <c r="N740" s="934">
        <v>1</v>
      </c>
      <c r="O740" s="928">
        <f t="shared" si="94"/>
        <v>115836.30000000003</v>
      </c>
      <c r="P740" s="517">
        <f>SUM(O695:O739)</f>
        <v>450833.50218728866</v>
      </c>
      <c r="Q740" s="846" t="s">
        <v>2394</v>
      </c>
    </row>
    <row r="741" spans="1:17" s="846" customFormat="1" ht="15" customHeight="1" x14ac:dyDescent="0.25">
      <c r="A741" s="627" t="s">
        <v>1141</v>
      </c>
      <c r="B741" s="627" t="s">
        <v>2285</v>
      </c>
      <c r="C741" s="919" t="s">
        <v>77</v>
      </c>
      <c r="D741" s="920">
        <v>42460</v>
      </c>
      <c r="E741" s="627">
        <v>96.45</v>
      </c>
      <c r="F741" s="921">
        <v>0.99229999999999996</v>
      </c>
      <c r="G741" s="922" t="s">
        <v>2335</v>
      </c>
      <c r="H741" s="572">
        <v>42461</v>
      </c>
      <c r="I741" s="921">
        <v>0.99770000000000003</v>
      </c>
      <c r="J741" s="924">
        <f>SUM(F741-I741)*10000</f>
        <v>-54.000000000000711</v>
      </c>
      <c r="K741" s="925">
        <f t="shared" si="93"/>
        <v>7.6893502499038835</v>
      </c>
      <c r="L741" s="926">
        <f>SUM((F741-I741)/J741*K741)*E741</f>
        <v>7.416378316032296E-2</v>
      </c>
      <c r="M741" s="919" t="s">
        <v>883</v>
      </c>
      <c r="N741" s="927">
        <v>1.3005</v>
      </c>
      <c r="O741" s="928">
        <f t="shared" si="94"/>
        <v>-30794.650447193326</v>
      </c>
      <c r="P741" s="518"/>
    </row>
    <row r="742" spans="1:17" s="846" customFormat="1" ht="15" customHeight="1" x14ac:dyDescent="0.25">
      <c r="A742" s="604" t="s">
        <v>1057</v>
      </c>
      <c r="B742" s="604" t="s">
        <v>2285</v>
      </c>
      <c r="C742" s="929" t="s">
        <v>52</v>
      </c>
      <c r="D742" s="707">
        <v>42458</v>
      </c>
      <c r="E742" s="604">
        <v>24.46</v>
      </c>
      <c r="F742" s="930">
        <v>0.76329999999999998</v>
      </c>
      <c r="G742" s="931" t="s">
        <v>52</v>
      </c>
      <c r="H742" s="572">
        <v>42461</v>
      </c>
      <c r="I742" s="930">
        <v>0.76139999999999997</v>
      </c>
      <c r="J742" s="924">
        <f>SUM(I742-F742)*10000</f>
        <v>-19.000000000000128</v>
      </c>
      <c r="K742" s="932">
        <f t="shared" si="93"/>
        <v>10</v>
      </c>
      <c r="L742" s="933">
        <f>SUM((I742-F742)/J742*K742)*E742</f>
        <v>2.4460000000000003E-2</v>
      </c>
      <c r="M742" s="929" t="s">
        <v>883</v>
      </c>
      <c r="N742" s="934">
        <v>1</v>
      </c>
      <c r="O742" s="928">
        <f t="shared" si="94"/>
        <v>-4647.4000000000315</v>
      </c>
      <c r="P742" s="517"/>
    </row>
    <row r="743" spans="1:17" s="846" customFormat="1" ht="15" customHeight="1" x14ac:dyDescent="0.25">
      <c r="A743" s="604" t="s">
        <v>1149</v>
      </c>
      <c r="B743" s="604" t="s">
        <v>2285</v>
      </c>
      <c r="C743" s="929" t="s">
        <v>52</v>
      </c>
      <c r="D743" s="707">
        <v>42459</v>
      </c>
      <c r="E743" s="604">
        <v>37.99</v>
      </c>
      <c r="F743" s="930">
        <v>86.542000000000002</v>
      </c>
      <c r="G743" s="931" t="s">
        <v>976</v>
      </c>
      <c r="H743" s="572">
        <v>42461</v>
      </c>
      <c r="I743" s="930">
        <v>86.212000000000003</v>
      </c>
      <c r="J743" s="924">
        <f>SUM(I743-F743)*100</f>
        <v>-32.999999999999829</v>
      </c>
      <c r="K743" s="932">
        <f t="shared" si="93"/>
        <v>10</v>
      </c>
      <c r="L743" s="933">
        <f>SUM((I743-F743)/J743*K743)*E743</f>
        <v>3.7990000000000004</v>
      </c>
      <c r="M743" s="929" t="s">
        <v>883</v>
      </c>
      <c r="N743" s="934">
        <v>1</v>
      </c>
      <c r="O743" s="928">
        <f t="shared" si="94"/>
        <v>-12536.699999999935</v>
      </c>
      <c r="P743" s="517"/>
    </row>
    <row r="744" spans="1:17" s="846" customFormat="1" ht="15" customHeight="1" x14ac:dyDescent="0.25">
      <c r="A744" s="604" t="s">
        <v>1173</v>
      </c>
      <c r="B744" s="604" t="s">
        <v>2285</v>
      </c>
      <c r="C744" s="929" t="s">
        <v>52</v>
      </c>
      <c r="D744" s="707">
        <v>42461</v>
      </c>
      <c r="E744" s="604">
        <v>77.739999999999995</v>
      </c>
      <c r="F744" s="930">
        <v>1.8698999999999999</v>
      </c>
      <c r="G744" s="931" t="s">
        <v>976</v>
      </c>
      <c r="H744" s="572">
        <v>42461</v>
      </c>
      <c r="I744" s="930">
        <v>1.8632</v>
      </c>
      <c r="J744" s="924">
        <f>SUM(I744-F744)*10000</f>
        <v>-66.999999999999289</v>
      </c>
      <c r="K744" s="932">
        <f t="shared" si="93"/>
        <v>7.6840325802981413</v>
      </c>
      <c r="L744" s="933">
        <f>SUM((I744-F744)/J744*K744)*E744</f>
        <v>5.9735669279237742E-2</v>
      </c>
      <c r="M744" s="929" t="s">
        <v>883</v>
      </c>
      <c r="N744" s="934">
        <v>1.3013999999999999</v>
      </c>
      <c r="O744" s="928">
        <f t="shared" si="94"/>
        <v>-30753.725539487375</v>
      </c>
      <c r="P744" s="517"/>
    </row>
    <row r="745" spans="1:17" s="846" customFormat="1" ht="15" customHeight="1" x14ac:dyDescent="0.25">
      <c r="A745" s="627" t="s">
        <v>1031</v>
      </c>
      <c r="B745" s="627" t="s">
        <v>2285</v>
      </c>
      <c r="C745" s="919" t="s">
        <v>77</v>
      </c>
      <c r="D745" s="920">
        <v>1.3121</v>
      </c>
      <c r="E745" s="627">
        <v>14</v>
      </c>
      <c r="F745" s="921">
        <v>1.3121</v>
      </c>
      <c r="G745" s="922" t="s">
        <v>52</v>
      </c>
      <c r="H745" s="572">
        <v>42461</v>
      </c>
      <c r="I745" s="921">
        <v>1.3022</v>
      </c>
      <c r="J745" s="924">
        <f>SUM(F745-I745)*10000</f>
        <v>99.000000000000199</v>
      </c>
      <c r="K745" s="925">
        <f t="shared" si="93"/>
        <v>7.7136686207960503</v>
      </c>
      <c r="L745" s="926">
        <f>SUM((F745-I745)/J745*K745)*E745</f>
        <v>1.0799136069114472E-2</v>
      </c>
      <c r="M745" s="919" t="s">
        <v>883</v>
      </c>
      <c r="N745" s="927">
        <v>1.2964</v>
      </c>
      <c r="O745" s="928">
        <f t="shared" si="94"/>
        <v>8246.7947457754926</v>
      </c>
      <c r="P745" s="518"/>
    </row>
    <row r="746" spans="1:17" s="846" customFormat="1" ht="15" customHeight="1" x14ac:dyDescent="0.25">
      <c r="A746" s="604" t="s">
        <v>1273</v>
      </c>
      <c r="B746" s="604" t="s">
        <v>2285</v>
      </c>
      <c r="C746" s="929" t="s">
        <v>52</v>
      </c>
      <c r="D746" s="707">
        <v>42454</v>
      </c>
      <c r="E746" s="604">
        <v>80.349999999999994</v>
      </c>
      <c r="F746" s="930">
        <v>126.32</v>
      </c>
      <c r="G746" s="931" t="s">
        <v>976</v>
      </c>
      <c r="H746" s="572">
        <v>42464</v>
      </c>
      <c r="I746" s="930">
        <v>126.547</v>
      </c>
      <c r="J746" s="924">
        <f>SUM(I746-F746)*100</f>
        <v>22.700000000000387</v>
      </c>
      <c r="K746" s="932">
        <f t="shared" si="93"/>
        <v>10</v>
      </c>
      <c r="L746" s="933">
        <f>SUM((I746-F746)/J746*K746)*E746</f>
        <v>8.0350000000000001</v>
      </c>
      <c r="M746" s="929" t="s">
        <v>883</v>
      </c>
      <c r="N746" s="934">
        <v>1</v>
      </c>
      <c r="O746" s="928">
        <f t="shared" si="94"/>
        <v>18239.45000000031</v>
      </c>
      <c r="P746" s="517"/>
    </row>
    <row r="747" spans="1:17" s="846" customFormat="1" ht="15" customHeight="1" x14ac:dyDescent="0.25">
      <c r="A747" s="604" t="s">
        <v>1273</v>
      </c>
      <c r="B747" s="604" t="s">
        <v>2285</v>
      </c>
      <c r="C747" s="929" t="s">
        <v>52</v>
      </c>
      <c r="D747" s="707">
        <v>42457</v>
      </c>
      <c r="E747" s="604">
        <v>11.52</v>
      </c>
      <c r="F747" s="930">
        <v>126.52</v>
      </c>
      <c r="G747" s="931" t="s">
        <v>52</v>
      </c>
      <c r="H747" s="572">
        <v>42464</v>
      </c>
      <c r="I747" s="930">
        <v>126.547</v>
      </c>
      <c r="J747" s="924">
        <f>SUM(I747-F747)*100</f>
        <v>2.7000000000001023</v>
      </c>
      <c r="K747" s="932">
        <f t="shared" si="93"/>
        <v>10</v>
      </c>
      <c r="L747" s="933">
        <f>SUM((I747-F747)/J747*K747)*E747</f>
        <v>1.1519999999999999</v>
      </c>
      <c r="M747" s="929" t="s">
        <v>883</v>
      </c>
      <c r="N747" s="934">
        <v>1</v>
      </c>
      <c r="O747" s="928">
        <f t="shared" si="94"/>
        <v>311.04000000001179</v>
      </c>
      <c r="P747" s="517"/>
    </row>
    <row r="748" spans="1:17" s="846" customFormat="1" ht="15" customHeight="1" x14ac:dyDescent="0.25">
      <c r="A748" s="604" t="s">
        <v>1139</v>
      </c>
      <c r="B748" s="604" t="s">
        <v>2285</v>
      </c>
      <c r="C748" s="929" t="s">
        <v>52</v>
      </c>
      <c r="D748" s="707">
        <v>42461</v>
      </c>
      <c r="E748" s="604">
        <v>84.01</v>
      </c>
      <c r="F748" s="930">
        <v>1.4811000000000001</v>
      </c>
      <c r="G748" s="931" t="s">
        <v>2335</v>
      </c>
      <c r="H748" s="923">
        <v>42465</v>
      </c>
      <c r="I748" s="930">
        <v>1.5003</v>
      </c>
      <c r="J748" s="924">
        <f>SUM(I748-F748)*10000</f>
        <v>191.99999999999883</v>
      </c>
      <c r="K748" s="932">
        <f t="shared" si="93"/>
        <v>7.6840325802981413</v>
      </c>
      <c r="L748" s="933">
        <f>SUM((I748-F748)/J748*K748)*E748</f>
        <v>6.4553557707084694E-2</v>
      </c>
      <c r="M748" s="929" t="s">
        <v>883</v>
      </c>
      <c r="N748" s="934">
        <v>1.3013999999999999</v>
      </c>
      <c r="O748" s="928">
        <f t="shared" si="94"/>
        <v>95238.074994315233</v>
      </c>
      <c r="P748" s="517"/>
    </row>
    <row r="749" spans="1:17" s="846" customFormat="1" ht="15" customHeight="1" x14ac:dyDescent="0.25">
      <c r="A749" s="604" t="s">
        <v>1142</v>
      </c>
      <c r="B749" s="604" t="s">
        <v>2285</v>
      </c>
      <c r="C749" s="929" t="s">
        <v>52</v>
      </c>
      <c r="D749" s="707">
        <v>42458</v>
      </c>
      <c r="E749" s="604">
        <v>83.75</v>
      </c>
      <c r="F749" s="930">
        <v>1.0928</v>
      </c>
      <c r="G749" s="931" t="s">
        <v>976</v>
      </c>
      <c r="H749" s="923">
        <v>42465</v>
      </c>
      <c r="I749" s="930">
        <v>1.0882000000000001</v>
      </c>
      <c r="J749" s="924">
        <f>SUM(I749-F749)*10000</f>
        <v>-45.999999999999375</v>
      </c>
      <c r="K749" s="932">
        <f t="shared" si="93"/>
        <v>10.362694300518136</v>
      </c>
      <c r="L749" s="933">
        <f>SUM((I749-F749)/J749*K749)*E749</f>
        <v>8.6787564766839395E-2</v>
      </c>
      <c r="M749" s="929" t="s">
        <v>883</v>
      </c>
      <c r="N749" s="934">
        <v>0.96499999999999997</v>
      </c>
      <c r="O749" s="928">
        <f t="shared" si="94"/>
        <v>-41370.238127197488</v>
      </c>
      <c r="P749" s="517"/>
    </row>
    <row r="750" spans="1:17" s="846" customFormat="1" ht="15" customHeight="1" x14ac:dyDescent="0.25">
      <c r="A750" s="604" t="s">
        <v>1030</v>
      </c>
      <c r="B750" s="604" t="s">
        <v>2285</v>
      </c>
      <c r="C750" s="929" t="s">
        <v>52</v>
      </c>
      <c r="D750" s="707">
        <v>42461</v>
      </c>
      <c r="E750" s="604">
        <v>16.690000000000001</v>
      </c>
      <c r="F750" s="930">
        <v>0.79759999999999998</v>
      </c>
      <c r="G750" s="931" t="s">
        <v>52</v>
      </c>
      <c r="H750" s="923">
        <v>42465</v>
      </c>
      <c r="I750" s="930">
        <v>0.80459999999999998</v>
      </c>
      <c r="J750" s="924">
        <f>SUM(I750-F750)*10000</f>
        <v>70.000000000000057</v>
      </c>
      <c r="K750" s="932">
        <f t="shared" si="93"/>
        <v>14.226774790155073</v>
      </c>
      <c r="L750" s="933">
        <f>SUM((I750-F750)/J750*K750)*E750</f>
        <v>2.3744487124768822E-2</v>
      </c>
      <c r="M750" s="929" t="s">
        <v>883</v>
      </c>
      <c r="N750" s="934">
        <v>0.70289999999999997</v>
      </c>
      <c r="O750" s="928">
        <f t="shared" si="94"/>
        <v>23646.522958227608</v>
      </c>
      <c r="P750" s="517"/>
    </row>
    <row r="751" spans="1:17" s="846" customFormat="1" ht="15" customHeight="1" x14ac:dyDescent="0.25">
      <c r="A751" s="627" t="s">
        <v>1150</v>
      </c>
      <c r="B751" s="627" t="s">
        <v>2285</v>
      </c>
      <c r="C751" s="919" t="s">
        <v>77</v>
      </c>
      <c r="D751" s="920">
        <v>42460</v>
      </c>
      <c r="E751" s="627">
        <v>57.46</v>
      </c>
      <c r="F751" s="921">
        <v>161.25</v>
      </c>
      <c r="G751" s="922" t="s">
        <v>2335</v>
      </c>
      <c r="H751" s="923">
        <v>42465</v>
      </c>
      <c r="I751" s="921">
        <v>157.77000000000001</v>
      </c>
      <c r="J751" s="924">
        <f>SUM(F751-I751)*100</f>
        <v>347.99999999999898</v>
      </c>
      <c r="K751" s="925">
        <f t="shared" si="93"/>
        <v>10</v>
      </c>
      <c r="L751" s="926">
        <f>SUM((F751-I751)/J751*K751)*E751</f>
        <v>5.7460000000000004</v>
      </c>
      <c r="M751" s="919" t="s">
        <v>883</v>
      </c>
      <c r="N751" s="927">
        <v>1</v>
      </c>
      <c r="O751" s="928">
        <f t="shared" si="94"/>
        <v>199960.79999999944</v>
      </c>
      <c r="P751" s="518"/>
    </row>
    <row r="752" spans="1:17" s="846" customFormat="1" ht="15" customHeight="1" x14ac:dyDescent="0.25">
      <c r="A752" s="627" t="s">
        <v>1274</v>
      </c>
      <c r="B752" s="627" t="s">
        <v>2285</v>
      </c>
      <c r="C752" s="919" t="s">
        <v>77</v>
      </c>
      <c r="D752" s="920">
        <v>42459</v>
      </c>
      <c r="E752" s="627">
        <v>13.5</v>
      </c>
      <c r="F752" s="921">
        <v>112.13</v>
      </c>
      <c r="G752" s="922" t="s">
        <v>52</v>
      </c>
      <c r="H752" s="923">
        <v>42465</v>
      </c>
      <c r="I752" s="921">
        <v>111.03</v>
      </c>
      <c r="J752" s="924">
        <f>SUM(F752-I752)*100</f>
        <v>109.99999999999943</v>
      </c>
      <c r="K752" s="925">
        <f t="shared" si="93"/>
        <v>10</v>
      </c>
      <c r="L752" s="926">
        <f>SUM((F752-I752)/J752*K752)*E752</f>
        <v>1.35</v>
      </c>
      <c r="M752" s="919" t="s">
        <v>883</v>
      </c>
      <c r="N752" s="927">
        <v>1</v>
      </c>
      <c r="O752" s="928">
        <f t="shared" si="94"/>
        <v>14849.999999999924</v>
      </c>
      <c r="P752" s="518"/>
    </row>
    <row r="753" spans="1:17" s="846" customFormat="1" ht="15" customHeight="1" x14ac:dyDescent="0.25">
      <c r="A753" s="627" t="s">
        <v>1273</v>
      </c>
      <c r="B753" s="627" t="s">
        <v>2285</v>
      </c>
      <c r="C753" s="919" t="s">
        <v>77</v>
      </c>
      <c r="D753" s="920">
        <v>42464</v>
      </c>
      <c r="E753" s="627">
        <v>75.569999999999993</v>
      </c>
      <c r="F753" s="921">
        <v>126.94</v>
      </c>
      <c r="G753" s="922" t="s">
        <v>2335</v>
      </c>
      <c r="H753" s="707">
        <v>42466</v>
      </c>
      <c r="I753" s="921">
        <v>125.18</v>
      </c>
      <c r="J753" s="924">
        <f>SUM(F753-I753)*100</f>
        <v>175.99999999999909</v>
      </c>
      <c r="K753" s="925">
        <f t="shared" ref="K753:K763" si="95">SUM(100000/N753)/10000</f>
        <v>10</v>
      </c>
      <c r="L753" s="926">
        <f>SUM((F753-I753)/J753*K753)*E753</f>
        <v>7.5569999999999995</v>
      </c>
      <c r="M753" s="919" t="s">
        <v>883</v>
      </c>
      <c r="N753" s="927">
        <v>1</v>
      </c>
      <c r="O753" s="928">
        <f t="shared" ref="O753:O763" si="96">SUM(J753*K753*E753)/N753</f>
        <v>133003.19999999931</v>
      </c>
      <c r="P753" s="518"/>
    </row>
    <row r="754" spans="1:17" s="846" customFormat="1" ht="15" customHeight="1" x14ac:dyDescent="0.25">
      <c r="A754" s="604" t="s">
        <v>1144</v>
      </c>
      <c r="B754" s="604" t="s">
        <v>2285</v>
      </c>
      <c r="C754" s="929" t="s">
        <v>52</v>
      </c>
      <c r="D754" s="707">
        <v>42465</v>
      </c>
      <c r="E754" s="604">
        <v>87.81</v>
      </c>
      <c r="F754" s="930">
        <v>1.8782000000000001</v>
      </c>
      <c r="G754" s="931" t="s">
        <v>2335</v>
      </c>
      <c r="H754" s="707">
        <v>42466</v>
      </c>
      <c r="I754" s="930">
        <v>1.8717999999999999</v>
      </c>
      <c r="J754" s="924">
        <f>SUM(I754-F754)*10000</f>
        <v>-64.000000000001833</v>
      </c>
      <c r="K754" s="932">
        <f t="shared" si="95"/>
        <v>7.599015167634275</v>
      </c>
      <c r="L754" s="933">
        <f>SUM((I754-F754)/J754*K754)*E754</f>
        <v>6.6726952186996577E-2</v>
      </c>
      <c r="M754" s="929" t="s">
        <v>883</v>
      </c>
      <c r="N754" s="934">
        <v>1.31596</v>
      </c>
      <c r="O754" s="928">
        <f t="shared" si="96"/>
        <v>-32451.783792576545</v>
      </c>
      <c r="P754" s="517"/>
    </row>
    <row r="755" spans="1:17" s="846" customFormat="1" ht="15" customHeight="1" x14ac:dyDescent="0.25">
      <c r="A755" s="627" t="s">
        <v>1149</v>
      </c>
      <c r="B755" s="627" t="s">
        <v>2285</v>
      </c>
      <c r="C755" s="919" t="s">
        <v>77</v>
      </c>
      <c r="D755" s="920">
        <v>42461</v>
      </c>
      <c r="E755" s="627">
        <v>59.76</v>
      </c>
      <c r="F755" s="921">
        <v>86.23</v>
      </c>
      <c r="G755" s="922" t="s">
        <v>976</v>
      </c>
      <c r="H755" s="707">
        <v>42467</v>
      </c>
      <c r="I755" s="921">
        <v>82.74</v>
      </c>
      <c r="J755" s="924">
        <f>SUM(F755-I755)*100</f>
        <v>349.00000000000091</v>
      </c>
      <c r="K755" s="925">
        <f t="shared" si="95"/>
        <v>10</v>
      </c>
      <c r="L755" s="926">
        <f>SUM((F755-I755)/J755*K755)*E755</f>
        <v>5.976</v>
      </c>
      <c r="M755" s="919" t="s">
        <v>883</v>
      </c>
      <c r="N755" s="927">
        <v>1</v>
      </c>
      <c r="O755" s="928">
        <f t="shared" si="96"/>
        <v>208562.40000000055</v>
      </c>
      <c r="P755" s="518"/>
    </row>
    <row r="756" spans="1:17" s="846" customFormat="1" ht="15" customHeight="1" x14ac:dyDescent="0.25">
      <c r="A756" s="604" t="s">
        <v>1030</v>
      </c>
      <c r="B756" s="604" t="s">
        <v>2285</v>
      </c>
      <c r="C756" s="929" t="s">
        <v>52</v>
      </c>
      <c r="D756" s="707">
        <v>42461</v>
      </c>
      <c r="E756" s="604">
        <v>16.68</v>
      </c>
      <c r="F756" s="930">
        <v>0.79759999999999998</v>
      </c>
      <c r="G756" s="931" t="s">
        <v>52</v>
      </c>
      <c r="H756" s="707">
        <v>42467</v>
      </c>
      <c r="I756" s="930">
        <v>0.81159999999999999</v>
      </c>
      <c r="J756" s="924">
        <f>SUM(I756-F756)*10000</f>
        <v>140.00000000000011</v>
      </c>
      <c r="K756" s="932">
        <f t="shared" si="95"/>
        <v>14.226774790155073</v>
      </c>
      <c r="L756" s="933">
        <f>SUM((I756-F756)/J756*K756)*E756</f>
        <v>2.3730260349978664E-2</v>
      </c>
      <c r="M756" s="929" t="s">
        <v>883</v>
      </c>
      <c r="N756" s="934">
        <v>0.70289999999999997</v>
      </c>
      <c r="O756" s="928">
        <f t="shared" si="96"/>
        <v>47264.709759525045</v>
      </c>
      <c r="P756" s="517"/>
    </row>
    <row r="757" spans="1:17" s="846" customFormat="1" ht="15" customHeight="1" x14ac:dyDescent="0.25">
      <c r="A757" s="627" t="s">
        <v>1274</v>
      </c>
      <c r="B757" s="627" t="s">
        <v>2285</v>
      </c>
      <c r="C757" s="919" t="s">
        <v>77</v>
      </c>
      <c r="D757" s="920">
        <v>42459</v>
      </c>
      <c r="E757" s="627">
        <v>13.5</v>
      </c>
      <c r="F757" s="921">
        <v>112.13</v>
      </c>
      <c r="G757" s="922" t="s">
        <v>52</v>
      </c>
      <c r="H757" s="707">
        <v>42467</v>
      </c>
      <c r="I757" s="921">
        <v>109.93</v>
      </c>
      <c r="J757" s="924">
        <f>SUM(F757-I757)*100</f>
        <v>219.99999999999886</v>
      </c>
      <c r="K757" s="925">
        <f t="shared" si="95"/>
        <v>10</v>
      </c>
      <c r="L757" s="926">
        <f>SUM((F757-I757)/J757*K757)*E757</f>
        <v>1.35</v>
      </c>
      <c r="M757" s="919" t="s">
        <v>883</v>
      </c>
      <c r="N757" s="927">
        <v>1</v>
      </c>
      <c r="O757" s="928">
        <f t="shared" si="96"/>
        <v>29699.999999999847</v>
      </c>
      <c r="P757" s="518"/>
    </row>
    <row r="758" spans="1:17" s="846" customFormat="1" ht="15" customHeight="1" x14ac:dyDescent="0.25">
      <c r="A758" s="627" t="s">
        <v>1147</v>
      </c>
      <c r="B758" s="627" t="s">
        <v>2285</v>
      </c>
      <c r="C758" s="919" t="s">
        <v>77</v>
      </c>
      <c r="D758" s="920">
        <v>42467</v>
      </c>
      <c r="E758" s="627">
        <v>81.468999999999994</v>
      </c>
      <c r="F758" s="921">
        <v>1.1065</v>
      </c>
      <c r="G758" s="922" t="s">
        <v>976</v>
      </c>
      <c r="H758" s="572">
        <v>42468</v>
      </c>
      <c r="I758" s="921">
        <v>1.1120000000000001</v>
      </c>
      <c r="J758" s="924">
        <f>SUM(F758-I758)*10000</f>
        <v>-55.000000000000604</v>
      </c>
      <c r="K758" s="925">
        <f t="shared" si="95"/>
        <v>6.8068885712340883</v>
      </c>
      <c r="L758" s="926">
        <f>SUM((F758-I758)/J758*K758)*E758</f>
        <v>5.5455040500986992E-2</v>
      </c>
      <c r="M758" s="919" t="s">
        <v>883</v>
      </c>
      <c r="N758" s="927">
        <v>1.4691000000000001</v>
      </c>
      <c r="O758" s="928">
        <f t="shared" si="96"/>
        <v>-20761.195477192279</v>
      </c>
      <c r="P758" s="518"/>
    </row>
    <row r="759" spans="1:17" s="846" customFormat="1" ht="15" customHeight="1" x14ac:dyDescent="0.25">
      <c r="A759" s="604" t="s">
        <v>1031</v>
      </c>
      <c r="B759" s="604" t="s">
        <v>2285</v>
      </c>
      <c r="C759" s="929" t="s">
        <v>52</v>
      </c>
      <c r="D759" s="707">
        <v>42461</v>
      </c>
      <c r="E759" s="604">
        <v>91.37</v>
      </c>
      <c r="F759" s="930">
        <v>1.3017000000000001</v>
      </c>
      <c r="G759" s="931" t="s">
        <v>976</v>
      </c>
      <c r="H759" s="572">
        <v>42468</v>
      </c>
      <c r="I759" s="930">
        <v>1.296</v>
      </c>
      <c r="J759" s="924">
        <f>SUM(I759-F759)*10000</f>
        <v>-57.000000000000384</v>
      </c>
      <c r="K759" s="932">
        <f t="shared" si="95"/>
        <v>7.6911244423934786</v>
      </c>
      <c r="L759" s="933">
        <f>SUM((I759-F759)/J759*K759)*E759</f>
        <v>7.0273804030149212E-2</v>
      </c>
      <c r="M759" s="929" t="s">
        <v>883</v>
      </c>
      <c r="N759" s="934">
        <v>1.3002</v>
      </c>
      <c r="O759" s="928">
        <f t="shared" si="96"/>
        <v>-30807.620594666452</v>
      </c>
      <c r="P759" s="517"/>
    </row>
    <row r="760" spans="1:17" s="846" customFormat="1" ht="15" customHeight="1" x14ac:dyDescent="0.25">
      <c r="A760" s="627" t="s">
        <v>1145</v>
      </c>
      <c r="B760" s="627" t="s">
        <v>2285</v>
      </c>
      <c r="C760" s="919" t="s">
        <v>77</v>
      </c>
      <c r="D760" s="920">
        <v>42468</v>
      </c>
      <c r="E760" s="627">
        <v>155</v>
      </c>
      <c r="F760" s="921">
        <v>1.4058900000000001</v>
      </c>
      <c r="G760" s="922" t="s">
        <v>1351</v>
      </c>
      <c r="H760" s="572">
        <v>42468</v>
      </c>
      <c r="I760" s="921">
        <v>1.4091499999999999</v>
      </c>
      <c r="J760" s="924">
        <f>SUM(F760-I760)*10000</f>
        <v>-32.59999999999819</v>
      </c>
      <c r="K760" s="925">
        <f t="shared" si="95"/>
        <v>10</v>
      </c>
      <c r="L760" s="926">
        <f>SUM((F760-I760)/J760*K760)*E760</f>
        <v>0.155</v>
      </c>
      <c r="M760" s="919" t="s">
        <v>883</v>
      </c>
      <c r="N760" s="927">
        <v>1</v>
      </c>
      <c r="O760" s="928">
        <f t="shared" si="96"/>
        <v>-50529.999999997199</v>
      </c>
      <c r="P760" s="518"/>
    </row>
    <row r="761" spans="1:17" s="846" customFormat="1" ht="15" customHeight="1" x14ac:dyDescent="0.25">
      <c r="A761" s="627" t="s">
        <v>1145</v>
      </c>
      <c r="B761" s="627" t="s">
        <v>2285</v>
      </c>
      <c r="C761" s="919" t="s">
        <v>77</v>
      </c>
      <c r="D761" s="920">
        <v>42460</v>
      </c>
      <c r="E761" s="627">
        <v>37.61</v>
      </c>
      <c r="F761" s="921">
        <v>1.4354</v>
      </c>
      <c r="G761" s="922" t="s">
        <v>976</v>
      </c>
      <c r="H761" s="572">
        <v>42471</v>
      </c>
      <c r="I761" s="921">
        <v>1.4148000000000001</v>
      </c>
      <c r="J761" s="924">
        <f>SUM(F761-I761)*10000</f>
        <v>205.99999999999952</v>
      </c>
      <c r="K761" s="925">
        <f t="shared" si="95"/>
        <v>10</v>
      </c>
      <c r="L761" s="926">
        <f>SUM((F761-I761)/J761*K761)*E761</f>
        <v>3.7609999999999998E-2</v>
      </c>
      <c r="M761" s="919" t="s">
        <v>883</v>
      </c>
      <c r="N761" s="927">
        <v>1</v>
      </c>
      <c r="O761" s="928">
        <f t="shared" si="96"/>
        <v>77476.599999999817</v>
      </c>
      <c r="P761" s="518"/>
      <c r="Q761" s="952"/>
    </row>
    <row r="762" spans="1:17" s="846" customFormat="1" ht="15" customHeight="1" x14ac:dyDescent="0.25">
      <c r="A762" s="627" t="s">
        <v>1031</v>
      </c>
      <c r="B762" s="627" t="s">
        <v>2285</v>
      </c>
      <c r="C762" s="919" t="s">
        <v>77</v>
      </c>
      <c r="D762" s="920">
        <v>42467</v>
      </c>
      <c r="E762" s="627">
        <v>19.62</v>
      </c>
      <c r="F762" s="921">
        <v>1.3039000000000001</v>
      </c>
      <c r="G762" s="922" t="s">
        <v>52</v>
      </c>
      <c r="H762" s="572">
        <v>42471</v>
      </c>
      <c r="I762" s="921">
        <v>1.296</v>
      </c>
      <c r="J762" s="924">
        <f>SUM(F762-I762)*10000</f>
        <v>79.000000000000185</v>
      </c>
      <c r="K762" s="925">
        <f t="shared" si="95"/>
        <v>7.6068766164612809</v>
      </c>
      <c r="L762" s="926">
        <f>SUM((F762-I762)/J762*K762)*E762</f>
        <v>1.4924691921497032E-2</v>
      </c>
      <c r="M762" s="919" t="s">
        <v>883</v>
      </c>
      <c r="N762" s="927">
        <v>1.3146</v>
      </c>
      <c r="O762" s="928">
        <f t="shared" si="96"/>
        <v>8968.8929088564473</v>
      </c>
      <c r="P762" s="518"/>
    </row>
    <row r="763" spans="1:17" s="846" customFormat="1" ht="15" customHeight="1" x14ac:dyDescent="0.25">
      <c r="A763" s="604" t="s">
        <v>1145</v>
      </c>
      <c r="B763" s="604" t="s">
        <v>2285</v>
      </c>
      <c r="C763" s="929" t="s">
        <v>52</v>
      </c>
      <c r="D763" s="707">
        <v>42471</v>
      </c>
      <c r="E763" s="604">
        <v>59.08</v>
      </c>
      <c r="F763" s="930">
        <v>1.4117599999999999</v>
      </c>
      <c r="G763" s="931" t="s">
        <v>1351</v>
      </c>
      <c r="H763" s="572">
        <v>42471</v>
      </c>
      <c r="I763" s="930">
        <v>1.4136599999999999</v>
      </c>
      <c r="J763" s="924">
        <f>SUM(I763-F763)*10000</f>
        <v>19.000000000000128</v>
      </c>
      <c r="K763" s="932">
        <f t="shared" si="95"/>
        <v>10</v>
      </c>
      <c r="L763" s="933">
        <f>SUM((I763-F763)/J763*K763)*E763</f>
        <v>5.9080000000000001E-2</v>
      </c>
      <c r="M763" s="929" t="s">
        <v>883</v>
      </c>
      <c r="N763" s="934">
        <v>1</v>
      </c>
      <c r="O763" s="928">
        <f t="shared" si="96"/>
        <v>11225.200000000075</v>
      </c>
      <c r="P763" s="517"/>
    </row>
    <row r="764" spans="1:17" s="846" customFormat="1" ht="15" customHeight="1" x14ac:dyDescent="0.25">
      <c r="A764" s="604" t="s">
        <v>1145</v>
      </c>
      <c r="B764" s="604" t="s">
        <v>2285</v>
      </c>
      <c r="C764" s="929" t="s">
        <v>52</v>
      </c>
      <c r="D764" s="707">
        <v>42471</v>
      </c>
      <c r="E764" s="604">
        <v>59.08</v>
      </c>
      <c r="F764" s="930">
        <v>1.4117599999999999</v>
      </c>
      <c r="G764" s="931" t="s">
        <v>1351</v>
      </c>
      <c r="H764" s="572">
        <v>42471</v>
      </c>
      <c r="I764" s="930">
        <v>1.41428</v>
      </c>
      <c r="J764" s="924">
        <f>SUM(I764-F764)*10000</f>
        <v>25.200000000000777</v>
      </c>
      <c r="K764" s="932">
        <f t="shared" ref="K764:K775" si="97">SUM(100000/N764)/10000</f>
        <v>10</v>
      </c>
      <c r="L764" s="933">
        <f>SUM((I764-F764)/J764*K764)*E764</f>
        <v>5.9080000000000001E-2</v>
      </c>
      <c r="M764" s="929" t="s">
        <v>883</v>
      </c>
      <c r="N764" s="934">
        <v>1</v>
      </c>
      <c r="O764" s="928">
        <f t="shared" ref="O764:O775" si="98">SUM(J764*K764*E764)/N764</f>
        <v>14888.16000000046</v>
      </c>
      <c r="P764" s="517"/>
    </row>
    <row r="765" spans="1:17" s="846" customFormat="1" ht="15" customHeight="1" x14ac:dyDescent="0.25">
      <c r="A765" s="604" t="s">
        <v>1145</v>
      </c>
      <c r="B765" s="604" t="s">
        <v>2285</v>
      </c>
      <c r="C765" s="929" t="s">
        <v>52</v>
      </c>
      <c r="D765" s="707">
        <v>42471</v>
      </c>
      <c r="E765" s="604">
        <v>59.08</v>
      </c>
      <c r="F765" s="930">
        <v>1.4117599999999999</v>
      </c>
      <c r="G765" s="931" t="s">
        <v>1351</v>
      </c>
      <c r="H765" s="572">
        <v>42471</v>
      </c>
      <c r="I765" s="930">
        <v>1.4162699999999999</v>
      </c>
      <c r="J765" s="924">
        <f>SUM(I765-F765)*10000</f>
        <v>45.100000000000136</v>
      </c>
      <c r="K765" s="932">
        <f t="shared" si="97"/>
        <v>10</v>
      </c>
      <c r="L765" s="933">
        <f>SUM((I765-F765)/J765*K765)*E765</f>
        <v>5.9080000000000001E-2</v>
      </c>
      <c r="M765" s="929" t="s">
        <v>883</v>
      </c>
      <c r="N765" s="934">
        <v>1</v>
      </c>
      <c r="O765" s="928">
        <f t="shared" si="98"/>
        <v>26645.080000000078</v>
      </c>
      <c r="P765" s="517"/>
    </row>
    <row r="766" spans="1:17" s="846" customFormat="1" ht="15" customHeight="1" x14ac:dyDescent="0.25">
      <c r="A766" s="627" t="s">
        <v>1147</v>
      </c>
      <c r="B766" s="627" t="s">
        <v>2285</v>
      </c>
      <c r="C766" s="919" t="s">
        <v>77</v>
      </c>
      <c r="D766" s="920">
        <v>42471</v>
      </c>
      <c r="E766" s="627">
        <v>164.78</v>
      </c>
      <c r="F766" s="921">
        <v>1.1065</v>
      </c>
      <c r="G766" s="922" t="s">
        <v>976</v>
      </c>
      <c r="H766" s="572">
        <v>42472</v>
      </c>
      <c r="I766" s="921">
        <v>1.1120000000000001</v>
      </c>
      <c r="J766" s="924">
        <f>SUM(F766-I766)*10000</f>
        <v>-55.000000000000604</v>
      </c>
      <c r="K766" s="925">
        <f t="shared" si="97"/>
        <v>6.9242487190139874</v>
      </c>
      <c r="L766" s="926">
        <f>SUM((F766-I766)/J766*K766)*E766</f>
        <v>0.1140977703919125</v>
      </c>
      <c r="M766" s="919" t="s">
        <v>883</v>
      </c>
      <c r="N766" s="927">
        <v>1.4441999999999999</v>
      </c>
      <c r="O766" s="928">
        <f t="shared" si="98"/>
        <v>-43452.27372632084</v>
      </c>
      <c r="P766" s="518"/>
    </row>
    <row r="767" spans="1:17" s="846" customFormat="1" ht="15" customHeight="1" x14ac:dyDescent="0.25">
      <c r="A767" s="604" t="s">
        <v>1145</v>
      </c>
      <c r="B767" s="604" t="s">
        <v>2285</v>
      </c>
      <c r="C767" s="929" t="s">
        <v>52</v>
      </c>
      <c r="D767" s="707">
        <v>42472</v>
      </c>
      <c r="E767" s="604">
        <v>62.7</v>
      </c>
      <c r="F767" s="930">
        <v>1.4254500000000001</v>
      </c>
      <c r="G767" s="931" t="s">
        <v>1351</v>
      </c>
      <c r="H767" s="572">
        <v>42472</v>
      </c>
      <c r="I767" s="930">
        <v>1.4274899999999999</v>
      </c>
      <c r="J767" s="924">
        <f>SUM(I767-F767)*10000</f>
        <v>20.399999999998197</v>
      </c>
      <c r="K767" s="932">
        <f t="shared" si="97"/>
        <v>10</v>
      </c>
      <c r="L767" s="933">
        <f>SUM((I767-F767)/J767*K767)*E767</f>
        <v>6.2700000000000006E-2</v>
      </c>
      <c r="M767" s="929" t="s">
        <v>883</v>
      </c>
      <c r="N767" s="934">
        <v>1</v>
      </c>
      <c r="O767" s="928">
        <f t="shared" si="98"/>
        <v>12790.799999998871</v>
      </c>
      <c r="P767" s="517"/>
    </row>
    <row r="768" spans="1:17" s="846" customFormat="1" ht="15" customHeight="1" x14ac:dyDescent="0.25">
      <c r="A768" s="604" t="s">
        <v>1145</v>
      </c>
      <c r="B768" s="604" t="s">
        <v>2285</v>
      </c>
      <c r="C768" s="929" t="s">
        <v>52</v>
      </c>
      <c r="D768" s="707">
        <v>42472</v>
      </c>
      <c r="E768" s="604">
        <v>62.7</v>
      </c>
      <c r="F768" s="930">
        <v>1.4254500000000001</v>
      </c>
      <c r="G768" s="931" t="s">
        <v>1351</v>
      </c>
      <c r="H768" s="572">
        <v>42472</v>
      </c>
      <c r="I768" s="930">
        <v>1.42835</v>
      </c>
      <c r="J768" s="924">
        <f>SUM(I768-F768)*10000</f>
        <v>28.999999999999027</v>
      </c>
      <c r="K768" s="932">
        <f t="shared" si="97"/>
        <v>10</v>
      </c>
      <c r="L768" s="933">
        <f>SUM((I768-F768)/J768*K768)*E768</f>
        <v>6.2700000000000006E-2</v>
      </c>
      <c r="M768" s="929" t="s">
        <v>883</v>
      </c>
      <c r="N768" s="934">
        <v>1</v>
      </c>
      <c r="O768" s="928">
        <f t="shared" si="98"/>
        <v>18182.999999999392</v>
      </c>
      <c r="P768" s="517"/>
    </row>
    <row r="769" spans="1:16" s="846" customFormat="1" ht="15" customHeight="1" x14ac:dyDescent="0.25">
      <c r="A769" s="604" t="s">
        <v>1145</v>
      </c>
      <c r="B769" s="604" t="s">
        <v>2285</v>
      </c>
      <c r="C769" s="929" t="s">
        <v>52</v>
      </c>
      <c r="D769" s="707">
        <v>42472</v>
      </c>
      <c r="E769" s="604">
        <v>62.7</v>
      </c>
      <c r="F769" s="930">
        <v>1.4254500000000001</v>
      </c>
      <c r="G769" s="931" t="s">
        <v>1351</v>
      </c>
      <c r="H769" s="572">
        <v>42472</v>
      </c>
      <c r="I769" s="930">
        <v>1.43021</v>
      </c>
      <c r="J769" s="924">
        <f>SUM(I769-F769)*10000</f>
        <v>47.599999999998758</v>
      </c>
      <c r="K769" s="932">
        <f t="shared" si="97"/>
        <v>10</v>
      </c>
      <c r="L769" s="933">
        <f>SUM((I769-F769)/J769*K769)*E769</f>
        <v>6.2700000000000006E-2</v>
      </c>
      <c r="M769" s="929" t="s">
        <v>883</v>
      </c>
      <c r="N769" s="934">
        <v>1</v>
      </c>
      <c r="O769" s="928">
        <f t="shared" si="98"/>
        <v>29845.199999999226</v>
      </c>
      <c r="P769" s="517"/>
    </row>
    <row r="770" spans="1:16" s="846" customFormat="1" ht="15" customHeight="1" x14ac:dyDescent="0.25">
      <c r="A770" s="627" t="s">
        <v>1146</v>
      </c>
      <c r="B770" s="627" t="s">
        <v>2285</v>
      </c>
      <c r="C770" s="919" t="s">
        <v>77</v>
      </c>
      <c r="D770" s="920">
        <v>42459</v>
      </c>
      <c r="E770" s="627">
        <v>48.16</v>
      </c>
      <c r="F770" s="921">
        <v>0.96509999999999996</v>
      </c>
      <c r="G770" s="922" t="s">
        <v>976</v>
      </c>
      <c r="H770" s="572">
        <v>42473</v>
      </c>
      <c r="I770" s="921">
        <v>0.96130000000000004</v>
      </c>
      <c r="J770" s="924">
        <f>SUM(F770-I770)*10000</f>
        <v>37.999999999999147</v>
      </c>
      <c r="K770" s="925">
        <f t="shared" si="97"/>
        <v>10.362694300518136</v>
      </c>
      <c r="L770" s="926">
        <f>SUM((F770-I770)/J770*K770)*E770</f>
        <v>4.9906735751295332E-2</v>
      </c>
      <c r="M770" s="919" t="s">
        <v>883</v>
      </c>
      <c r="N770" s="927">
        <v>0.96499999999999997</v>
      </c>
      <c r="O770" s="928">
        <f t="shared" si="98"/>
        <v>19652.393352841245</v>
      </c>
      <c r="P770" s="518"/>
    </row>
    <row r="771" spans="1:16" s="846" customFormat="1" ht="15" customHeight="1" x14ac:dyDescent="0.25">
      <c r="A771" s="627" t="s">
        <v>1273</v>
      </c>
      <c r="B771" s="627" t="s">
        <v>2285</v>
      </c>
      <c r="C771" s="919" t="s">
        <v>77</v>
      </c>
      <c r="D771" s="920">
        <v>42474</v>
      </c>
      <c r="E771" s="627">
        <v>73.150000000000006</v>
      </c>
      <c r="F771" s="921">
        <v>122.825</v>
      </c>
      <c r="G771" s="922" t="s">
        <v>976</v>
      </c>
      <c r="H771" s="572">
        <v>42475</v>
      </c>
      <c r="I771" s="921">
        <v>123.66500000000001</v>
      </c>
      <c r="J771" s="924">
        <f>SUM(F771-I771)*100</f>
        <v>-84.000000000000341</v>
      </c>
      <c r="K771" s="925">
        <f t="shared" si="97"/>
        <v>10</v>
      </c>
      <c r="L771" s="926">
        <f>SUM((F771-I771)/J771*K771)*E771</f>
        <v>7.3150000000000013</v>
      </c>
      <c r="M771" s="919" t="s">
        <v>883</v>
      </c>
      <c r="N771" s="927">
        <v>1</v>
      </c>
      <c r="O771" s="928">
        <f t="shared" si="98"/>
        <v>-61446.000000000255</v>
      </c>
      <c r="P771" s="518"/>
    </row>
    <row r="772" spans="1:16" s="846" customFormat="1" ht="15" customHeight="1" x14ac:dyDescent="0.25">
      <c r="A772" s="604" t="s">
        <v>1150</v>
      </c>
      <c r="B772" s="604" t="s">
        <v>2285</v>
      </c>
      <c r="C772" s="929" t="s">
        <v>52</v>
      </c>
      <c r="D772" s="707">
        <v>42478</v>
      </c>
      <c r="E772" s="604">
        <v>47.66</v>
      </c>
      <c r="F772" s="930">
        <v>155.33500000000001</v>
      </c>
      <c r="G772" s="931" t="s">
        <v>1351</v>
      </c>
      <c r="H772" s="572">
        <v>42478</v>
      </c>
      <c r="I772" s="930">
        <v>155.54</v>
      </c>
      <c r="J772" s="924">
        <f>SUM(I772-F772)*100</f>
        <v>20.499999999998408</v>
      </c>
      <c r="K772" s="932">
        <f t="shared" si="97"/>
        <v>10</v>
      </c>
      <c r="L772" s="933">
        <f t="shared" ref="L772:L778" si="99">SUM((I772-F772)/J772*K772)*E772</f>
        <v>4.766</v>
      </c>
      <c r="M772" s="929" t="s">
        <v>883</v>
      </c>
      <c r="N772" s="934">
        <v>1</v>
      </c>
      <c r="O772" s="928">
        <f t="shared" si="98"/>
        <v>9770.2999999992408</v>
      </c>
      <c r="P772" s="517"/>
    </row>
    <row r="773" spans="1:16" s="846" customFormat="1" ht="15" customHeight="1" x14ac:dyDescent="0.25">
      <c r="A773" s="604" t="s">
        <v>1150</v>
      </c>
      <c r="B773" s="604" t="s">
        <v>2285</v>
      </c>
      <c r="C773" s="929" t="s">
        <v>52</v>
      </c>
      <c r="D773" s="707">
        <v>42478</v>
      </c>
      <c r="E773" s="604">
        <v>47.66</v>
      </c>
      <c r="F773" s="930">
        <v>155.33500000000001</v>
      </c>
      <c r="G773" s="931" t="s">
        <v>1351</v>
      </c>
      <c r="H773" s="572">
        <v>42478</v>
      </c>
      <c r="I773" s="930">
        <v>155.61099999999999</v>
      </c>
      <c r="J773" s="924">
        <f>SUM(I773-F773)*100</f>
        <v>27.599999999998204</v>
      </c>
      <c r="K773" s="932">
        <f t="shared" si="97"/>
        <v>10</v>
      </c>
      <c r="L773" s="933">
        <f t="shared" si="99"/>
        <v>4.766</v>
      </c>
      <c r="M773" s="929" t="s">
        <v>883</v>
      </c>
      <c r="N773" s="934">
        <v>1</v>
      </c>
      <c r="O773" s="928">
        <f t="shared" si="98"/>
        <v>13154.159999999143</v>
      </c>
      <c r="P773" s="517"/>
    </row>
    <row r="774" spans="1:16" s="846" customFormat="1" ht="15" customHeight="1" x14ac:dyDescent="0.25">
      <c r="A774" s="604" t="s">
        <v>1032</v>
      </c>
      <c r="B774" s="604" t="s">
        <v>2285</v>
      </c>
      <c r="C774" s="929" t="s">
        <v>52</v>
      </c>
      <c r="D774" s="707">
        <v>42471</v>
      </c>
      <c r="E774" s="604">
        <v>62.97</v>
      </c>
      <c r="F774" s="930">
        <v>1.3527</v>
      </c>
      <c r="G774" s="931" t="s">
        <v>976</v>
      </c>
      <c r="H774" s="923">
        <v>42113</v>
      </c>
      <c r="I774" s="930">
        <v>1.3837999999999999</v>
      </c>
      <c r="J774" s="924">
        <f>SUM(I774-F774)*10000</f>
        <v>310.99999999999903</v>
      </c>
      <c r="K774" s="932">
        <f t="shared" si="97"/>
        <v>10.330578512396693</v>
      </c>
      <c r="L774" s="933">
        <f t="shared" si="99"/>
        <v>6.5051652892561984E-2</v>
      </c>
      <c r="M774" s="929" t="s">
        <v>883</v>
      </c>
      <c r="N774" s="934">
        <v>0.96799999999999997</v>
      </c>
      <c r="O774" s="928">
        <f t="shared" si="98"/>
        <v>208998.59555358175</v>
      </c>
      <c r="P774" s="517"/>
    </row>
    <row r="775" spans="1:16" s="846" customFormat="1" ht="15" customHeight="1" x14ac:dyDescent="0.25">
      <c r="A775" s="604" t="s">
        <v>1150</v>
      </c>
      <c r="B775" s="604" t="s">
        <v>2285</v>
      </c>
      <c r="C775" s="929" t="s">
        <v>52</v>
      </c>
      <c r="D775" s="707">
        <v>42478</v>
      </c>
      <c r="E775" s="604">
        <v>47.66</v>
      </c>
      <c r="F775" s="930">
        <v>155.33500000000001</v>
      </c>
      <c r="G775" s="931" t="s">
        <v>1351</v>
      </c>
      <c r="H775" s="572">
        <v>42479</v>
      </c>
      <c r="I775" s="930">
        <v>155.79</v>
      </c>
      <c r="J775" s="924">
        <f>SUM(I775-F775)*100</f>
        <v>45.499999999998408</v>
      </c>
      <c r="K775" s="932">
        <f t="shared" si="97"/>
        <v>10</v>
      </c>
      <c r="L775" s="933">
        <f t="shared" si="99"/>
        <v>4.766</v>
      </c>
      <c r="M775" s="929" t="s">
        <v>883</v>
      </c>
      <c r="N775" s="934">
        <v>1</v>
      </c>
      <c r="O775" s="928">
        <f t="shared" si="98"/>
        <v>21685.299999999239</v>
      </c>
      <c r="P775" s="517"/>
    </row>
    <row r="776" spans="1:16" s="846" customFormat="1" ht="15" customHeight="1" x14ac:dyDescent="0.25">
      <c r="A776" s="604" t="s">
        <v>1173</v>
      </c>
      <c r="B776" s="604" t="s">
        <v>2285</v>
      </c>
      <c r="C776" s="929" t="s">
        <v>52</v>
      </c>
      <c r="D776" s="707">
        <v>42475</v>
      </c>
      <c r="E776" s="604">
        <v>94.64</v>
      </c>
      <c r="F776" s="930">
        <v>1.8257000000000001</v>
      </c>
      <c r="G776" s="931" t="s">
        <v>976</v>
      </c>
      <c r="H776" s="572">
        <v>42480</v>
      </c>
      <c r="I776" s="930">
        <v>1.8169999999999999</v>
      </c>
      <c r="J776" s="924">
        <f>SUM(I776-F776)*10000</f>
        <v>-87.000000000001521</v>
      </c>
      <c r="K776" s="932">
        <f t="shared" ref="K776:K783" si="100">SUM(100000/N776)/10000</f>
        <v>7.7905889685260208</v>
      </c>
      <c r="L776" s="933">
        <f t="shared" si="99"/>
        <v>7.3730133998130262E-2</v>
      </c>
      <c r="M776" s="929" t="s">
        <v>883</v>
      </c>
      <c r="N776" s="934">
        <v>1.2836000000000001</v>
      </c>
      <c r="O776" s="928">
        <f t="shared" ref="O776:O783" si="101">SUM(J776*K776*E776)/N776</f>
        <v>-49972.901665919635</v>
      </c>
      <c r="P776" s="517"/>
    </row>
    <row r="777" spans="1:16" s="846" customFormat="1" ht="15" customHeight="1" x14ac:dyDescent="0.25">
      <c r="A777" s="604" t="s">
        <v>1145</v>
      </c>
      <c r="B777" s="604" t="s">
        <v>2285</v>
      </c>
      <c r="C777" s="929" t="s">
        <v>52</v>
      </c>
      <c r="D777" s="707">
        <v>42471</v>
      </c>
      <c r="E777" s="604">
        <v>26.62</v>
      </c>
      <c r="F777" s="930">
        <v>1.4225000000000001</v>
      </c>
      <c r="G777" s="931" t="s">
        <v>52</v>
      </c>
      <c r="H777" s="923">
        <v>42481</v>
      </c>
      <c r="I777" s="930">
        <v>1.4314</v>
      </c>
      <c r="J777" s="924">
        <f>SUM(I777-F777)*10000</f>
        <v>88.999999999999076</v>
      </c>
      <c r="K777" s="932">
        <f t="shared" si="100"/>
        <v>10</v>
      </c>
      <c r="L777" s="933">
        <f t="shared" si="99"/>
        <v>2.6620000000000001E-2</v>
      </c>
      <c r="M777" s="929" t="s">
        <v>883</v>
      </c>
      <c r="N777" s="934">
        <v>1</v>
      </c>
      <c r="O777" s="928">
        <f t="shared" si="101"/>
        <v>23691.799999999756</v>
      </c>
      <c r="P777" s="517"/>
    </row>
    <row r="778" spans="1:16" s="846" customFormat="1" ht="15" customHeight="1" x14ac:dyDescent="0.25">
      <c r="A778" s="604" t="s">
        <v>1145</v>
      </c>
      <c r="B778" s="604" t="s">
        <v>2285</v>
      </c>
      <c r="C778" s="929" t="s">
        <v>52</v>
      </c>
      <c r="D778" s="707">
        <v>42479</v>
      </c>
      <c r="E778" s="604">
        <v>28.79</v>
      </c>
      <c r="F778" s="930">
        <v>1.4317</v>
      </c>
      <c r="G778" s="931" t="s">
        <v>52</v>
      </c>
      <c r="H778" s="572">
        <v>42481</v>
      </c>
      <c r="I778" s="930">
        <v>1.4314</v>
      </c>
      <c r="J778" s="924">
        <f>SUM(I778-F778)*10000</f>
        <v>-2.9999999999996696</v>
      </c>
      <c r="K778" s="932">
        <f t="shared" si="100"/>
        <v>10</v>
      </c>
      <c r="L778" s="933">
        <f t="shared" si="99"/>
        <v>2.879E-2</v>
      </c>
      <c r="M778" s="929" t="s">
        <v>883</v>
      </c>
      <c r="N778" s="934">
        <v>1</v>
      </c>
      <c r="O778" s="928">
        <f t="shared" si="101"/>
        <v>-863.69999999990489</v>
      </c>
      <c r="P778" s="517"/>
    </row>
    <row r="779" spans="1:16" s="846" customFormat="1" ht="15" customHeight="1" x14ac:dyDescent="0.25">
      <c r="A779" s="604" t="s">
        <v>1031</v>
      </c>
      <c r="B779" s="604" t="s">
        <v>2285</v>
      </c>
      <c r="C779" s="929" t="s">
        <v>52</v>
      </c>
      <c r="D779" s="707">
        <v>42482</v>
      </c>
      <c r="E779" s="604">
        <v>136.96</v>
      </c>
      <c r="F779" s="930">
        <v>1.2757000000000001</v>
      </c>
      <c r="G779" s="931" t="s">
        <v>976</v>
      </c>
      <c r="H779" s="572">
        <v>42482</v>
      </c>
      <c r="I779" s="930">
        <v>1.2695000000000001</v>
      </c>
      <c r="J779" s="924">
        <f>SUM(I779-F779)*10000</f>
        <v>-61.999999999999829</v>
      </c>
      <c r="K779" s="932">
        <f t="shared" si="100"/>
        <v>8.8735081414437218</v>
      </c>
      <c r="L779" s="933">
        <f>SUM((I779-F779)/J779*K779)*E779</f>
        <v>0.12153156750521323</v>
      </c>
      <c r="M779" s="929" t="s">
        <v>883</v>
      </c>
      <c r="N779" s="934">
        <v>1.1269499999999999</v>
      </c>
      <c r="O779" s="928">
        <f t="shared" si="101"/>
        <v>-66861.503929395272</v>
      </c>
      <c r="P779" s="517"/>
    </row>
    <row r="780" spans="1:16" s="846" customFormat="1" ht="15" customHeight="1" x14ac:dyDescent="0.25">
      <c r="A780" s="627" t="s">
        <v>1035</v>
      </c>
      <c r="B780" s="627" t="s">
        <v>2285</v>
      </c>
      <c r="C780" s="919" t="s">
        <v>77</v>
      </c>
      <c r="D780" s="920">
        <v>42481</v>
      </c>
      <c r="E780" s="627">
        <v>165.52</v>
      </c>
      <c r="F780" s="921">
        <v>1.1281000000000001</v>
      </c>
      <c r="G780" s="922" t="s">
        <v>976</v>
      </c>
      <c r="H780" s="572">
        <v>42486</v>
      </c>
      <c r="I780" s="921">
        <v>1.1287</v>
      </c>
      <c r="J780" s="924">
        <f>SUM(F780-I780)*10000</f>
        <v>-5.9999999999993392</v>
      </c>
      <c r="K780" s="925">
        <f t="shared" si="100"/>
        <v>10</v>
      </c>
      <c r="L780" s="926">
        <f>SUM((F780-I780)/J780*K780)*E780</f>
        <v>0.16552</v>
      </c>
      <c r="M780" s="919" t="s">
        <v>883</v>
      </c>
      <c r="N780" s="927">
        <v>1</v>
      </c>
      <c r="O780" s="928">
        <f t="shared" si="101"/>
        <v>-9931.1999999989075</v>
      </c>
      <c r="P780" s="518"/>
    </row>
    <row r="781" spans="1:16" s="846" customFormat="1" ht="15" customHeight="1" x14ac:dyDescent="0.25">
      <c r="A781" s="627" t="s">
        <v>1141</v>
      </c>
      <c r="B781" s="627" t="s">
        <v>2285</v>
      </c>
      <c r="C781" s="919" t="s">
        <v>77</v>
      </c>
      <c r="D781" s="920">
        <v>42479</v>
      </c>
      <c r="E781" s="627">
        <v>170.89</v>
      </c>
      <c r="F781" s="921">
        <v>0.98950000000000005</v>
      </c>
      <c r="G781" s="922" t="s">
        <v>976</v>
      </c>
      <c r="H781" s="572">
        <v>42487</v>
      </c>
      <c r="I781" s="921">
        <v>0.97099999999999997</v>
      </c>
      <c r="J781" s="924">
        <f>SUM(F781-I781)*10000</f>
        <v>185.00000000000071</v>
      </c>
      <c r="K781" s="925">
        <f t="shared" si="100"/>
        <v>8.8731144631765755</v>
      </c>
      <c r="L781" s="926">
        <f>SUM((F781-I781)/J781*K781)*E781</f>
        <v>0.1516326530612245</v>
      </c>
      <c r="M781" s="919" t="s">
        <v>883</v>
      </c>
      <c r="N781" s="927">
        <v>1.127</v>
      </c>
      <c r="O781" s="928">
        <f t="shared" si="101"/>
        <v>248908.96908896751</v>
      </c>
      <c r="P781" s="518"/>
    </row>
    <row r="782" spans="1:16" s="846" customFormat="1" ht="15" customHeight="1" x14ac:dyDescent="0.25">
      <c r="A782" s="604" t="s">
        <v>1273</v>
      </c>
      <c r="B782" s="604" t="s">
        <v>2285</v>
      </c>
      <c r="C782" s="929" t="s">
        <v>52</v>
      </c>
      <c r="D782" s="707">
        <v>42479</v>
      </c>
      <c r="E782" s="604">
        <v>82.03</v>
      </c>
      <c r="F782" s="930">
        <v>123.636</v>
      </c>
      <c r="G782" s="931" t="s">
        <v>976</v>
      </c>
      <c r="H782" s="572">
        <v>42488</v>
      </c>
      <c r="I782" s="930">
        <v>124.611</v>
      </c>
      <c r="J782" s="924">
        <f>SUM(I782-F782)*100</f>
        <v>97.500000000000853</v>
      </c>
      <c r="K782" s="932">
        <f t="shared" si="100"/>
        <v>10</v>
      </c>
      <c r="L782" s="933">
        <f>SUM((I782-F782)/J782*K782)*E782</f>
        <v>8.2030000000000012</v>
      </c>
      <c r="M782" s="929" t="s">
        <v>883</v>
      </c>
      <c r="N782" s="934">
        <v>1</v>
      </c>
      <c r="O782" s="928">
        <f t="shared" si="101"/>
        <v>79979.250000000698</v>
      </c>
      <c r="P782" s="517"/>
    </row>
    <row r="783" spans="1:16" s="846" customFormat="1" ht="17.25" customHeight="1" x14ac:dyDescent="0.25">
      <c r="A783" s="604" t="s">
        <v>1274</v>
      </c>
      <c r="B783" s="604" t="s">
        <v>2285</v>
      </c>
      <c r="C783" s="929" t="s">
        <v>52</v>
      </c>
      <c r="D783" s="707">
        <v>42480</v>
      </c>
      <c r="E783" s="604">
        <v>48.39</v>
      </c>
      <c r="F783" s="930">
        <v>109.87</v>
      </c>
      <c r="G783" s="931" t="s">
        <v>976</v>
      </c>
      <c r="H783" s="572">
        <v>42488</v>
      </c>
      <c r="I783" s="930">
        <v>109.858</v>
      </c>
      <c r="J783" s="924">
        <f>SUM(I783-F783)*100</f>
        <v>-1.2000000000000455</v>
      </c>
      <c r="K783" s="932">
        <f t="shared" si="100"/>
        <v>10</v>
      </c>
      <c r="L783" s="933">
        <f>SUM((I783-F783)/J783*K783)*E783</f>
        <v>4.8390000000000004</v>
      </c>
      <c r="M783" s="929" t="s">
        <v>883</v>
      </c>
      <c r="N783" s="934">
        <v>1</v>
      </c>
      <c r="O783" s="928">
        <f t="shared" si="101"/>
        <v>-580.68000000002201</v>
      </c>
      <c r="P783" s="517"/>
    </row>
    <row r="784" spans="1:16" s="846" customFormat="1" ht="15" customHeight="1" x14ac:dyDescent="0.25">
      <c r="A784" s="627" t="s">
        <v>1030</v>
      </c>
      <c r="B784" s="627" t="s">
        <v>2285</v>
      </c>
      <c r="C784" s="919" t="s">
        <v>77</v>
      </c>
      <c r="D784" s="920">
        <v>42478</v>
      </c>
      <c r="E784" s="627">
        <v>97.95</v>
      </c>
      <c r="F784" s="921">
        <v>0.79300000000000004</v>
      </c>
      <c r="G784" s="922" t="s">
        <v>976</v>
      </c>
      <c r="H784" s="572">
        <v>42489</v>
      </c>
      <c r="I784" s="921">
        <v>0.78139999999999998</v>
      </c>
      <c r="J784" s="924">
        <f>SUM(F784-I784)*10000</f>
        <v>116.00000000000054</v>
      </c>
      <c r="K784" s="925">
        <f t="shared" ref="K784:K806" si="102">SUM(100000/N784)/10000</f>
        <v>14.613473622680113</v>
      </c>
      <c r="L784" s="926">
        <f>SUM((F784-I784)/J784*K784)*E784</f>
        <v>0.14313897413415172</v>
      </c>
      <c r="M784" s="919" t="s">
        <v>883</v>
      </c>
      <c r="N784" s="927">
        <v>0.68430000000000002</v>
      </c>
      <c r="O784" s="928">
        <f t="shared" ref="O784:O805" si="103">SUM(J784*K784*E784)/N784</f>
        <v>242643.88425488345</v>
      </c>
      <c r="P784" s="518"/>
    </row>
    <row r="785" spans="1:17" s="846" customFormat="1" ht="15" customHeight="1" x14ac:dyDescent="0.25">
      <c r="A785" s="627" t="s">
        <v>1030</v>
      </c>
      <c r="B785" s="627" t="s">
        <v>2285</v>
      </c>
      <c r="C785" s="919" t="s">
        <v>77</v>
      </c>
      <c r="D785" s="920">
        <v>42479</v>
      </c>
      <c r="E785" s="627">
        <v>95.29</v>
      </c>
      <c r="F785" s="921">
        <v>0.79149999999999998</v>
      </c>
      <c r="G785" s="922" t="s">
        <v>976</v>
      </c>
      <c r="H785" s="572">
        <v>42489</v>
      </c>
      <c r="I785" s="921">
        <v>0.78139999999999998</v>
      </c>
      <c r="J785" s="924">
        <f>SUM(F785-I785)*10000</f>
        <v>100.99999999999997</v>
      </c>
      <c r="K785" s="925">
        <f t="shared" si="102"/>
        <v>14.613473622680113</v>
      </c>
      <c r="L785" s="926">
        <f>SUM((F785-I785)/J785*K785)*E785</f>
        <v>0.13925179015051881</v>
      </c>
      <c r="M785" s="919" t="s">
        <v>883</v>
      </c>
      <c r="N785" s="927">
        <v>0.68430000000000002</v>
      </c>
      <c r="O785" s="928">
        <f t="shared" si="103"/>
        <v>205530.18858983481</v>
      </c>
      <c r="P785" s="518"/>
    </row>
    <row r="786" spans="1:17" s="846" customFormat="1" ht="15" customHeight="1" x14ac:dyDescent="0.25">
      <c r="A786" s="604" t="s">
        <v>1035</v>
      </c>
      <c r="B786" s="604" t="s">
        <v>2285</v>
      </c>
      <c r="C786" s="929" t="s">
        <v>52</v>
      </c>
      <c r="D786" s="707">
        <v>42487</v>
      </c>
      <c r="E786" s="604">
        <v>159.38</v>
      </c>
      <c r="F786" s="930">
        <v>1.1287</v>
      </c>
      <c r="G786" s="931" t="s">
        <v>976</v>
      </c>
      <c r="H786" s="572">
        <v>42489</v>
      </c>
      <c r="I786" s="930">
        <v>1.1456999999999999</v>
      </c>
      <c r="J786" s="924">
        <f>SUM(I786-F786)*10000</f>
        <v>169.99999999999903</v>
      </c>
      <c r="K786" s="932">
        <f t="shared" si="102"/>
        <v>10</v>
      </c>
      <c r="L786" s="933">
        <f>SUM((I786-F786)/J786*K786)*E786</f>
        <v>0.15937999999999999</v>
      </c>
      <c r="M786" s="929" t="s">
        <v>883</v>
      </c>
      <c r="N786" s="934">
        <v>1</v>
      </c>
      <c r="O786" s="928">
        <f t="shared" si="103"/>
        <v>270945.99999999849</v>
      </c>
      <c r="P786" s="517">
        <f>SUM(O741:O786)</f>
        <v>1836245.1929068575</v>
      </c>
      <c r="Q786" s="846" t="s">
        <v>2475</v>
      </c>
    </row>
    <row r="787" spans="1:17" s="846" customFormat="1" ht="15" customHeight="1" x14ac:dyDescent="0.25">
      <c r="A787" s="627" t="s">
        <v>1057</v>
      </c>
      <c r="B787" s="627" t="s">
        <v>2285</v>
      </c>
      <c r="C787" s="919" t="s">
        <v>77</v>
      </c>
      <c r="D787" s="920">
        <v>42482</v>
      </c>
      <c r="E787" s="627">
        <v>140.63</v>
      </c>
      <c r="F787" s="921">
        <v>0.77249999999999996</v>
      </c>
      <c r="G787" s="922" t="s">
        <v>976</v>
      </c>
      <c r="H787" s="572">
        <v>42491</v>
      </c>
      <c r="I787" s="921">
        <v>0.76629999999999998</v>
      </c>
      <c r="J787" s="924">
        <f>SUM(F787-I787)*10000</f>
        <v>61.999999999999829</v>
      </c>
      <c r="K787" s="925">
        <f t="shared" si="102"/>
        <v>10</v>
      </c>
      <c r="L787" s="926">
        <f>SUM((F787-I787)/J787*K787)*E787</f>
        <v>0.14063000000000001</v>
      </c>
      <c r="M787" s="919" t="s">
        <v>883</v>
      </c>
      <c r="N787" s="927">
        <v>1</v>
      </c>
      <c r="O787" s="928">
        <f t="shared" si="103"/>
        <v>87190.599999999758</v>
      </c>
      <c r="P787" s="518"/>
    </row>
    <row r="788" spans="1:17" s="846" customFormat="1" ht="15" customHeight="1" x14ac:dyDescent="0.25">
      <c r="A788" s="604" t="s">
        <v>1035</v>
      </c>
      <c r="B788" s="604" t="s">
        <v>2285</v>
      </c>
      <c r="C788" s="929" t="s">
        <v>52</v>
      </c>
      <c r="D788" s="707">
        <v>42489</v>
      </c>
      <c r="E788" s="604">
        <v>35.06</v>
      </c>
      <c r="F788" s="930">
        <v>1.139</v>
      </c>
      <c r="G788" s="931" t="s">
        <v>976</v>
      </c>
      <c r="H788" s="572">
        <v>42491</v>
      </c>
      <c r="I788" s="930">
        <v>1.1473</v>
      </c>
      <c r="J788" s="924">
        <f>SUM(I788-F788)*10000</f>
        <v>82.999999999999744</v>
      </c>
      <c r="K788" s="932">
        <f t="shared" si="102"/>
        <v>10</v>
      </c>
      <c r="L788" s="933">
        <f>SUM((I788-F788)/J788*K788)*E788</f>
        <v>3.5060000000000001E-2</v>
      </c>
      <c r="M788" s="929" t="s">
        <v>883</v>
      </c>
      <c r="N788" s="934">
        <v>1</v>
      </c>
      <c r="O788" s="928">
        <f t="shared" si="103"/>
        <v>29099.799999999916</v>
      </c>
      <c r="P788" s="517"/>
    </row>
    <row r="789" spans="1:17" s="846" customFormat="1" ht="15" customHeight="1" x14ac:dyDescent="0.25">
      <c r="A789" s="604" t="s">
        <v>1141</v>
      </c>
      <c r="B789" s="604" t="s">
        <v>2285</v>
      </c>
      <c r="C789" s="929" t="s">
        <v>52</v>
      </c>
      <c r="D789" s="707">
        <v>42492</v>
      </c>
      <c r="E789" s="604">
        <v>55.2</v>
      </c>
      <c r="F789" s="930">
        <v>0.96230000000000004</v>
      </c>
      <c r="G789" s="931" t="s">
        <v>976</v>
      </c>
      <c r="H789" s="572">
        <v>42492</v>
      </c>
      <c r="I789" s="930">
        <v>0.95599999999999996</v>
      </c>
      <c r="J789" s="924">
        <f>SUM(I789-F789)*10000</f>
        <v>-63.000000000000831</v>
      </c>
      <c r="K789" s="932">
        <f t="shared" si="102"/>
        <v>7.8573112280977453</v>
      </c>
      <c r="L789" s="933">
        <f>SUM((I789-F789)/J789*K789)*E789</f>
        <v>4.3372357979099559E-2</v>
      </c>
      <c r="M789" s="929" t="s">
        <v>883</v>
      </c>
      <c r="N789" s="934">
        <v>1.2726999999999999</v>
      </c>
      <c r="O789" s="928">
        <f t="shared" si="103"/>
        <v>-21469.777266310273</v>
      </c>
      <c r="P789" s="517"/>
    </row>
    <row r="790" spans="1:17" s="846" customFormat="1" ht="15" customHeight="1" x14ac:dyDescent="0.25">
      <c r="A790" s="604" t="s">
        <v>1155</v>
      </c>
      <c r="B790" s="604" t="s">
        <v>2285</v>
      </c>
      <c r="C790" s="929" t="s">
        <v>52</v>
      </c>
      <c r="D790" s="707">
        <v>42492</v>
      </c>
      <c r="E790" s="604">
        <v>44.02</v>
      </c>
      <c r="F790" s="930">
        <v>81.75</v>
      </c>
      <c r="G790" s="931" t="s">
        <v>976</v>
      </c>
      <c r="H790" s="572">
        <v>42492</v>
      </c>
      <c r="I790" s="930">
        <v>81.08</v>
      </c>
      <c r="J790" s="924">
        <f>SUM(I790-F790)*100</f>
        <v>-67.000000000000171</v>
      </c>
      <c r="K790" s="932">
        <f t="shared" si="102"/>
        <v>10</v>
      </c>
      <c r="L790" s="933">
        <f>SUM((I790-F790)/J790*K790)*E790</f>
        <v>4.4020000000000001</v>
      </c>
      <c r="M790" s="929" t="s">
        <v>883</v>
      </c>
      <c r="N790" s="934">
        <v>1</v>
      </c>
      <c r="O790" s="928">
        <f t="shared" si="103"/>
        <v>-29493.400000000078</v>
      </c>
      <c r="P790" s="517"/>
    </row>
    <row r="791" spans="1:17" s="846" customFormat="1" ht="15" customHeight="1" x14ac:dyDescent="0.25">
      <c r="A791" s="604" t="s">
        <v>1117</v>
      </c>
      <c r="B791" s="604" t="s">
        <v>2285</v>
      </c>
      <c r="C791" s="929" t="s">
        <v>52</v>
      </c>
      <c r="D791" s="707">
        <v>42485</v>
      </c>
      <c r="E791" s="604">
        <v>173</v>
      </c>
      <c r="F791" s="930">
        <v>1.4616</v>
      </c>
      <c r="G791" s="931" t="s">
        <v>976</v>
      </c>
      <c r="H791" s="572">
        <v>42492</v>
      </c>
      <c r="I791" s="930">
        <v>1.5204</v>
      </c>
      <c r="J791" s="924">
        <f>SUM(I791-F791)*10000</f>
        <v>587.99999999999966</v>
      </c>
      <c r="K791" s="932">
        <f t="shared" si="102"/>
        <v>7.4867110878191205</v>
      </c>
      <c r="L791" s="933">
        <f>SUM((I791-F791)/J791*K791)*E791</f>
        <v>0.12952010181927076</v>
      </c>
      <c r="M791" s="929" t="s">
        <v>883</v>
      </c>
      <c r="N791" s="934">
        <v>1.3357000000000001</v>
      </c>
      <c r="O791" s="928">
        <f t="shared" si="103"/>
        <v>570171.59444284777</v>
      </c>
      <c r="P791" s="517"/>
    </row>
    <row r="792" spans="1:17" s="846" customFormat="1" ht="15" customHeight="1" x14ac:dyDescent="0.25">
      <c r="A792" s="604" t="s">
        <v>1035</v>
      </c>
      <c r="B792" s="604" t="s">
        <v>2285</v>
      </c>
      <c r="C792" s="929" t="s">
        <v>52</v>
      </c>
      <c r="D792" s="707">
        <v>42489</v>
      </c>
      <c r="E792" s="604">
        <v>35.049999999999997</v>
      </c>
      <c r="F792" s="930">
        <v>1.139</v>
      </c>
      <c r="G792" s="931" t="s">
        <v>52</v>
      </c>
      <c r="H792" s="953">
        <v>42492</v>
      </c>
      <c r="I792" s="930">
        <v>1.1556</v>
      </c>
      <c r="J792" s="924">
        <f>SUM(I792-F792)*10000</f>
        <v>165.99999999999949</v>
      </c>
      <c r="K792" s="932">
        <f t="shared" si="102"/>
        <v>10</v>
      </c>
      <c r="L792" s="933">
        <f>SUM((I792-F792)/J792*K792)*E792</f>
        <v>3.5049999999999998E-2</v>
      </c>
      <c r="M792" s="929" t="s">
        <v>883</v>
      </c>
      <c r="N792" s="934">
        <v>1</v>
      </c>
      <c r="O792" s="928">
        <f t="shared" si="103"/>
        <v>58182.999999999818</v>
      </c>
      <c r="P792" s="517"/>
    </row>
    <row r="793" spans="1:17" s="846" customFormat="1" ht="15" customHeight="1" x14ac:dyDescent="0.25">
      <c r="A793" s="627" t="s">
        <v>1173</v>
      </c>
      <c r="B793" s="627" t="s">
        <v>2285</v>
      </c>
      <c r="C793" s="919" t="s">
        <v>77</v>
      </c>
      <c r="D793" s="920">
        <v>42487</v>
      </c>
      <c r="E793" s="627">
        <v>162.63</v>
      </c>
      <c r="F793" s="921">
        <v>1.8351</v>
      </c>
      <c r="G793" s="922" t="s">
        <v>976</v>
      </c>
      <c r="H793" s="572">
        <v>42492</v>
      </c>
      <c r="I793" s="921">
        <v>1.8420000000000001</v>
      </c>
      <c r="J793" s="924">
        <f>SUM(F793-I793)*10000</f>
        <v>-69.000000000001279</v>
      </c>
      <c r="K793" s="925">
        <f t="shared" si="102"/>
        <v>7.8573112280977453</v>
      </c>
      <c r="L793" s="926">
        <f>SUM((F793-I793)/J793*K793)*E793</f>
        <v>0.12778345250255363</v>
      </c>
      <c r="M793" s="919" t="s">
        <v>883</v>
      </c>
      <c r="N793" s="927">
        <v>1.2726999999999999</v>
      </c>
      <c r="O793" s="928">
        <f t="shared" si="103"/>
        <v>-69278.370571826541</v>
      </c>
      <c r="P793" s="518"/>
    </row>
    <row r="794" spans="1:17" s="846" customFormat="1" ht="15" customHeight="1" x14ac:dyDescent="0.25">
      <c r="A794" s="604" t="s">
        <v>1145</v>
      </c>
      <c r="B794" s="604" t="s">
        <v>2285</v>
      </c>
      <c r="C794" s="929" t="s">
        <v>52</v>
      </c>
      <c r="D794" s="707">
        <v>42489</v>
      </c>
      <c r="E794" s="604">
        <v>103.56</v>
      </c>
      <c r="F794" s="930">
        <v>1.4630000000000001</v>
      </c>
      <c r="G794" s="931" t="s">
        <v>976</v>
      </c>
      <c r="H794" s="572">
        <v>42492</v>
      </c>
      <c r="I794" s="930">
        <v>1.4570000000000001</v>
      </c>
      <c r="J794" s="924">
        <f>SUM(I794-F794)*10000</f>
        <v>-60.000000000000057</v>
      </c>
      <c r="K794" s="932">
        <f t="shared" si="102"/>
        <v>10</v>
      </c>
      <c r="L794" s="933">
        <f>SUM((I794-F794)/J794*K794)*E794</f>
        <v>0.10356</v>
      </c>
      <c r="M794" s="929" t="s">
        <v>883</v>
      </c>
      <c r="N794" s="934">
        <v>1</v>
      </c>
      <c r="O794" s="928">
        <f t="shared" si="103"/>
        <v>-62136.000000000058</v>
      </c>
      <c r="P794" s="517"/>
    </row>
    <row r="795" spans="1:17" s="846" customFormat="1" ht="15" customHeight="1" x14ac:dyDescent="0.25">
      <c r="A795" s="627" t="s">
        <v>1031</v>
      </c>
      <c r="B795" s="627" t="s">
        <v>2285</v>
      </c>
      <c r="C795" s="919" t="s">
        <v>77</v>
      </c>
      <c r="D795" s="920">
        <v>42487</v>
      </c>
      <c r="E795" s="627">
        <v>160.31</v>
      </c>
      <c r="F795" s="921">
        <v>1.2584</v>
      </c>
      <c r="G795" s="922" t="s">
        <v>976</v>
      </c>
      <c r="H795" s="572">
        <v>42492</v>
      </c>
      <c r="I795" s="921">
        <v>1.2654000000000001</v>
      </c>
      <c r="J795" s="924">
        <f>SUM(F795-I795)*10000</f>
        <v>-70.000000000001165</v>
      </c>
      <c r="K795" s="925">
        <f t="shared" si="102"/>
        <v>7.8573112280977453</v>
      </c>
      <c r="L795" s="926">
        <f>SUM((F795-I795)/J795*K795)*E795</f>
        <v>0.12596055629763495</v>
      </c>
      <c r="M795" s="919" t="s">
        <v>883</v>
      </c>
      <c r="N795" s="927">
        <v>1.2726999999999999</v>
      </c>
      <c r="O795" s="928">
        <f t="shared" si="103"/>
        <v>-69279.790530640326</v>
      </c>
      <c r="P795" s="518"/>
    </row>
    <row r="796" spans="1:17" s="846" customFormat="1" ht="15" customHeight="1" x14ac:dyDescent="0.25">
      <c r="A796" s="604" t="s">
        <v>1143</v>
      </c>
      <c r="B796" s="604" t="s">
        <v>2285</v>
      </c>
      <c r="C796" s="929" t="s">
        <v>52</v>
      </c>
      <c r="D796" s="707">
        <v>42492</v>
      </c>
      <c r="E796" s="604">
        <v>39.54</v>
      </c>
      <c r="F796" s="930">
        <v>0.73360000000000003</v>
      </c>
      <c r="G796" s="931" t="s">
        <v>976</v>
      </c>
      <c r="H796" s="572">
        <v>42492</v>
      </c>
      <c r="I796" s="930">
        <v>0.72689999999999999</v>
      </c>
      <c r="J796" s="924">
        <f>SUM(I796-F796)*10000</f>
        <v>-67.000000000000398</v>
      </c>
      <c r="K796" s="932">
        <f t="shared" si="102"/>
        <v>9.5465393794749396</v>
      </c>
      <c r="L796" s="933">
        <f>SUM((I796-F796)/J796*K796)*E796</f>
        <v>3.7747016706443905E-2</v>
      </c>
      <c r="M796" s="929" t="s">
        <v>883</v>
      </c>
      <c r="N796" s="934">
        <v>1.0475000000000001</v>
      </c>
      <c r="O796" s="928">
        <f t="shared" si="103"/>
        <v>-24143.676556866412</v>
      </c>
      <c r="P796" s="517"/>
    </row>
    <row r="797" spans="1:17" s="846" customFormat="1" ht="15" customHeight="1" x14ac:dyDescent="0.25">
      <c r="A797" s="627" t="s">
        <v>1117</v>
      </c>
      <c r="B797" s="627" t="s">
        <v>2285</v>
      </c>
      <c r="C797" s="919" t="s">
        <v>77</v>
      </c>
      <c r="D797" s="920">
        <v>42492</v>
      </c>
      <c r="E797" s="627">
        <v>40.700000000000003</v>
      </c>
      <c r="F797" s="921">
        <v>1.5</v>
      </c>
      <c r="G797" s="922" t="s">
        <v>976</v>
      </c>
      <c r="H797" s="572">
        <v>42492</v>
      </c>
      <c r="I797" s="921">
        <v>1.5088999999999999</v>
      </c>
      <c r="J797" s="924">
        <f>SUM(F797-I797)*10000</f>
        <v>-88.999999999999076</v>
      </c>
      <c r="K797" s="925">
        <f t="shared" si="102"/>
        <v>7.4839095943720997</v>
      </c>
      <c r="L797" s="926">
        <f>SUM((F797-I797)/J797*K797)*E797</f>
        <v>3.0459512049094452E-2</v>
      </c>
      <c r="M797" s="919" t="s">
        <v>883</v>
      </c>
      <c r="N797" s="927">
        <v>1.3362000000000001</v>
      </c>
      <c r="O797" s="928">
        <f t="shared" si="103"/>
        <v>-20288.104867305625</v>
      </c>
      <c r="P797" s="518"/>
    </row>
    <row r="798" spans="1:17" s="846" customFormat="1" ht="15" customHeight="1" x14ac:dyDescent="0.25">
      <c r="A798" s="627" t="s">
        <v>1149</v>
      </c>
      <c r="B798" s="627" t="s">
        <v>2285</v>
      </c>
      <c r="C798" s="919" t="s">
        <v>77</v>
      </c>
      <c r="D798" s="920">
        <v>42488</v>
      </c>
      <c r="E798" s="627">
        <v>125.29</v>
      </c>
      <c r="F798" s="921">
        <v>87.25</v>
      </c>
      <c r="G798" s="922" t="s">
        <v>976</v>
      </c>
      <c r="H798" s="953">
        <v>42493</v>
      </c>
      <c r="I798" s="921">
        <v>83.111999999999995</v>
      </c>
      <c r="J798" s="924">
        <f>SUM(F798-I798)*100</f>
        <v>413.80000000000052</v>
      </c>
      <c r="K798" s="925">
        <f t="shared" si="102"/>
        <v>10</v>
      </c>
      <c r="L798" s="926">
        <f>SUM((F798-I798)/J798*K798)*E798</f>
        <v>12.529000000000002</v>
      </c>
      <c r="M798" s="919" t="s">
        <v>883</v>
      </c>
      <c r="N798" s="927">
        <v>1</v>
      </c>
      <c r="O798" s="928">
        <f t="shared" si="103"/>
        <v>518450.02000000072</v>
      </c>
      <c r="P798" s="518"/>
    </row>
    <row r="799" spans="1:17" s="846" customFormat="1" ht="15" customHeight="1" x14ac:dyDescent="0.25">
      <c r="A799" s="627" t="s">
        <v>1145</v>
      </c>
      <c r="B799" s="627" t="s">
        <v>2285</v>
      </c>
      <c r="C799" s="919" t="s">
        <v>77</v>
      </c>
      <c r="D799" s="920">
        <v>42492</v>
      </c>
      <c r="E799" s="627">
        <v>119.91</v>
      </c>
      <c r="F799" s="921">
        <v>1.4539599999999999</v>
      </c>
      <c r="G799" s="922" t="s">
        <v>976</v>
      </c>
      <c r="H799" s="572">
        <v>42493</v>
      </c>
      <c r="I799" s="921">
        <v>1.4519200000000001</v>
      </c>
      <c r="J799" s="924">
        <f>SUM(F799-I799)*10000</f>
        <v>20.399999999998197</v>
      </c>
      <c r="K799" s="925">
        <f t="shared" si="102"/>
        <v>10</v>
      </c>
      <c r="L799" s="926">
        <f>SUM((F799-I799)/J799*K799)*E799</f>
        <v>0.11991</v>
      </c>
      <c r="M799" s="919" t="s">
        <v>883</v>
      </c>
      <c r="N799" s="927">
        <v>1</v>
      </c>
      <c r="O799" s="928">
        <f t="shared" si="103"/>
        <v>24461.639999997838</v>
      </c>
      <c r="P799" s="518"/>
    </row>
    <row r="800" spans="1:17" s="846" customFormat="1" ht="15" customHeight="1" x14ac:dyDescent="0.25">
      <c r="A800" s="627" t="s">
        <v>1145</v>
      </c>
      <c r="B800" s="627" t="s">
        <v>2285</v>
      </c>
      <c r="C800" s="919" t="s">
        <v>77</v>
      </c>
      <c r="D800" s="920">
        <v>42492</v>
      </c>
      <c r="E800" s="627">
        <v>119</v>
      </c>
      <c r="F800" s="921">
        <v>1.4539599999999999</v>
      </c>
      <c r="G800" s="922" t="s">
        <v>976</v>
      </c>
      <c r="H800" s="572">
        <v>42493</v>
      </c>
      <c r="I800" s="921">
        <v>1.4515400000000001</v>
      </c>
      <c r="J800" s="924">
        <f>SUM(F800-I800)*10000</f>
        <v>24.199999999998667</v>
      </c>
      <c r="K800" s="925">
        <f t="shared" si="102"/>
        <v>10</v>
      </c>
      <c r="L800" s="926">
        <f>SUM((F800-I800)/J800*K800)*E800</f>
        <v>0.11900000000000001</v>
      </c>
      <c r="M800" s="919" t="s">
        <v>883</v>
      </c>
      <c r="N800" s="927">
        <v>1</v>
      </c>
      <c r="O800" s="928">
        <f t="shared" si="103"/>
        <v>28797.999999998414</v>
      </c>
      <c r="P800" s="518"/>
    </row>
    <row r="801" spans="1:16" s="846" customFormat="1" ht="15" customHeight="1" x14ac:dyDescent="0.25">
      <c r="A801" s="627" t="s">
        <v>1145</v>
      </c>
      <c r="B801" s="627" t="s">
        <v>2285</v>
      </c>
      <c r="C801" s="919" t="s">
        <v>77</v>
      </c>
      <c r="D801" s="920">
        <v>42492</v>
      </c>
      <c r="E801" s="627">
        <v>119</v>
      </c>
      <c r="F801" s="921">
        <v>1.4539599999999999</v>
      </c>
      <c r="G801" s="922" t="s">
        <v>976</v>
      </c>
      <c r="H801" s="572">
        <v>42493</v>
      </c>
      <c r="I801" s="921">
        <v>1.44831</v>
      </c>
      <c r="J801" s="924">
        <f>SUM(F801-I801)*10000</f>
        <v>56.499999999999332</v>
      </c>
      <c r="K801" s="925">
        <f t="shared" si="102"/>
        <v>10</v>
      </c>
      <c r="L801" s="926">
        <f>SUM((F801-I801)/J801*K801)*E801</f>
        <v>0.11900000000000001</v>
      </c>
      <c r="M801" s="919" t="s">
        <v>883</v>
      </c>
      <c r="N801" s="927">
        <v>1</v>
      </c>
      <c r="O801" s="928">
        <f t="shared" si="103"/>
        <v>67234.9999999992</v>
      </c>
      <c r="P801" s="518"/>
    </row>
    <row r="802" spans="1:16" s="846" customFormat="1" ht="15" customHeight="1" x14ac:dyDescent="0.25">
      <c r="A802" s="604" t="s">
        <v>1145</v>
      </c>
      <c r="B802" s="604" t="s">
        <v>2285</v>
      </c>
      <c r="C802" s="929" t="s">
        <v>52</v>
      </c>
      <c r="D802" s="707">
        <v>42493</v>
      </c>
      <c r="E802" s="604">
        <v>353.71</v>
      </c>
      <c r="F802" s="930">
        <v>156.18899999999999</v>
      </c>
      <c r="G802" s="931" t="s">
        <v>1351</v>
      </c>
      <c r="H802" s="572">
        <v>42493</v>
      </c>
      <c r="I802" s="930">
        <v>155.852</v>
      </c>
      <c r="J802" s="924">
        <f>SUM(I802-F802)*100</f>
        <v>-33.699999999998909</v>
      </c>
      <c r="K802" s="932">
        <f t="shared" si="102"/>
        <v>10</v>
      </c>
      <c r="L802" s="933">
        <f>SUM((I802-F802)/J802*K802)*E802</f>
        <v>35.371000000000002</v>
      </c>
      <c r="M802" s="929" t="s">
        <v>883</v>
      </c>
      <c r="N802" s="934">
        <v>1</v>
      </c>
      <c r="O802" s="928">
        <f t="shared" si="103"/>
        <v>-119200.26999999613</v>
      </c>
      <c r="P802" s="517"/>
    </row>
    <row r="803" spans="1:16" s="846" customFormat="1" ht="15" customHeight="1" x14ac:dyDescent="0.25">
      <c r="A803" s="604" t="s">
        <v>1273</v>
      </c>
      <c r="B803" s="604" t="s">
        <v>2285</v>
      </c>
      <c r="C803" s="929" t="s">
        <v>52</v>
      </c>
      <c r="D803" s="707">
        <v>42492</v>
      </c>
      <c r="E803" s="604">
        <v>149.54</v>
      </c>
      <c r="F803" s="930">
        <v>123.03</v>
      </c>
      <c r="G803" s="931" t="s">
        <v>976</v>
      </c>
      <c r="H803" s="572">
        <v>42494</v>
      </c>
      <c r="I803" s="930">
        <v>122.245</v>
      </c>
      <c r="J803" s="924">
        <f>SUM(I803-F803)*100</f>
        <v>-78.499999999999659</v>
      </c>
      <c r="K803" s="932">
        <f t="shared" si="102"/>
        <v>10</v>
      </c>
      <c r="L803" s="933">
        <f>SUM((I803-F803)/J803*K803)*E803</f>
        <v>14.954000000000001</v>
      </c>
      <c r="M803" s="929" t="s">
        <v>883</v>
      </c>
      <c r="N803" s="934">
        <v>1</v>
      </c>
      <c r="O803" s="928">
        <f t="shared" si="103"/>
        <v>-117388.89999999948</v>
      </c>
      <c r="P803" s="517"/>
    </row>
    <row r="804" spans="1:16" s="846" customFormat="1" ht="15" customHeight="1" x14ac:dyDescent="0.25">
      <c r="A804" s="627" t="s">
        <v>1118</v>
      </c>
      <c r="B804" s="627" t="s">
        <v>2285</v>
      </c>
      <c r="C804" s="919" t="s">
        <v>77</v>
      </c>
      <c r="D804" s="920">
        <v>42492</v>
      </c>
      <c r="E804" s="627">
        <v>179.38</v>
      </c>
      <c r="F804" s="921">
        <v>1.0192000000000001</v>
      </c>
      <c r="G804" s="922" t="s">
        <v>976</v>
      </c>
      <c r="H804" s="572">
        <v>42495</v>
      </c>
      <c r="I804" s="921">
        <v>1.0185</v>
      </c>
      <c r="J804" s="924">
        <f>SUM(F804-I804)*10000</f>
        <v>7.0000000000014495</v>
      </c>
      <c r="K804" s="925">
        <f t="shared" si="102"/>
        <v>9.7276264591439681</v>
      </c>
      <c r="L804" s="926">
        <f>SUM((F804-I804)/J804*K804)*E804</f>
        <v>0.17449416342412452</v>
      </c>
      <c r="M804" s="919" t="s">
        <v>883</v>
      </c>
      <c r="N804" s="927">
        <v>1.028</v>
      </c>
      <c r="O804" s="928">
        <f t="shared" si="103"/>
        <v>11881.898287637398</v>
      </c>
      <c r="P804" s="518"/>
    </row>
    <row r="805" spans="1:16" s="846" customFormat="1" ht="15" customHeight="1" x14ac:dyDescent="0.25">
      <c r="A805" s="604" t="s">
        <v>1144</v>
      </c>
      <c r="B805" s="604" t="s">
        <v>2285</v>
      </c>
      <c r="C805" s="929" t="s">
        <v>52</v>
      </c>
      <c r="D805" s="707">
        <v>42481</v>
      </c>
      <c r="E805" s="604">
        <v>43.86</v>
      </c>
      <c r="F805" s="930">
        <v>1.8488</v>
      </c>
      <c r="G805" s="931" t="s">
        <v>2336</v>
      </c>
      <c r="H805" s="572">
        <v>42496</v>
      </c>
      <c r="I805" s="930">
        <v>1.97</v>
      </c>
      <c r="J805" s="924">
        <f>SUM(I805-F805)*10000</f>
        <v>1211.9999999999998</v>
      </c>
      <c r="K805" s="932">
        <f t="shared" si="102"/>
        <v>7.4867110878191205</v>
      </c>
      <c r="L805" s="933">
        <f>SUM((I805-F805)/J805*K805)*E805</f>
        <v>3.283671483117466E-2</v>
      </c>
      <c r="M805" s="929" t="s">
        <v>883</v>
      </c>
      <c r="N805" s="934">
        <v>1.3357000000000001</v>
      </c>
      <c r="O805" s="928">
        <f t="shared" si="103"/>
        <v>297956.86438110116</v>
      </c>
      <c r="P805" s="517"/>
    </row>
    <row r="806" spans="1:16" s="846" customFormat="1" ht="15" customHeight="1" x14ac:dyDescent="0.25">
      <c r="A806" s="627" t="s">
        <v>1273</v>
      </c>
      <c r="B806" s="627" t="s">
        <v>2285</v>
      </c>
      <c r="C806" s="919" t="s">
        <v>77</v>
      </c>
      <c r="D806" s="920">
        <v>42496</v>
      </c>
      <c r="E806" s="627">
        <v>62.8</v>
      </c>
      <c r="F806" s="921">
        <v>121.84</v>
      </c>
      <c r="G806" s="922" t="s">
        <v>52</v>
      </c>
      <c r="H806" s="572">
        <v>42500</v>
      </c>
      <c r="I806" s="921">
        <v>123.36</v>
      </c>
      <c r="J806" s="924">
        <f>SUM(F806-I806)*100</f>
        <v>-151.9999999999996</v>
      </c>
      <c r="K806" s="925">
        <f t="shared" si="102"/>
        <v>10</v>
      </c>
      <c r="L806" s="926">
        <f>SUM((F806-I806)/J806*K806)*E806</f>
        <v>6.28</v>
      </c>
      <c r="M806" s="919" t="s">
        <v>883</v>
      </c>
      <c r="N806" s="927">
        <v>1</v>
      </c>
      <c r="O806" s="928">
        <f t="shared" ref="O806:O820" si="104">SUM(J806*K806*E806)/N806</f>
        <v>-95455.999999999738</v>
      </c>
      <c r="P806" s="518"/>
    </row>
    <row r="807" spans="1:16" s="846" customFormat="1" ht="15" customHeight="1" x14ac:dyDescent="0.25">
      <c r="A807" s="604" t="s">
        <v>1139</v>
      </c>
      <c r="B807" s="604" t="s">
        <v>2285</v>
      </c>
      <c r="C807" s="929" t="s">
        <v>52</v>
      </c>
      <c r="D807" s="707">
        <v>42500</v>
      </c>
      <c r="E807" s="604">
        <v>122.19</v>
      </c>
      <c r="F807" s="930">
        <v>1.4812000000000001</v>
      </c>
      <c r="G807" s="931" t="s">
        <v>976</v>
      </c>
      <c r="H807" s="572">
        <v>42500</v>
      </c>
      <c r="I807" s="930">
        <v>1.4682999999999999</v>
      </c>
      <c r="J807" s="924">
        <f>SUM(I807-F807)*10000</f>
        <v>-129.00000000000134</v>
      </c>
      <c r="K807" s="932">
        <f t="shared" ref="K807:K820" si="105">SUM(100000/N807)/10000</f>
        <v>7.7465334262917338</v>
      </c>
      <c r="L807" s="933">
        <f>SUM((I807-F807)/J807*K807)*E807</f>
        <v>9.4654891935858701E-2</v>
      </c>
      <c r="M807" s="929" t="s">
        <v>883</v>
      </c>
      <c r="N807" s="934">
        <v>1.2908999999999999</v>
      </c>
      <c r="O807" s="928">
        <f t="shared" si="104"/>
        <v>-94588.899680268791</v>
      </c>
      <c r="P807" s="517"/>
    </row>
    <row r="808" spans="1:16" s="846" customFormat="1" ht="15" customHeight="1" x14ac:dyDescent="0.25">
      <c r="A808" s="604" t="s">
        <v>1144</v>
      </c>
      <c r="B808" s="604" t="s">
        <v>2285</v>
      </c>
      <c r="C808" s="929" t="s">
        <v>52</v>
      </c>
      <c r="D808" s="707">
        <v>42500</v>
      </c>
      <c r="E808" s="604">
        <v>80.3</v>
      </c>
      <c r="F808" s="930">
        <v>1.8745000000000001</v>
      </c>
      <c r="G808" s="931" t="s">
        <v>976</v>
      </c>
      <c r="H808" s="572">
        <v>42500</v>
      </c>
      <c r="I808" s="930">
        <v>1.8645</v>
      </c>
      <c r="J808" s="924">
        <f>SUM(I808-F808)*10000</f>
        <v>-100.00000000000009</v>
      </c>
      <c r="K808" s="932">
        <f t="shared" si="105"/>
        <v>7.3632280391723732</v>
      </c>
      <c r="L808" s="933">
        <f>SUM((I808-F808)/J808*K808)*E808</f>
        <v>5.9126721154554154E-2</v>
      </c>
      <c r="M808" s="929" t="s">
        <v>883</v>
      </c>
      <c r="N808" s="934">
        <v>1.3581000000000001</v>
      </c>
      <c r="O808" s="928">
        <f t="shared" si="104"/>
        <v>-43536.353106953975</v>
      </c>
      <c r="P808" s="517"/>
    </row>
    <row r="809" spans="1:16" s="846" customFormat="1" ht="15" customHeight="1" x14ac:dyDescent="0.25">
      <c r="A809" s="604" t="s">
        <v>1173</v>
      </c>
      <c r="B809" s="604" t="s">
        <v>2285</v>
      </c>
      <c r="C809" s="929" t="s">
        <v>52</v>
      </c>
      <c r="D809" s="707">
        <v>42500</v>
      </c>
      <c r="E809" s="604">
        <v>136.18</v>
      </c>
      <c r="F809" s="930">
        <v>1.8745000000000001</v>
      </c>
      <c r="G809" s="931" t="s">
        <v>976</v>
      </c>
      <c r="H809" s="572">
        <v>42501</v>
      </c>
      <c r="I809" s="930">
        <v>1.8622000000000001</v>
      </c>
      <c r="J809" s="924">
        <f>SUM(I809-F809)*10000</f>
        <v>-122.99999999999977</v>
      </c>
      <c r="K809" s="932">
        <f t="shared" si="105"/>
        <v>7.7465334262917338</v>
      </c>
      <c r="L809" s="933">
        <f>SUM((I809-F809)/J809*K809)*E809</f>
        <v>0.10549229219924085</v>
      </c>
      <c r="M809" s="929" t="s">
        <v>883</v>
      </c>
      <c r="N809" s="934">
        <v>1.2908999999999999</v>
      </c>
      <c r="O809" s="928">
        <f t="shared" si="104"/>
        <v>-100515.54683171895</v>
      </c>
      <c r="P809" s="517"/>
    </row>
    <row r="810" spans="1:16" s="846" customFormat="1" ht="15" customHeight="1" x14ac:dyDescent="0.25">
      <c r="A810" s="627" t="s">
        <v>1117</v>
      </c>
      <c r="B810" s="627" t="s">
        <v>2285</v>
      </c>
      <c r="C810" s="919" t="s">
        <v>77</v>
      </c>
      <c r="D810" s="920">
        <v>42501</v>
      </c>
      <c r="E810" s="627">
        <v>233.5</v>
      </c>
      <c r="F810" s="921">
        <v>1.5415000000000001</v>
      </c>
      <c r="G810" s="922" t="s">
        <v>976</v>
      </c>
      <c r="H810" s="572">
        <v>42501</v>
      </c>
      <c r="I810" s="921">
        <v>1.5495000000000001</v>
      </c>
      <c r="J810" s="924">
        <f>SUM(F810-I810)*10000</f>
        <v>-80.000000000000071</v>
      </c>
      <c r="K810" s="925">
        <f t="shared" si="105"/>
        <v>7.3768073177928599</v>
      </c>
      <c r="L810" s="926">
        <f>SUM((F810-I810)/J810*K810)*E810</f>
        <v>0.17224845087046328</v>
      </c>
      <c r="M810" s="919" t="s">
        <v>883</v>
      </c>
      <c r="N810" s="927">
        <v>1.3555999999999999</v>
      </c>
      <c r="O810" s="928">
        <f t="shared" si="104"/>
        <v>-101651.49062877749</v>
      </c>
      <c r="P810" s="518"/>
    </row>
    <row r="811" spans="1:16" s="846" customFormat="1" ht="15" customHeight="1" x14ac:dyDescent="0.25">
      <c r="A811" s="604" t="s">
        <v>1143</v>
      </c>
      <c r="B811" s="604" t="s">
        <v>2285</v>
      </c>
      <c r="C811" s="929" t="s">
        <v>52</v>
      </c>
      <c r="D811" s="707">
        <v>42501</v>
      </c>
      <c r="E811" s="604">
        <v>182.15</v>
      </c>
      <c r="F811" s="930">
        <v>0.72050000000000003</v>
      </c>
      <c r="G811" s="931" t="s">
        <v>976</v>
      </c>
      <c r="H811" s="572">
        <v>42502</v>
      </c>
      <c r="I811" s="930">
        <v>0.7137</v>
      </c>
      <c r="J811" s="924">
        <f>SUM(I811-F811)*10000</f>
        <v>-68.000000000000284</v>
      </c>
      <c r="K811" s="932">
        <f t="shared" si="105"/>
        <v>10.303967027305513</v>
      </c>
      <c r="L811" s="933">
        <f t="shared" ref="L811:L816" si="106">SUM((I811-F811)/J811*K811)*E811</f>
        <v>0.1876867594023699</v>
      </c>
      <c r="M811" s="929" t="s">
        <v>883</v>
      </c>
      <c r="N811" s="934">
        <v>0.97050000000000003</v>
      </c>
      <c r="O811" s="928">
        <f t="shared" si="104"/>
        <v>-131506.43626338182</v>
      </c>
      <c r="P811" s="517"/>
    </row>
    <row r="812" spans="1:16" s="846" customFormat="1" ht="15" customHeight="1" x14ac:dyDescent="0.25">
      <c r="A812" s="604" t="s">
        <v>1057</v>
      </c>
      <c r="B812" s="604" t="s">
        <v>2285</v>
      </c>
      <c r="C812" s="929" t="s">
        <v>52</v>
      </c>
      <c r="D812" s="707">
        <v>42501</v>
      </c>
      <c r="E812" s="604">
        <v>191.18</v>
      </c>
      <c r="F812" s="930">
        <v>0.73850000000000005</v>
      </c>
      <c r="G812" s="931" t="s">
        <v>976</v>
      </c>
      <c r="H812" s="572">
        <v>42502</v>
      </c>
      <c r="I812" s="930">
        <v>0.73129999999999995</v>
      </c>
      <c r="J812" s="924">
        <f>SUM(I812-F812)*10000</f>
        <v>-72.000000000000952</v>
      </c>
      <c r="K812" s="932">
        <f t="shared" si="105"/>
        <v>10</v>
      </c>
      <c r="L812" s="933">
        <f t="shared" si="106"/>
        <v>0.19118000000000002</v>
      </c>
      <c r="M812" s="929" t="s">
        <v>883</v>
      </c>
      <c r="N812" s="934">
        <v>1</v>
      </c>
      <c r="O812" s="928">
        <f t="shared" si="104"/>
        <v>-137649.60000000184</v>
      </c>
      <c r="P812" s="517"/>
    </row>
    <row r="813" spans="1:16" s="846" customFormat="1" ht="15" customHeight="1" x14ac:dyDescent="0.25">
      <c r="A813" s="604" t="s">
        <v>1142</v>
      </c>
      <c r="B813" s="604" t="s">
        <v>2285</v>
      </c>
      <c r="C813" s="929" t="s">
        <v>52</v>
      </c>
      <c r="D813" s="707">
        <v>42494</v>
      </c>
      <c r="E813" s="604">
        <v>158.18</v>
      </c>
      <c r="F813" s="930">
        <v>1.1024</v>
      </c>
      <c r="G813" s="931" t="s">
        <v>976</v>
      </c>
      <c r="H813" s="572">
        <v>42502</v>
      </c>
      <c r="I813" s="930">
        <v>1.1037999999999999</v>
      </c>
      <c r="J813" s="924">
        <f>SUM(I813-F813)*10000</f>
        <v>13.999999999998458</v>
      </c>
      <c r="K813" s="932">
        <f t="shared" si="105"/>
        <v>10.245901639344263</v>
      </c>
      <c r="L813" s="933">
        <f t="shared" si="106"/>
        <v>0.16206967213114756</v>
      </c>
      <c r="M813" s="929" t="s">
        <v>883</v>
      </c>
      <c r="N813" s="934">
        <v>0.97599999999999998</v>
      </c>
      <c r="O813" s="928">
        <f t="shared" si="104"/>
        <v>23247.698871268607</v>
      </c>
      <c r="P813" s="517"/>
    </row>
    <row r="814" spans="1:16" s="846" customFormat="1" ht="15" customHeight="1" x14ac:dyDescent="0.25">
      <c r="A814" s="604" t="s">
        <v>1273</v>
      </c>
      <c r="B814" s="604" t="s">
        <v>2285</v>
      </c>
      <c r="C814" s="929" t="s">
        <v>52</v>
      </c>
      <c r="D814" s="707">
        <v>42500</v>
      </c>
      <c r="E814" s="604">
        <v>143.12</v>
      </c>
      <c r="F814" s="930">
        <v>122.61</v>
      </c>
      <c r="G814" s="931" t="s">
        <v>976</v>
      </c>
      <c r="H814" s="923">
        <v>42503</v>
      </c>
      <c r="I814" s="930">
        <v>123.595</v>
      </c>
      <c r="J814" s="924">
        <f>SUM(I814-F814)*100</f>
        <v>98.499999999999943</v>
      </c>
      <c r="K814" s="932">
        <f t="shared" si="105"/>
        <v>10</v>
      </c>
      <c r="L814" s="933">
        <f t="shared" si="106"/>
        <v>14.312000000000001</v>
      </c>
      <c r="M814" s="929" t="s">
        <v>883</v>
      </c>
      <c r="N814" s="934">
        <v>1</v>
      </c>
      <c r="O814" s="928">
        <f t="shared" si="104"/>
        <v>140973.19999999992</v>
      </c>
      <c r="P814" s="517"/>
    </row>
    <row r="815" spans="1:16" s="846" customFormat="1" ht="15" customHeight="1" x14ac:dyDescent="0.25">
      <c r="A815" s="604" t="s">
        <v>1035</v>
      </c>
      <c r="B815" s="604" t="s">
        <v>2285</v>
      </c>
      <c r="C815" s="929" t="s">
        <v>52</v>
      </c>
      <c r="D815" s="707">
        <v>42501</v>
      </c>
      <c r="E815" s="604">
        <v>165.85</v>
      </c>
      <c r="F815" s="930">
        <v>1.1431</v>
      </c>
      <c r="G815" s="931" t="s">
        <v>52</v>
      </c>
      <c r="H815" s="923">
        <v>42503</v>
      </c>
      <c r="I815" s="930">
        <v>1.1348</v>
      </c>
      <c r="J815" s="924">
        <f>SUM(I815-F815)*10000</f>
        <v>-82.999999999999744</v>
      </c>
      <c r="K815" s="932">
        <f t="shared" si="105"/>
        <v>10</v>
      </c>
      <c r="L815" s="933">
        <f t="shared" si="106"/>
        <v>0.16585</v>
      </c>
      <c r="M815" s="929" t="s">
        <v>883</v>
      </c>
      <c r="N815" s="934">
        <v>1</v>
      </c>
      <c r="O815" s="928">
        <f t="shared" si="104"/>
        <v>-137655.49999999959</v>
      </c>
      <c r="P815" s="517"/>
    </row>
    <row r="816" spans="1:16" s="846" customFormat="1" ht="15" customHeight="1" x14ac:dyDescent="0.25">
      <c r="A816" s="604" t="s">
        <v>2433</v>
      </c>
      <c r="B816" s="604" t="s">
        <v>2285</v>
      </c>
      <c r="C816" s="929" t="s">
        <v>52</v>
      </c>
      <c r="D816" s="707">
        <v>42502</v>
      </c>
      <c r="E816" s="604">
        <v>83.34</v>
      </c>
      <c r="F816" s="930">
        <v>1.4514</v>
      </c>
      <c r="G816" s="931" t="s">
        <v>52</v>
      </c>
      <c r="H816" s="923">
        <v>42503</v>
      </c>
      <c r="I816" s="930">
        <v>1.4359</v>
      </c>
      <c r="J816" s="924">
        <f>SUM(I816-F816)*10000</f>
        <v>-155.00000000000068</v>
      </c>
      <c r="K816" s="932">
        <f t="shared" si="105"/>
        <v>10</v>
      </c>
      <c r="L816" s="933">
        <f t="shared" si="106"/>
        <v>8.3340000000000011E-2</v>
      </c>
      <c r="M816" s="929" t="s">
        <v>883</v>
      </c>
      <c r="N816" s="934">
        <v>1</v>
      </c>
      <c r="O816" s="928">
        <f t="shared" si="104"/>
        <v>-129177.00000000057</v>
      </c>
      <c r="P816" s="517"/>
    </row>
    <row r="817" spans="1:17" s="846" customFormat="1" ht="16.5" customHeight="1" x14ac:dyDescent="0.25">
      <c r="A817" s="627" t="s">
        <v>1141</v>
      </c>
      <c r="B817" s="627" t="s">
        <v>2285</v>
      </c>
      <c r="C817" s="919" t="s">
        <v>77</v>
      </c>
      <c r="D817" s="920">
        <v>42502</v>
      </c>
      <c r="E817" s="627">
        <v>159.38999999999999</v>
      </c>
      <c r="F817" s="921">
        <v>0.94340000000000002</v>
      </c>
      <c r="G817" s="922" t="s">
        <v>976</v>
      </c>
      <c r="H817" s="923">
        <v>42507</v>
      </c>
      <c r="I817" s="921">
        <v>0.94850000000000001</v>
      </c>
      <c r="J817" s="924">
        <f>SUM(F817-I817)*10000</f>
        <v>-50.999999999999936</v>
      </c>
      <c r="K817" s="925">
        <f t="shared" si="105"/>
        <v>7.7453334366044464</v>
      </c>
      <c r="L817" s="926">
        <f>SUM((F817-I817)/J817*K817)*E817</f>
        <v>0.12345286964603826</v>
      </c>
      <c r="M817" s="919" t="s">
        <v>883</v>
      </c>
      <c r="N817" s="927">
        <v>1.2910999999999999</v>
      </c>
      <c r="O817" s="928">
        <f t="shared" si="104"/>
        <v>-48765.365594825686</v>
      </c>
      <c r="P817" s="518"/>
    </row>
    <row r="818" spans="1:17" s="846" customFormat="1" ht="16.5" customHeight="1" x14ac:dyDescent="0.25">
      <c r="A818" s="627" t="s">
        <v>1142</v>
      </c>
      <c r="B818" s="627" t="s">
        <v>2285</v>
      </c>
      <c r="C818" s="919" t="s">
        <v>77</v>
      </c>
      <c r="D818" s="920">
        <v>42503</v>
      </c>
      <c r="E818" s="627">
        <v>158.77000000000001</v>
      </c>
      <c r="F818" s="921">
        <v>1.1019000000000001</v>
      </c>
      <c r="G818" s="922" t="s">
        <v>976</v>
      </c>
      <c r="H818" s="572">
        <v>42507</v>
      </c>
      <c r="I818" s="921">
        <v>1.1075999999999999</v>
      </c>
      <c r="J818" s="924">
        <f>SUM(F818-I818)*10000</f>
        <v>-56.999999999998167</v>
      </c>
      <c r="K818" s="925">
        <f t="shared" si="105"/>
        <v>10.198878123406425</v>
      </c>
      <c r="L818" s="926">
        <f>SUM((F818-I818)/J818*K818)*E818</f>
        <v>0.1619275879653238</v>
      </c>
      <c r="M818" s="919" t="s">
        <v>883</v>
      </c>
      <c r="N818" s="927">
        <v>0.98050000000000004</v>
      </c>
      <c r="O818" s="928">
        <f t="shared" si="104"/>
        <v>-94134.344865101084</v>
      </c>
      <c r="P818" s="518"/>
    </row>
    <row r="819" spans="1:17" s="846" customFormat="1" ht="16.5" customHeight="1" x14ac:dyDescent="0.25">
      <c r="A819" s="627" t="s">
        <v>1145</v>
      </c>
      <c r="B819" s="627" t="s">
        <v>2285</v>
      </c>
      <c r="C819" s="919" t="s">
        <v>77</v>
      </c>
      <c r="D819" s="920">
        <v>42496</v>
      </c>
      <c r="E819" s="627">
        <v>97.14</v>
      </c>
      <c r="F819" s="921">
        <v>1.4457</v>
      </c>
      <c r="G819" s="922" t="s">
        <v>976</v>
      </c>
      <c r="H819" s="923">
        <v>42507</v>
      </c>
      <c r="I819" s="921">
        <v>1.4494</v>
      </c>
      <c r="J819" s="924">
        <f>SUM(F819-I819)*10000</f>
        <v>-37.000000000000369</v>
      </c>
      <c r="K819" s="925">
        <f t="shared" si="105"/>
        <v>10</v>
      </c>
      <c r="L819" s="926">
        <f>SUM((F819-I819)/J819*K819)*E819</f>
        <v>9.7140000000000004E-2</v>
      </c>
      <c r="M819" s="919" t="s">
        <v>883</v>
      </c>
      <c r="N819" s="927">
        <v>1</v>
      </c>
      <c r="O819" s="928">
        <f t="shared" si="104"/>
        <v>-35941.800000000359</v>
      </c>
      <c r="P819" s="518"/>
    </row>
    <row r="820" spans="1:17" s="846" customFormat="1" ht="15" customHeight="1" x14ac:dyDescent="0.25">
      <c r="A820" s="604" t="s">
        <v>1146</v>
      </c>
      <c r="B820" s="604" t="s">
        <v>2285</v>
      </c>
      <c r="C820" s="929" t="s">
        <v>52</v>
      </c>
      <c r="D820" s="707">
        <v>42493</v>
      </c>
      <c r="E820" s="604">
        <v>132.47</v>
      </c>
      <c r="F820" s="930">
        <v>0.95660000000000001</v>
      </c>
      <c r="G820" s="931" t="s">
        <v>976</v>
      </c>
      <c r="H820" s="923">
        <v>42507</v>
      </c>
      <c r="I820" s="930">
        <v>0.9788</v>
      </c>
      <c r="J820" s="924">
        <f>SUM(I820-F820)*10000</f>
        <v>221.99999999999997</v>
      </c>
      <c r="K820" s="932">
        <f t="shared" si="105"/>
        <v>10.198878123406425</v>
      </c>
      <c r="L820" s="933">
        <f t="shared" ref="L820:L826" si="107">SUM((I820-F820)/J820*K820)*E820</f>
        <v>0.13510453850076493</v>
      </c>
      <c r="M820" s="929" t="s">
        <v>883</v>
      </c>
      <c r="N820" s="934">
        <v>0.98050000000000004</v>
      </c>
      <c r="O820" s="928">
        <f t="shared" si="104"/>
        <v>305897.06830361864</v>
      </c>
      <c r="P820" s="517"/>
    </row>
    <row r="821" spans="1:17" s="846" customFormat="1" ht="15" customHeight="1" x14ac:dyDescent="0.25">
      <c r="A821" s="604" t="s">
        <v>1057</v>
      </c>
      <c r="B821" s="604" t="s">
        <v>2285</v>
      </c>
      <c r="C821" s="929" t="s">
        <v>52</v>
      </c>
      <c r="D821" s="707">
        <v>42507</v>
      </c>
      <c r="E821" s="604">
        <v>12.99</v>
      </c>
      <c r="F821" s="930">
        <v>0.73250000000000004</v>
      </c>
      <c r="G821" s="931" t="s">
        <v>976</v>
      </c>
      <c r="H821" s="923">
        <v>42507</v>
      </c>
      <c r="I821" s="930">
        <v>0.72309999999999997</v>
      </c>
      <c r="J821" s="924">
        <f>SUM(I821-F821)*10000</f>
        <v>-94.000000000000753</v>
      </c>
      <c r="K821" s="932">
        <f t="shared" ref="K821:K827" si="108">SUM(100000/N821)/10000</f>
        <v>10</v>
      </c>
      <c r="L821" s="933">
        <f t="shared" si="107"/>
        <v>1.299E-2</v>
      </c>
      <c r="M821" s="929" t="s">
        <v>883</v>
      </c>
      <c r="N821" s="934">
        <v>1</v>
      </c>
      <c r="O821" s="928">
        <f t="shared" ref="O821:O827" si="109">SUM(J821*K821*E821)/N821</f>
        <v>-12210.600000000097</v>
      </c>
      <c r="P821" s="517"/>
    </row>
    <row r="822" spans="1:17" s="846" customFormat="1" ht="15" customHeight="1" x14ac:dyDescent="0.25">
      <c r="A822" s="604" t="s">
        <v>1144</v>
      </c>
      <c r="B822" s="604" t="s">
        <v>2285</v>
      </c>
      <c r="C822" s="929" t="s">
        <v>52</v>
      </c>
      <c r="D822" s="707">
        <v>42492</v>
      </c>
      <c r="E822" s="604">
        <v>70.680000000000007</v>
      </c>
      <c r="F822" s="930">
        <v>1.9291</v>
      </c>
      <c r="G822" s="931" t="s">
        <v>976</v>
      </c>
      <c r="H822" s="923">
        <v>42508</v>
      </c>
      <c r="I822" s="930">
        <v>1.9995000000000001</v>
      </c>
      <c r="J822" s="924">
        <f>SUM(I822-F822)*10000</f>
        <v>704.00000000000023</v>
      </c>
      <c r="K822" s="932">
        <f t="shared" si="108"/>
        <v>7.2301352035283051</v>
      </c>
      <c r="L822" s="933">
        <f t="shared" si="107"/>
        <v>5.1102595618538062E-2</v>
      </c>
      <c r="M822" s="929" t="s">
        <v>883</v>
      </c>
      <c r="N822" s="934">
        <v>1.3831</v>
      </c>
      <c r="O822" s="928">
        <f t="shared" si="109"/>
        <v>260112.98760357752</v>
      </c>
      <c r="P822" s="517"/>
    </row>
    <row r="823" spans="1:17" s="846" customFormat="1" ht="15" customHeight="1" x14ac:dyDescent="0.25">
      <c r="A823" s="604" t="s">
        <v>1173</v>
      </c>
      <c r="B823" s="604" t="s">
        <v>2285</v>
      </c>
      <c r="C823" s="929" t="s">
        <v>52</v>
      </c>
      <c r="D823" s="707">
        <v>42492</v>
      </c>
      <c r="E823" s="604">
        <v>220.89</v>
      </c>
      <c r="F823" s="930">
        <v>1.843</v>
      </c>
      <c r="G823" s="931" t="s">
        <v>976</v>
      </c>
      <c r="H823" s="923">
        <v>42508</v>
      </c>
      <c r="I823" s="930">
        <v>1.8854</v>
      </c>
      <c r="J823" s="924">
        <f>SUM(I823-F823)*10000</f>
        <v>423.99999999999994</v>
      </c>
      <c r="K823" s="932">
        <f t="shared" si="108"/>
        <v>7.6728305071740968</v>
      </c>
      <c r="L823" s="933">
        <f t="shared" si="107"/>
        <v>0.1694851530729686</v>
      </c>
      <c r="M823" s="929" t="s">
        <v>883</v>
      </c>
      <c r="N823" s="934">
        <v>1.3032999999999999</v>
      </c>
      <c r="O823" s="928">
        <f t="shared" si="109"/>
        <v>551382.68167681037</v>
      </c>
      <c r="P823" s="517"/>
    </row>
    <row r="824" spans="1:17" s="846" customFormat="1" ht="15" customHeight="1" x14ac:dyDescent="0.25">
      <c r="A824" s="604" t="s">
        <v>1274</v>
      </c>
      <c r="B824" s="604" t="s">
        <v>2285</v>
      </c>
      <c r="C824" s="929" t="s">
        <v>52</v>
      </c>
      <c r="D824" s="707">
        <v>42493</v>
      </c>
      <c r="E824" s="604">
        <v>168</v>
      </c>
      <c r="F824" s="930">
        <v>106.795</v>
      </c>
      <c r="G824" s="931" t="s">
        <v>976</v>
      </c>
      <c r="H824" s="923">
        <v>42508</v>
      </c>
      <c r="I824" s="930">
        <v>110.08199999999999</v>
      </c>
      <c r="J824" s="924">
        <f>SUM(I824-F824)*100</f>
        <v>328.69999999999919</v>
      </c>
      <c r="K824" s="932">
        <f t="shared" si="108"/>
        <v>10</v>
      </c>
      <c r="L824" s="933">
        <f t="shared" si="107"/>
        <v>16.8</v>
      </c>
      <c r="M824" s="929" t="s">
        <v>883</v>
      </c>
      <c r="N824" s="934">
        <v>1</v>
      </c>
      <c r="O824" s="928">
        <f t="shared" si="109"/>
        <v>552215.9999999986</v>
      </c>
      <c r="P824" s="517"/>
    </row>
    <row r="825" spans="1:17" s="846" customFormat="1" ht="15" customHeight="1" x14ac:dyDescent="0.25">
      <c r="A825" s="604" t="s">
        <v>1172</v>
      </c>
      <c r="B825" s="604" t="s">
        <v>2285</v>
      </c>
      <c r="C825" s="929" t="s">
        <v>52</v>
      </c>
      <c r="D825" s="707">
        <v>42501</v>
      </c>
      <c r="E825" s="604">
        <v>128.16</v>
      </c>
      <c r="F825" s="930">
        <v>0.67900000000000005</v>
      </c>
      <c r="G825" s="931" t="s">
        <v>976</v>
      </c>
      <c r="H825" s="572">
        <v>42509</v>
      </c>
      <c r="I825" s="930">
        <v>0.67159999999999997</v>
      </c>
      <c r="J825" s="924">
        <f>SUM(I825-F825)*10000</f>
        <v>-74.000000000000739</v>
      </c>
      <c r="K825" s="932">
        <f t="shared" si="108"/>
        <v>10</v>
      </c>
      <c r="L825" s="933">
        <f t="shared" si="107"/>
        <v>0.12816</v>
      </c>
      <c r="M825" s="929" t="s">
        <v>883</v>
      </c>
      <c r="N825" s="934">
        <v>1</v>
      </c>
      <c r="O825" s="928">
        <f t="shared" si="109"/>
        <v>-94838.40000000094</v>
      </c>
      <c r="P825" s="517"/>
    </row>
    <row r="826" spans="1:17" s="846" customFormat="1" ht="15" customHeight="1" x14ac:dyDescent="0.25">
      <c r="A826" s="604" t="s">
        <v>1031</v>
      </c>
      <c r="B826" s="604" t="s">
        <v>2285</v>
      </c>
      <c r="C826" s="929" t="s">
        <v>52</v>
      </c>
      <c r="D826" s="707">
        <v>42508</v>
      </c>
      <c r="E826" s="604">
        <v>36.31</v>
      </c>
      <c r="F826" s="930">
        <v>1.2981</v>
      </c>
      <c r="G826" s="931" t="s">
        <v>52</v>
      </c>
      <c r="H826" s="572">
        <v>42509</v>
      </c>
      <c r="I826" s="930">
        <v>1.3104</v>
      </c>
      <c r="J826" s="924">
        <f>SUM(I826-F826)*10000</f>
        <v>122.99999999999977</v>
      </c>
      <c r="K826" s="932">
        <f t="shared" si="108"/>
        <v>7.6202087937209475</v>
      </c>
      <c r="L826" s="933">
        <f t="shared" si="107"/>
        <v>2.7668978130000764E-2</v>
      </c>
      <c r="M826" s="929" t="s">
        <v>883</v>
      </c>
      <c r="N826" s="934">
        <v>1.3123</v>
      </c>
      <c r="O826" s="928">
        <f t="shared" si="109"/>
        <v>25933.737026518989</v>
      </c>
      <c r="P826" s="517"/>
    </row>
    <row r="827" spans="1:17" s="846" customFormat="1" ht="15" customHeight="1" x14ac:dyDescent="0.25">
      <c r="A827" s="627" t="s">
        <v>1030</v>
      </c>
      <c r="B827" s="627" t="s">
        <v>2285</v>
      </c>
      <c r="C827" s="919" t="s">
        <v>77</v>
      </c>
      <c r="D827" s="920">
        <v>41406</v>
      </c>
      <c r="E827" s="627">
        <v>114.49</v>
      </c>
      <c r="F827" s="921">
        <v>0.78459999999999996</v>
      </c>
      <c r="G827" s="922" t="s">
        <v>976</v>
      </c>
      <c r="H827" s="572">
        <v>42510</v>
      </c>
      <c r="I827" s="921">
        <v>0.77400000000000002</v>
      </c>
      <c r="J827" s="924">
        <f>SUM(F827-I827)*10000</f>
        <v>105.99999999999943</v>
      </c>
      <c r="K827" s="925">
        <f t="shared" si="108"/>
        <v>14.490653528474134</v>
      </c>
      <c r="L827" s="926">
        <f>SUM((F827-I827)/J827*K827)*E827</f>
        <v>0.16590349224750034</v>
      </c>
      <c r="M827" s="919" t="s">
        <v>883</v>
      </c>
      <c r="N827" s="927">
        <v>0.69010000000000005</v>
      </c>
      <c r="O827" s="928">
        <f t="shared" si="109"/>
        <v>254829.30268417537</v>
      </c>
      <c r="P827" s="518"/>
    </row>
    <row r="828" spans="1:17" s="369" customFormat="1" ht="15" customHeight="1" x14ac:dyDescent="0.25">
      <c r="A828" s="604" t="s">
        <v>1149</v>
      </c>
      <c r="B828" s="604" t="s">
        <v>2285</v>
      </c>
      <c r="C828" s="929" t="s">
        <v>52</v>
      </c>
      <c r="D828" s="707">
        <v>42500</v>
      </c>
      <c r="E828" s="604">
        <v>164.63</v>
      </c>
      <c r="F828" s="930">
        <v>83.905000000000001</v>
      </c>
      <c r="G828" s="931" t="s">
        <v>976</v>
      </c>
      <c r="H828" s="572">
        <v>42513</v>
      </c>
      <c r="I828" s="930">
        <v>83.195999999999998</v>
      </c>
      <c r="J828" s="924">
        <f>SUM(I828-F828)*100</f>
        <v>-70.900000000000318</v>
      </c>
      <c r="K828" s="932">
        <f t="shared" ref="K828:K838" si="110">SUM(100000/N828)/10000</f>
        <v>10</v>
      </c>
      <c r="L828" s="933">
        <f>SUM((I828-F828)/J828*K828)*E828</f>
        <v>16.463000000000001</v>
      </c>
      <c r="M828" s="929" t="s">
        <v>883</v>
      </c>
      <c r="N828" s="934">
        <v>1</v>
      </c>
      <c r="O828" s="928">
        <f t="shared" ref="O828:O838" si="111">SUM(J828*K828*E828)/N828</f>
        <v>-116722.67000000052</v>
      </c>
      <c r="P828" s="517"/>
      <c r="Q828" s="846"/>
    </row>
    <row r="829" spans="1:17" s="846" customFormat="1" ht="15" customHeight="1" x14ac:dyDescent="0.25">
      <c r="A829" s="604" t="s">
        <v>1144</v>
      </c>
      <c r="B829" s="604" t="s">
        <v>2285</v>
      </c>
      <c r="C829" s="929" t="s">
        <v>52</v>
      </c>
      <c r="D829" s="707">
        <v>42503</v>
      </c>
      <c r="E829" s="604">
        <v>66.45</v>
      </c>
      <c r="F829" s="930">
        <v>1.9792000000000001</v>
      </c>
      <c r="G829" s="931" t="s">
        <v>976</v>
      </c>
      <c r="H829" s="572">
        <v>42513</v>
      </c>
      <c r="I829" s="930">
        <v>2.0045000000000002</v>
      </c>
      <c r="J829" s="924">
        <f>SUM(I829-F829)*10000</f>
        <v>253.00000000000099</v>
      </c>
      <c r="K829" s="932">
        <f t="shared" si="110"/>
        <v>7.2301352035283051</v>
      </c>
      <c r="L829" s="933">
        <f>SUM((I829-F829)/J829*K829)*E829</f>
        <v>4.8044248427445597E-2</v>
      </c>
      <c r="M829" s="929" t="s">
        <v>883</v>
      </c>
      <c r="N829" s="934">
        <v>1.3831</v>
      </c>
      <c r="O829" s="928">
        <f t="shared" si="111"/>
        <v>87883.702206230795</v>
      </c>
      <c r="P829" s="517"/>
    </row>
    <row r="830" spans="1:17" s="846" customFormat="1" ht="15" customHeight="1" x14ac:dyDescent="0.25">
      <c r="A830" s="604" t="s">
        <v>1118</v>
      </c>
      <c r="B830" s="604" t="s">
        <v>2285</v>
      </c>
      <c r="C830" s="929" t="s">
        <v>52</v>
      </c>
      <c r="D830" s="707">
        <v>42513</v>
      </c>
      <c r="E830" s="604">
        <v>230.98</v>
      </c>
      <c r="F830" s="930">
        <v>0.99965000000000004</v>
      </c>
      <c r="G830" s="931" t="s">
        <v>976</v>
      </c>
      <c r="H830" s="572">
        <v>42514</v>
      </c>
      <c r="I830" s="930">
        <v>0.99046000000000001</v>
      </c>
      <c r="J830" s="924">
        <f>SUM(I830-F830)*10000</f>
        <v>-91.900000000000318</v>
      </c>
      <c r="K830" s="932">
        <f t="shared" si="110"/>
        <v>7.2353664713117718</v>
      </c>
      <c r="L830" s="933">
        <f>SUM((I830-F830)/J830*K830)*E830</f>
        <v>0.16712249475435928</v>
      </c>
      <c r="M830" s="929" t="s">
        <v>883</v>
      </c>
      <c r="N830" s="934">
        <v>1.3821000000000001</v>
      </c>
      <c r="O830" s="928">
        <f t="shared" si="111"/>
        <v>-111124.79030407114</v>
      </c>
      <c r="P830" s="517"/>
    </row>
    <row r="831" spans="1:17" s="369" customFormat="1" ht="15" customHeight="1" x14ac:dyDescent="0.25">
      <c r="A831" s="604" t="s">
        <v>1057</v>
      </c>
      <c r="B831" s="604" t="s">
        <v>2285</v>
      </c>
      <c r="C831" s="929" t="s">
        <v>52</v>
      </c>
      <c r="D831" s="707">
        <v>42513</v>
      </c>
      <c r="E831" s="604">
        <v>192.95</v>
      </c>
      <c r="F831" s="930">
        <v>0.72502</v>
      </c>
      <c r="G831" s="931" t="s">
        <v>976</v>
      </c>
      <c r="H831" s="572">
        <v>42514</v>
      </c>
      <c r="I831" s="930">
        <v>0.71697</v>
      </c>
      <c r="J831" s="924">
        <f>SUM(I831-F831)*10000</f>
        <v>-80.500000000000014</v>
      </c>
      <c r="K831" s="932">
        <f t="shared" si="110"/>
        <v>7.1782355896920533</v>
      </c>
      <c r="L831" s="933">
        <f>SUM((I831-F831)/J831*K831)*E831</f>
        <v>0.13850405570310817</v>
      </c>
      <c r="M831" s="929" t="s">
        <v>883</v>
      </c>
      <c r="N831" s="934">
        <v>1.3931</v>
      </c>
      <c r="O831" s="928">
        <f t="shared" si="111"/>
        <v>-80034.286728161707</v>
      </c>
      <c r="P831" s="517"/>
      <c r="Q831" s="846"/>
    </row>
    <row r="832" spans="1:17" s="846" customFormat="1" ht="15" customHeight="1" x14ac:dyDescent="0.25">
      <c r="A832" s="604" t="s">
        <v>1117</v>
      </c>
      <c r="B832" s="604" t="s">
        <v>2285</v>
      </c>
      <c r="C832" s="929" t="s">
        <v>52</v>
      </c>
      <c r="D832" s="707">
        <v>42514</v>
      </c>
      <c r="E832" s="604">
        <v>184.52</v>
      </c>
      <c r="F832" s="930">
        <v>1.5622</v>
      </c>
      <c r="G832" s="931" t="s">
        <v>976</v>
      </c>
      <c r="H832" s="572">
        <v>42514</v>
      </c>
      <c r="I832" s="930">
        <v>1.5511699999999999</v>
      </c>
      <c r="J832" s="924">
        <f>SUM(I832-F832)*10000</f>
        <v>-110.30000000000095</v>
      </c>
      <c r="K832" s="932">
        <f t="shared" si="110"/>
        <v>7.1782355896920533</v>
      </c>
      <c r="L832" s="933">
        <f>SUM((I832-F832)/J832*K832)*E832</f>
        <v>0.13245280310099777</v>
      </c>
      <c r="M832" s="929" t="s">
        <v>883</v>
      </c>
      <c r="N832" s="934">
        <v>1.3931</v>
      </c>
      <c r="O832" s="928">
        <f t="shared" si="111"/>
        <v>-104870.74999669929</v>
      </c>
      <c r="P832" s="517"/>
    </row>
    <row r="833" spans="1:17" s="846" customFormat="1" ht="15" customHeight="1" x14ac:dyDescent="0.25">
      <c r="A833" s="627" t="s">
        <v>1144</v>
      </c>
      <c r="B833" s="627" t="s">
        <v>2285</v>
      </c>
      <c r="C833" s="919" t="s">
        <v>77</v>
      </c>
      <c r="D833" s="920">
        <v>42513</v>
      </c>
      <c r="E833" s="627">
        <v>91.25</v>
      </c>
      <c r="F833" s="921">
        <v>2.0043700000000002</v>
      </c>
      <c r="G833" s="922" t="s">
        <v>976</v>
      </c>
      <c r="H833" s="572">
        <v>42514</v>
      </c>
      <c r="I833" s="921">
        <v>2.0275099999999999</v>
      </c>
      <c r="J833" s="924">
        <f>SUM(F833-I833)*10000</f>
        <v>-231.39999999999716</v>
      </c>
      <c r="K833" s="925">
        <f t="shared" si="110"/>
        <v>7.1782355896920533</v>
      </c>
      <c r="L833" s="926">
        <f>SUM((F833-I833)/J833*K833)*E833</f>
        <v>6.5501399755939993E-2</v>
      </c>
      <c r="M833" s="919" t="s">
        <v>883</v>
      </c>
      <c r="N833" s="927">
        <v>1.3931</v>
      </c>
      <c r="O833" s="928">
        <f t="shared" si="111"/>
        <v>-108800.68841809149</v>
      </c>
      <c r="P833" s="518"/>
    </row>
    <row r="834" spans="1:17" s="846" customFormat="1" ht="15" customHeight="1" x14ac:dyDescent="0.25">
      <c r="A834" s="627" t="s">
        <v>1032</v>
      </c>
      <c r="B834" s="627" t="s">
        <v>2285</v>
      </c>
      <c r="C834" s="919" t="s">
        <v>77</v>
      </c>
      <c r="D834" s="920">
        <v>42513</v>
      </c>
      <c r="E834" s="627">
        <v>103.4</v>
      </c>
      <c r="F834" s="921">
        <v>1.43483</v>
      </c>
      <c r="G834" s="922" t="s">
        <v>976</v>
      </c>
      <c r="H834" s="572">
        <v>42514</v>
      </c>
      <c r="I834" s="921">
        <v>1.4495400000000001</v>
      </c>
      <c r="J834" s="924">
        <f>SUM(F834-I834)*10000</f>
        <v>-147.10000000000002</v>
      </c>
      <c r="K834" s="925">
        <f t="shared" si="110"/>
        <v>10.022048506714771</v>
      </c>
      <c r="L834" s="926">
        <f>SUM((F834-I834)/J834*K834)*E834</f>
        <v>0.10362798155943073</v>
      </c>
      <c r="M834" s="919" t="s">
        <v>883</v>
      </c>
      <c r="N834" s="927">
        <v>0.99780000000000002</v>
      </c>
      <c r="O834" s="928">
        <f t="shared" si="111"/>
        <v>-152772.86116849331</v>
      </c>
      <c r="P834" s="518"/>
    </row>
    <row r="835" spans="1:17" s="846" customFormat="1" ht="15" customHeight="1" x14ac:dyDescent="0.25">
      <c r="A835" s="604" t="s">
        <v>2432</v>
      </c>
      <c r="B835" s="604" t="s">
        <v>2285</v>
      </c>
      <c r="C835" s="929" t="s">
        <v>52</v>
      </c>
      <c r="D835" s="707">
        <v>42501</v>
      </c>
      <c r="E835" s="604">
        <v>206.56</v>
      </c>
      <c r="F835" s="930">
        <v>0.66139999999999999</v>
      </c>
      <c r="G835" s="931" t="s">
        <v>976</v>
      </c>
      <c r="H835" s="572">
        <v>42514</v>
      </c>
      <c r="I835" s="930">
        <v>0.66920000000000002</v>
      </c>
      <c r="J835" s="924">
        <f>SUM(I835-F835)*10000</f>
        <v>78.000000000000284</v>
      </c>
      <c r="K835" s="932">
        <f t="shared" si="110"/>
        <v>10.298661174047375</v>
      </c>
      <c r="L835" s="933">
        <f>SUM((I835-F835)/J835*K835)*E835</f>
        <v>0.2127291452111226</v>
      </c>
      <c r="M835" s="929" t="s">
        <v>883</v>
      </c>
      <c r="N835" s="934">
        <v>0.97099999999999997</v>
      </c>
      <c r="O835" s="928">
        <f t="shared" si="111"/>
        <v>170884.3802931784</v>
      </c>
      <c r="P835" s="517"/>
    </row>
    <row r="836" spans="1:17" s="846" customFormat="1" ht="15" customHeight="1" x14ac:dyDescent="0.25">
      <c r="A836" s="627" t="s">
        <v>1594</v>
      </c>
      <c r="B836" s="627" t="s">
        <v>2285</v>
      </c>
      <c r="C836" s="919" t="s">
        <v>77</v>
      </c>
      <c r="D836" s="920">
        <v>42501</v>
      </c>
      <c r="E836" s="627">
        <v>259.62</v>
      </c>
      <c r="F836" s="921">
        <v>1.6794</v>
      </c>
      <c r="G836" s="922" t="s">
        <v>976</v>
      </c>
      <c r="H836" s="572">
        <v>42514</v>
      </c>
      <c r="I836" s="921">
        <v>1.6613</v>
      </c>
      <c r="J836" s="924">
        <f>SUM(F836-I836)*10000</f>
        <v>181.00000000000006</v>
      </c>
      <c r="K836" s="925">
        <f t="shared" si="110"/>
        <v>6.7672734655207414</v>
      </c>
      <c r="L836" s="926">
        <f>SUM((F836-I836)/J836*K836)*E836</f>
        <v>0.17569195371184948</v>
      </c>
      <c r="M836" s="919" t="s">
        <v>883</v>
      </c>
      <c r="N836" s="927">
        <v>1.4777</v>
      </c>
      <c r="O836" s="928">
        <f t="shared" si="111"/>
        <v>215200.94485920531</v>
      </c>
      <c r="P836" s="518"/>
    </row>
    <row r="837" spans="1:17" s="846" customFormat="1" ht="15" customHeight="1" x14ac:dyDescent="0.25">
      <c r="A837" s="627" t="s">
        <v>1594</v>
      </c>
      <c r="B837" s="627" t="s">
        <v>2285</v>
      </c>
      <c r="C837" s="919" t="s">
        <v>77</v>
      </c>
      <c r="D837" s="920">
        <v>42501</v>
      </c>
      <c r="E837" s="627">
        <v>259.62</v>
      </c>
      <c r="F837" s="921">
        <v>1.6794</v>
      </c>
      <c r="G837" s="922" t="s">
        <v>976</v>
      </c>
      <c r="H837" s="572">
        <v>42514</v>
      </c>
      <c r="I837" s="921">
        <v>1.6610400000000001</v>
      </c>
      <c r="J837" s="924">
        <f>SUM(F837-I837)*10000</f>
        <v>183.59999999999931</v>
      </c>
      <c r="K837" s="925">
        <f t="shared" si="110"/>
        <v>6.7672734655207414</v>
      </c>
      <c r="L837" s="926">
        <f>SUM((F837-I837)/J837*K837)*E837</f>
        <v>0.17569195371184951</v>
      </c>
      <c r="M837" s="919" t="s">
        <v>883</v>
      </c>
      <c r="N837" s="927">
        <v>1.4777</v>
      </c>
      <c r="O837" s="928">
        <f t="shared" si="111"/>
        <v>218292.22914999962</v>
      </c>
      <c r="P837" s="518"/>
    </row>
    <row r="838" spans="1:17" s="846" customFormat="1" ht="15" customHeight="1" x14ac:dyDescent="0.25">
      <c r="A838" s="604" t="s">
        <v>1594</v>
      </c>
      <c r="B838" s="604" t="s">
        <v>2285</v>
      </c>
      <c r="C838" s="929" t="s">
        <v>52</v>
      </c>
      <c r="D838" s="707">
        <v>42514</v>
      </c>
      <c r="E838" s="604">
        <v>154.24</v>
      </c>
      <c r="F838" s="930">
        <v>1.6611100000000001</v>
      </c>
      <c r="G838" s="931" t="s">
        <v>976</v>
      </c>
      <c r="H838" s="572">
        <v>42515</v>
      </c>
      <c r="I838" s="930">
        <v>1.6473</v>
      </c>
      <c r="J838" s="924">
        <f>SUM(I838-F838)*10000</f>
        <v>-138.10000000000099</v>
      </c>
      <c r="K838" s="932">
        <f t="shared" si="110"/>
        <v>6.7344602330123235</v>
      </c>
      <c r="L838" s="933">
        <f>SUM((I838-F838)/J838*K838)*E838</f>
        <v>0.1038723146339821</v>
      </c>
      <c r="M838" s="929" t="s">
        <v>883</v>
      </c>
      <c r="N838" s="934">
        <v>1.4849000000000001</v>
      </c>
      <c r="O838" s="928">
        <f t="shared" si="111"/>
        <v>-96604.260562684532</v>
      </c>
      <c r="P838" s="517"/>
    </row>
    <row r="839" spans="1:17" s="846" customFormat="1" ht="15" customHeight="1" x14ac:dyDescent="0.25">
      <c r="A839" s="604" t="s">
        <v>1141</v>
      </c>
      <c r="B839" s="604" t="s">
        <v>2285</v>
      </c>
      <c r="C839" s="929" t="s">
        <v>52</v>
      </c>
      <c r="D839" s="707">
        <v>42507</v>
      </c>
      <c r="E839" s="604">
        <v>208.87</v>
      </c>
      <c r="F839" s="930">
        <v>0.94289999999999996</v>
      </c>
      <c r="G839" s="931" t="s">
        <v>976</v>
      </c>
      <c r="H839" s="572">
        <v>42515</v>
      </c>
      <c r="I839" s="930">
        <v>0.93859999999999999</v>
      </c>
      <c r="J839" s="924">
        <f>SUM(I839-F839)*10000</f>
        <v>-42.999999999999702</v>
      </c>
      <c r="K839" s="932">
        <f t="shared" ref="K839:K853" si="112">SUM(100000/N839)/10000</f>
        <v>7.6202087937209475</v>
      </c>
      <c r="L839" s="933">
        <f>SUM((I839-F839)/J839*K839)*E839</f>
        <v>0.15916330107444943</v>
      </c>
      <c r="M839" s="929" t="s">
        <v>883</v>
      </c>
      <c r="N839" s="934">
        <v>1.3123</v>
      </c>
      <c r="O839" s="928">
        <f t="shared" ref="O839:O853" si="113">SUM(J839*K839*E839)/N839</f>
        <v>-52152.87621886214</v>
      </c>
      <c r="P839" s="517"/>
    </row>
    <row r="840" spans="1:17" s="846" customFormat="1" ht="15" customHeight="1" x14ac:dyDescent="0.25">
      <c r="A840" s="627" t="s">
        <v>1273</v>
      </c>
      <c r="B840" s="627" t="s">
        <v>2285</v>
      </c>
      <c r="C840" s="919" t="s">
        <v>77</v>
      </c>
      <c r="D840" s="920">
        <v>42503</v>
      </c>
      <c r="E840" s="627">
        <v>159.31</v>
      </c>
      <c r="F840" s="921">
        <v>123.55800000000001</v>
      </c>
      <c r="G840" s="922" t="s">
        <v>976</v>
      </c>
      <c r="H840" s="572">
        <v>42515</v>
      </c>
      <c r="I840" s="921">
        <v>122.84</v>
      </c>
      <c r="J840" s="924">
        <f>SUM(F840-I840)*100</f>
        <v>71.800000000000352</v>
      </c>
      <c r="K840" s="925">
        <f t="shared" si="112"/>
        <v>10</v>
      </c>
      <c r="L840" s="926">
        <f>SUM((F840-I840)/J840*K840)*E840</f>
        <v>15.931000000000001</v>
      </c>
      <c r="M840" s="919" t="s">
        <v>883</v>
      </c>
      <c r="N840" s="927">
        <v>1</v>
      </c>
      <c r="O840" s="928">
        <f t="shared" si="113"/>
        <v>114384.58000000057</v>
      </c>
      <c r="P840" s="518"/>
      <c r="Q840" s="369"/>
    </row>
    <row r="841" spans="1:17" s="846" customFormat="1" ht="15" customHeight="1" x14ac:dyDescent="0.25">
      <c r="A841" s="604" t="s">
        <v>1031</v>
      </c>
      <c r="B841" s="604" t="s">
        <v>2285</v>
      </c>
      <c r="C841" s="929" t="s">
        <v>52</v>
      </c>
      <c r="D841" s="707">
        <v>42508</v>
      </c>
      <c r="E841" s="604">
        <v>36.31</v>
      </c>
      <c r="F841" s="930">
        <v>1.2981</v>
      </c>
      <c r="G841" s="931" t="s">
        <v>52</v>
      </c>
      <c r="H841" s="572">
        <v>42515</v>
      </c>
      <c r="I841" s="930">
        <v>1.3085</v>
      </c>
      <c r="J841" s="924">
        <f>SUM(I841-F841)*10000</f>
        <v>103.99999999999964</v>
      </c>
      <c r="K841" s="932">
        <f t="shared" si="112"/>
        <v>7.6202087937209475</v>
      </c>
      <c r="L841" s="933">
        <f>SUM((I841-F841)/J841*K841)*E841</f>
        <v>2.7668978130000764E-2</v>
      </c>
      <c r="M841" s="929" t="s">
        <v>883</v>
      </c>
      <c r="N841" s="934">
        <v>1.3123</v>
      </c>
      <c r="O841" s="928">
        <f t="shared" si="113"/>
        <v>21927.71260778838</v>
      </c>
      <c r="P841" s="517"/>
    </row>
    <row r="842" spans="1:17" s="846" customFormat="1" ht="15" customHeight="1" x14ac:dyDescent="0.25">
      <c r="A842" s="627" t="s">
        <v>1273</v>
      </c>
      <c r="B842" s="627" t="s">
        <v>2285</v>
      </c>
      <c r="C842" s="919" t="s">
        <v>77</v>
      </c>
      <c r="D842" s="920">
        <v>42503</v>
      </c>
      <c r="E842" s="627">
        <v>107.84</v>
      </c>
      <c r="F842" s="921">
        <v>123.45</v>
      </c>
      <c r="G842" s="922" t="s">
        <v>52</v>
      </c>
      <c r="H842" s="572">
        <v>42516</v>
      </c>
      <c r="I842" s="921">
        <v>122.84</v>
      </c>
      <c r="J842" s="924">
        <f>SUM(F842-I842)*100</f>
        <v>60.999999999999943</v>
      </c>
      <c r="K842" s="925">
        <f t="shared" si="112"/>
        <v>10</v>
      </c>
      <c r="L842" s="926">
        <f>SUM((F842-I842)/J842*K842)*E842</f>
        <v>10.784000000000001</v>
      </c>
      <c r="M842" s="919" t="s">
        <v>883</v>
      </c>
      <c r="N842" s="927">
        <v>1</v>
      </c>
      <c r="O842" s="928">
        <f t="shared" si="113"/>
        <v>65782.399999999936</v>
      </c>
      <c r="P842" s="518"/>
      <c r="Q842" s="369"/>
    </row>
    <row r="843" spans="1:17" s="846" customFormat="1" ht="15" customHeight="1" x14ac:dyDescent="0.25">
      <c r="A843" s="627" t="s">
        <v>1155</v>
      </c>
      <c r="B843" s="627" t="s">
        <v>2285</v>
      </c>
      <c r="C843" s="919" t="s">
        <v>77</v>
      </c>
      <c r="D843" s="920">
        <v>42491</v>
      </c>
      <c r="E843" s="627">
        <v>87.62</v>
      </c>
      <c r="F843" s="921">
        <v>79.510000000000005</v>
      </c>
      <c r="G843" s="922" t="s">
        <v>976</v>
      </c>
      <c r="H843" s="572">
        <v>42517</v>
      </c>
      <c r="I843" s="921">
        <v>79.209999999999994</v>
      </c>
      <c r="J843" s="924">
        <f>SUM(F843-I843)*100</f>
        <v>30.000000000001137</v>
      </c>
      <c r="K843" s="925">
        <f t="shared" si="112"/>
        <v>10</v>
      </c>
      <c r="L843" s="926">
        <f>SUM((F843-I843)/J843*K843)*E843</f>
        <v>8.7620000000000005</v>
      </c>
      <c r="M843" s="919" t="s">
        <v>883</v>
      </c>
      <c r="N843" s="927">
        <v>1</v>
      </c>
      <c r="O843" s="928">
        <f t="shared" si="113"/>
        <v>26286.000000000997</v>
      </c>
      <c r="P843" s="518"/>
    </row>
    <row r="844" spans="1:17" s="846" customFormat="1" ht="15" customHeight="1" x14ac:dyDescent="0.25">
      <c r="A844" s="627" t="s">
        <v>1035</v>
      </c>
      <c r="B844" s="627" t="s">
        <v>2285</v>
      </c>
      <c r="C844" s="919" t="s">
        <v>77</v>
      </c>
      <c r="D844" s="920">
        <v>42493</v>
      </c>
      <c r="E844" s="627">
        <v>133.6</v>
      </c>
      <c r="F844" s="921">
        <v>1.1485000000000001</v>
      </c>
      <c r="G844" s="922" t="s">
        <v>976</v>
      </c>
      <c r="H844" s="572">
        <v>42521</v>
      </c>
      <c r="I844" s="921">
        <v>1.1162000000000001</v>
      </c>
      <c r="J844" s="924">
        <f>SUM(F844-I844)*10000</f>
        <v>322.99999999999994</v>
      </c>
      <c r="K844" s="925">
        <f t="shared" si="112"/>
        <v>10</v>
      </c>
      <c r="L844" s="926">
        <f>SUM((F844-I844)/J844*K844)*E844</f>
        <v>0.1336</v>
      </c>
      <c r="M844" s="919" t="s">
        <v>883</v>
      </c>
      <c r="N844" s="927">
        <v>1</v>
      </c>
      <c r="O844" s="928">
        <f t="shared" si="113"/>
        <v>431527.99999999994</v>
      </c>
      <c r="P844" s="518"/>
    </row>
    <row r="845" spans="1:17" s="846" customFormat="1" ht="15" customHeight="1" x14ac:dyDescent="0.25">
      <c r="A845" s="627" t="s">
        <v>1035</v>
      </c>
      <c r="B845" s="627" t="s">
        <v>2285</v>
      </c>
      <c r="C845" s="919" t="s">
        <v>77</v>
      </c>
      <c r="D845" s="920">
        <v>42500</v>
      </c>
      <c r="E845" s="627">
        <v>128.99</v>
      </c>
      <c r="F845" s="921">
        <v>1.1365000000000001</v>
      </c>
      <c r="G845" s="922" t="s">
        <v>976</v>
      </c>
      <c r="H845" s="572">
        <v>42521</v>
      </c>
      <c r="I845" s="921">
        <v>1.1162000000000001</v>
      </c>
      <c r="J845" s="924">
        <f>SUM(F845-I845)*10000</f>
        <v>202.99999999999986</v>
      </c>
      <c r="K845" s="925">
        <f t="shared" si="112"/>
        <v>10</v>
      </c>
      <c r="L845" s="926">
        <f>SUM((F845-I845)/J845*K845)*E845</f>
        <v>0.12899000000000002</v>
      </c>
      <c r="M845" s="919" t="s">
        <v>883</v>
      </c>
      <c r="N845" s="927">
        <v>1</v>
      </c>
      <c r="O845" s="928">
        <f t="shared" si="113"/>
        <v>261849.69999999984</v>
      </c>
      <c r="P845" s="518"/>
    </row>
    <row r="846" spans="1:17" s="846" customFormat="1" ht="15" customHeight="1" x14ac:dyDescent="0.25">
      <c r="A846" s="627" t="s">
        <v>1031</v>
      </c>
      <c r="B846" s="627" t="s">
        <v>2285</v>
      </c>
      <c r="C846" s="919" t="s">
        <v>77</v>
      </c>
      <c r="D846" s="920">
        <v>42516</v>
      </c>
      <c r="E846" s="627">
        <v>67.87</v>
      </c>
      <c r="F846" s="921">
        <v>1.2917000000000001</v>
      </c>
      <c r="G846" s="922" t="s">
        <v>52</v>
      </c>
      <c r="H846" s="572">
        <v>42521</v>
      </c>
      <c r="I846" s="921">
        <v>1.3098000000000001</v>
      </c>
      <c r="J846" s="924">
        <f>SUM(F846-I846)*10000</f>
        <v>-181.00000000000006</v>
      </c>
      <c r="K846" s="925">
        <f t="shared" si="112"/>
        <v>7.6359193646915084</v>
      </c>
      <c r="L846" s="926">
        <f>SUM((F846-I846)/J846*K846)*E846</f>
        <v>5.1824984728161272E-2</v>
      </c>
      <c r="M846" s="919" t="s">
        <v>883</v>
      </c>
      <c r="N846" s="927">
        <v>1.3096000000000001</v>
      </c>
      <c r="O846" s="928">
        <f t="shared" si="113"/>
        <v>-71627.384207370123</v>
      </c>
      <c r="P846" s="518"/>
    </row>
    <row r="847" spans="1:17" s="846" customFormat="1" ht="15" customHeight="1" x14ac:dyDescent="0.25">
      <c r="A847" s="604" t="s">
        <v>1274</v>
      </c>
      <c r="B847" s="604" t="s">
        <v>2285</v>
      </c>
      <c r="C847" s="929" t="s">
        <v>52</v>
      </c>
      <c r="D847" s="707">
        <v>42500</v>
      </c>
      <c r="E847" s="604">
        <v>143.12</v>
      </c>
      <c r="F847" s="930">
        <v>107.57</v>
      </c>
      <c r="G847" s="931" t="s">
        <v>976</v>
      </c>
      <c r="H847" s="572">
        <v>42521</v>
      </c>
      <c r="I847" s="930">
        <v>110.98</v>
      </c>
      <c r="J847" s="924">
        <f>SUM(I847-F847)*100</f>
        <v>341.00000000000108</v>
      </c>
      <c r="K847" s="932">
        <f t="shared" si="112"/>
        <v>10</v>
      </c>
      <c r="L847" s="933">
        <f t="shared" ref="L847:L852" si="114">SUM((I847-F847)/J847*K847)*E847</f>
        <v>14.312000000000001</v>
      </c>
      <c r="M847" s="929" t="s">
        <v>883</v>
      </c>
      <c r="N847" s="934">
        <v>1</v>
      </c>
      <c r="O847" s="928">
        <f t="shared" si="113"/>
        <v>488039.20000000158</v>
      </c>
      <c r="P847" s="517">
        <f>SUM(O787:O847)</f>
        <v>3225063.7480255445</v>
      </c>
      <c r="Q847" s="846" t="s">
        <v>1136</v>
      </c>
    </row>
    <row r="848" spans="1:17" s="846" customFormat="1" ht="15" customHeight="1" x14ac:dyDescent="0.25">
      <c r="A848" s="604" t="s">
        <v>1274</v>
      </c>
      <c r="B848" s="604" t="s">
        <v>2285</v>
      </c>
      <c r="C848" s="929" t="s">
        <v>52</v>
      </c>
      <c r="D848" s="707">
        <v>42507</v>
      </c>
      <c r="E848" s="604">
        <v>102.27</v>
      </c>
      <c r="F848" s="930">
        <v>109.55</v>
      </c>
      <c r="G848" s="931" t="s">
        <v>976</v>
      </c>
      <c r="H848" s="572">
        <v>42522</v>
      </c>
      <c r="I848" s="930">
        <v>110.39</v>
      </c>
      <c r="J848" s="924">
        <f>SUM(I848-F848)*100</f>
        <v>84.000000000000341</v>
      </c>
      <c r="K848" s="932">
        <f t="shared" si="112"/>
        <v>10</v>
      </c>
      <c r="L848" s="933">
        <f t="shared" si="114"/>
        <v>10.227</v>
      </c>
      <c r="M848" s="929" t="s">
        <v>883</v>
      </c>
      <c r="N848" s="934">
        <v>1</v>
      </c>
      <c r="O848" s="928">
        <f t="shared" si="113"/>
        <v>85906.800000000352</v>
      </c>
      <c r="P848" s="517"/>
    </row>
    <row r="849" spans="1:16" s="846" customFormat="1" ht="15" customHeight="1" x14ac:dyDescent="0.25">
      <c r="A849" s="604" t="s">
        <v>1274</v>
      </c>
      <c r="B849" s="604" t="s">
        <v>2285</v>
      </c>
      <c r="C849" s="929" t="s">
        <v>52</v>
      </c>
      <c r="D849" s="707">
        <v>42520</v>
      </c>
      <c r="E849" s="604">
        <v>113.42</v>
      </c>
      <c r="F849" s="930">
        <v>110.63</v>
      </c>
      <c r="G849" s="931" t="s">
        <v>52</v>
      </c>
      <c r="H849" s="572">
        <v>42522</v>
      </c>
      <c r="I849" s="930">
        <v>110.39</v>
      </c>
      <c r="J849" s="924">
        <f>SUM(I849-F849)*100</f>
        <v>-23.999999999999488</v>
      </c>
      <c r="K849" s="932">
        <f t="shared" si="112"/>
        <v>10</v>
      </c>
      <c r="L849" s="933">
        <f t="shared" si="114"/>
        <v>11.342000000000001</v>
      </c>
      <c r="M849" s="929" t="s">
        <v>883</v>
      </c>
      <c r="N849" s="934">
        <v>1</v>
      </c>
      <c r="O849" s="928">
        <f t="shared" si="113"/>
        <v>-27220.799999999421</v>
      </c>
      <c r="P849" s="517"/>
    </row>
    <row r="850" spans="1:16" s="846" customFormat="1" ht="15" customHeight="1" x14ac:dyDescent="0.25">
      <c r="A850" s="604" t="s">
        <v>1273</v>
      </c>
      <c r="B850" s="604" t="s">
        <v>2285</v>
      </c>
      <c r="C850" s="929" t="s">
        <v>52</v>
      </c>
      <c r="D850" s="707">
        <v>42521</v>
      </c>
      <c r="E850" s="604">
        <v>83.09</v>
      </c>
      <c r="F850" s="930">
        <v>124.04</v>
      </c>
      <c r="G850" s="931" t="s">
        <v>52</v>
      </c>
      <c r="H850" s="572">
        <v>42522</v>
      </c>
      <c r="I850" s="930">
        <v>123.301</v>
      </c>
      <c r="J850" s="924">
        <f>SUM(I850-F850)*100</f>
        <v>-73.900000000000432</v>
      </c>
      <c r="K850" s="932">
        <f t="shared" si="112"/>
        <v>10</v>
      </c>
      <c r="L850" s="933">
        <f t="shared" si="114"/>
        <v>8.3090000000000011</v>
      </c>
      <c r="M850" s="929" t="s">
        <v>883</v>
      </c>
      <c r="N850" s="934">
        <v>1</v>
      </c>
      <c r="O850" s="928">
        <f t="shared" si="113"/>
        <v>-61403.510000000359</v>
      </c>
      <c r="P850" s="517"/>
    </row>
    <row r="851" spans="1:16" s="846" customFormat="1" ht="15" customHeight="1" x14ac:dyDescent="0.25">
      <c r="A851" s="604" t="s">
        <v>1143</v>
      </c>
      <c r="B851" s="604" t="s">
        <v>2285</v>
      </c>
      <c r="C851" s="929" t="s">
        <v>52</v>
      </c>
      <c r="D851" s="707">
        <v>42507</v>
      </c>
      <c r="E851" s="604">
        <v>179.4</v>
      </c>
      <c r="F851" s="930">
        <v>0.71479999999999999</v>
      </c>
      <c r="G851" s="931" t="s">
        <v>976</v>
      </c>
      <c r="H851" s="572">
        <v>42431</v>
      </c>
      <c r="I851" s="930">
        <v>0.71240000000000003</v>
      </c>
      <c r="J851" s="924">
        <f>SUM(I851-F851)*10000</f>
        <v>-23.999999999999577</v>
      </c>
      <c r="K851" s="932">
        <f t="shared" si="112"/>
        <v>10.098969905069684</v>
      </c>
      <c r="L851" s="933">
        <f t="shared" si="114"/>
        <v>0.18117552009695015</v>
      </c>
      <c r="M851" s="929" t="s">
        <v>883</v>
      </c>
      <c r="N851" s="934">
        <v>0.99019999999999997</v>
      </c>
      <c r="O851" s="928">
        <f t="shared" si="113"/>
        <v>-43912.466999865952</v>
      </c>
      <c r="P851" s="517"/>
    </row>
    <row r="852" spans="1:16" s="846" customFormat="1" ht="15" customHeight="1" x14ac:dyDescent="0.25">
      <c r="A852" s="604" t="s">
        <v>1147</v>
      </c>
      <c r="B852" s="604" t="s">
        <v>2285</v>
      </c>
      <c r="C852" s="929" t="s">
        <v>52</v>
      </c>
      <c r="D852" s="707">
        <v>42514</v>
      </c>
      <c r="E852" s="604">
        <v>233.9</v>
      </c>
      <c r="F852" s="930">
        <v>1.0705</v>
      </c>
      <c r="G852" s="931" t="s">
        <v>976</v>
      </c>
      <c r="H852" s="572">
        <v>42523</v>
      </c>
      <c r="I852" s="930">
        <v>1.0620000000000001</v>
      </c>
      <c r="J852" s="924">
        <f>SUM(I852-F852)*10000</f>
        <v>-84.999999999999517</v>
      </c>
      <c r="K852" s="932">
        <f t="shared" si="112"/>
        <v>6.8101334786161809</v>
      </c>
      <c r="L852" s="933">
        <f t="shared" si="114"/>
        <v>0.1592890220648325</v>
      </c>
      <c r="M852" s="929" t="s">
        <v>883</v>
      </c>
      <c r="N852" s="934">
        <v>1.4683999999999999</v>
      </c>
      <c r="O852" s="928">
        <f t="shared" si="113"/>
        <v>-92206.257664877994</v>
      </c>
      <c r="P852" s="517"/>
    </row>
    <row r="853" spans="1:16" s="846" customFormat="1" ht="15" customHeight="1" x14ac:dyDescent="0.25">
      <c r="A853" s="627" t="s">
        <v>1031</v>
      </c>
      <c r="B853" s="627" t="s">
        <v>2285</v>
      </c>
      <c r="C853" s="919" t="s">
        <v>77</v>
      </c>
      <c r="D853" s="920">
        <v>42493</v>
      </c>
      <c r="E853" s="627">
        <v>73.5</v>
      </c>
      <c r="F853" s="921">
        <v>1.30278</v>
      </c>
      <c r="G853" s="922" t="s">
        <v>52</v>
      </c>
      <c r="H853" s="572">
        <v>42524</v>
      </c>
      <c r="I853" s="921">
        <v>1.2926</v>
      </c>
      <c r="J853" s="924">
        <f>SUM(F853-I853)*10000</f>
        <v>101.80000000000078</v>
      </c>
      <c r="K853" s="925">
        <f t="shared" si="112"/>
        <v>7.7181933253064123</v>
      </c>
      <c r="L853" s="926">
        <f>SUM((F853-I853)/J853*K853)*E853</f>
        <v>5.6728720941002134E-2</v>
      </c>
      <c r="M853" s="919" t="s">
        <v>883</v>
      </c>
      <c r="N853" s="927">
        <v>1.2956399999999999</v>
      </c>
      <c r="O853" s="928">
        <f t="shared" si="113"/>
        <v>44572.441355577634</v>
      </c>
      <c r="P853" s="518"/>
    </row>
    <row r="854" spans="1:16" s="846" customFormat="1" ht="15" customHeight="1" x14ac:dyDescent="0.25">
      <c r="A854" s="627" t="s">
        <v>1031</v>
      </c>
      <c r="B854" s="627" t="s">
        <v>2285</v>
      </c>
      <c r="C854" s="919" t="s">
        <v>77</v>
      </c>
      <c r="D854" s="920">
        <v>42493</v>
      </c>
      <c r="E854" s="627">
        <v>73.48</v>
      </c>
      <c r="F854" s="921">
        <v>1.30278</v>
      </c>
      <c r="G854" s="922" t="s">
        <v>52</v>
      </c>
      <c r="H854" s="572">
        <v>42527</v>
      </c>
      <c r="I854" s="921">
        <v>1.2823</v>
      </c>
      <c r="J854" s="924">
        <f>SUM(F854-I854)*10000</f>
        <v>204.80000000000052</v>
      </c>
      <c r="K854" s="925">
        <f t="shared" ref="K854:K861" si="115">SUM(100000/N854)/10000</f>
        <v>7.7181933253064123</v>
      </c>
      <c r="L854" s="926">
        <f>SUM((F854-I854)/J854*K854)*E854</f>
        <v>5.6713284554351519E-2</v>
      </c>
      <c r="M854" s="919" t="s">
        <v>883</v>
      </c>
      <c r="N854" s="927">
        <v>1.2956399999999999</v>
      </c>
      <c r="O854" s="928">
        <f t="shared" ref="O854:O861" si="116">SUM(J854*K854*E854)/N854</f>
        <v>89645.894513377338</v>
      </c>
      <c r="P854" s="518"/>
    </row>
    <row r="855" spans="1:16" s="846" customFormat="1" ht="15" customHeight="1" x14ac:dyDescent="0.25">
      <c r="A855" s="957" t="s">
        <v>1141</v>
      </c>
      <c r="B855" s="604" t="s">
        <v>2285</v>
      </c>
      <c r="C855" s="929" t="s">
        <v>52</v>
      </c>
      <c r="D855" s="707">
        <v>42521</v>
      </c>
      <c r="E855" s="604">
        <v>215.34</v>
      </c>
      <c r="F855" s="930">
        <v>0.94110000000000005</v>
      </c>
      <c r="G855" s="931" t="s">
        <v>976</v>
      </c>
      <c r="H855" s="572">
        <v>42527</v>
      </c>
      <c r="I855" s="930">
        <v>0.94310000000000005</v>
      </c>
      <c r="J855" s="924">
        <f>SUM(I855-F855)*10000</f>
        <v>20.000000000000018</v>
      </c>
      <c r="K855" s="932">
        <f t="shared" si="115"/>
        <v>7.716049382716049</v>
      </c>
      <c r="L855" s="933">
        <f>SUM((I855-F855)/J855*K855)*E855</f>
        <v>0.16615740740740739</v>
      </c>
      <c r="M855" s="929" t="s">
        <v>883</v>
      </c>
      <c r="N855" s="934">
        <v>1.296</v>
      </c>
      <c r="O855" s="928">
        <f t="shared" si="116"/>
        <v>25641.575217192523</v>
      </c>
      <c r="P855" s="517"/>
    </row>
    <row r="856" spans="1:16" s="846" customFormat="1" ht="15" customHeight="1" x14ac:dyDescent="0.25">
      <c r="A856" s="957" t="s">
        <v>1144</v>
      </c>
      <c r="B856" s="627" t="s">
        <v>2285</v>
      </c>
      <c r="C856" s="919" t="s">
        <v>77</v>
      </c>
      <c r="D856" s="920">
        <v>42521</v>
      </c>
      <c r="E856" s="627">
        <v>61.73</v>
      </c>
      <c r="F856" s="921">
        <v>2.0198999999999998</v>
      </c>
      <c r="G856" s="922" t="s">
        <v>976</v>
      </c>
      <c r="H856" s="572">
        <v>42528</v>
      </c>
      <c r="I856" s="921">
        <v>1.9767999999999999</v>
      </c>
      <c r="J856" s="924">
        <f>SUM(F856-I856)*10000</f>
        <v>430.99999999999915</v>
      </c>
      <c r="K856" s="925">
        <f t="shared" si="115"/>
        <v>7.4599030212607236</v>
      </c>
      <c r="L856" s="926">
        <f>SUM((F856-I856)/J856*K856)*E856</f>
        <v>4.604998135024245E-2</v>
      </c>
      <c r="M856" s="919" t="s">
        <v>883</v>
      </c>
      <c r="N856" s="927">
        <v>1.3405</v>
      </c>
      <c r="O856" s="928">
        <f t="shared" si="116"/>
        <v>148060.738246583</v>
      </c>
      <c r="P856" s="518"/>
    </row>
    <row r="857" spans="1:16" s="846" customFormat="1" ht="15" customHeight="1" x14ac:dyDescent="0.25">
      <c r="A857" s="604" t="s">
        <v>1150</v>
      </c>
      <c r="B857" s="604" t="s">
        <v>3</v>
      </c>
      <c r="C857" s="929" t="s">
        <v>52</v>
      </c>
      <c r="D857" s="707">
        <v>42528</v>
      </c>
      <c r="E857" s="604">
        <v>53.052999999999997</v>
      </c>
      <c r="F857" s="930">
        <v>156.25</v>
      </c>
      <c r="G857" s="931" t="s">
        <v>976</v>
      </c>
      <c r="H857" s="572">
        <v>42531</v>
      </c>
      <c r="I857" s="930">
        <v>153.59</v>
      </c>
      <c r="J857" s="924">
        <f>SUM(I857-F857)*100</f>
        <v>-265.99999999999966</v>
      </c>
      <c r="K857" s="932">
        <f t="shared" si="115"/>
        <v>10</v>
      </c>
      <c r="L857" s="933">
        <f>SUM((I857-F857)/J857*K857)*E857</f>
        <v>5.3052999999999999</v>
      </c>
      <c r="M857" s="929" t="s">
        <v>883</v>
      </c>
      <c r="N857" s="934">
        <v>1</v>
      </c>
      <c r="O857" s="928">
        <f t="shared" si="116"/>
        <v>-141120.97999999981</v>
      </c>
      <c r="P857" s="517"/>
    </row>
    <row r="858" spans="1:16" s="846" customFormat="1" ht="15" customHeight="1" x14ac:dyDescent="0.25">
      <c r="A858" s="627" t="s">
        <v>1030</v>
      </c>
      <c r="B858" s="627" t="s">
        <v>3</v>
      </c>
      <c r="C858" s="919" t="s">
        <v>77</v>
      </c>
      <c r="D858" s="920">
        <v>42528</v>
      </c>
      <c r="E858" s="627">
        <v>118.83</v>
      </c>
      <c r="F858" s="921">
        <v>0.78210000000000002</v>
      </c>
      <c r="G858" s="922" t="s">
        <v>976</v>
      </c>
      <c r="H858" s="572">
        <v>42531</v>
      </c>
      <c r="I858" s="921">
        <v>0.7893</v>
      </c>
      <c r="J858" s="924">
        <f>SUM(F858-I858)*10000</f>
        <v>-71.999999999999844</v>
      </c>
      <c r="K858" s="925">
        <f t="shared" si="115"/>
        <v>10</v>
      </c>
      <c r="L858" s="926">
        <f>SUM((F858-I858)/J858*K858)*E858</f>
        <v>0.11883000000000001</v>
      </c>
      <c r="M858" s="919" t="s">
        <v>883</v>
      </c>
      <c r="N858" s="927">
        <v>1</v>
      </c>
      <c r="O858" s="928">
        <f t="shared" si="116"/>
        <v>-85557.599999999817</v>
      </c>
      <c r="P858" s="518"/>
    </row>
    <row r="859" spans="1:16" s="846" customFormat="1" ht="15" customHeight="1" x14ac:dyDescent="0.25">
      <c r="A859" s="604" t="s">
        <v>1031</v>
      </c>
      <c r="B859" s="604" t="s">
        <v>3</v>
      </c>
      <c r="C859" s="929" t="s">
        <v>52</v>
      </c>
      <c r="D859" s="707">
        <v>42534</v>
      </c>
      <c r="E859" s="604">
        <v>129.72</v>
      </c>
      <c r="F859" s="930">
        <v>1.2790999999999999</v>
      </c>
      <c r="G859" s="931" t="s">
        <v>976</v>
      </c>
      <c r="H859" s="572">
        <v>42537</v>
      </c>
      <c r="I859" s="930">
        <v>1.3016099999999999</v>
      </c>
      <c r="J859" s="924">
        <f>SUM(I859-F859)*10000</f>
        <v>225.10000000000031</v>
      </c>
      <c r="K859" s="932">
        <f t="shared" si="115"/>
        <v>7.7369439071566726</v>
      </c>
      <c r="L859" s="933">
        <f>SUM((I859-F859)/J859*K859)*E859</f>
        <v>0.10036363636363635</v>
      </c>
      <c r="M859" s="929" t="s">
        <v>883</v>
      </c>
      <c r="N859" s="934">
        <v>1.2925</v>
      </c>
      <c r="O859" s="928">
        <f t="shared" si="116"/>
        <v>174791.91137682457</v>
      </c>
      <c r="P859" s="517"/>
    </row>
    <row r="860" spans="1:16" s="846" customFormat="1" ht="15" customHeight="1" x14ac:dyDescent="0.25">
      <c r="A860" s="604" t="s">
        <v>1031</v>
      </c>
      <c r="B860" s="604" t="s">
        <v>3</v>
      </c>
      <c r="C860" s="929" t="s">
        <v>52</v>
      </c>
      <c r="D860" s="707">
        <v>42535</v>
      </c>
      <c r="E860" s="604">
        <v>42.42</v>
      </c>
      <c r="F860" s="930">
        <v>1.2865</v>
      </c>
      <c r="G860" s="931" t="s">
        <v>52</v>
      </c>
      <c r="H860" s="572">
        <v>42537</v>
      </c>
      <c r="I860" s="930">
        <v>1.2976000000000001</v>
      </c>
      <c r="J860" s="924">
        <f>SUM(I860-F860)*10000</f>
        <v>111.00000000000109</v>
      </c>
      <c r="K860" s="932">
        <f t="shared" si="115"/>
        <v>7.8082298742874992</v>
      </c>
      <c r="L860" s="933">
        <f>SUM((I860-F860)/J860*K860)*E860</f>
        <v>3.3122511126727573E-2</v>
      </c>
      <c r="M860" s="929" t="s">
        <v>883</v>
      </c>
      <c r="N860" s="934">
        <v>1.2806999999999999</v>
      </c>
      <c r="O860" s="928">
        <f t="shared" si="116"/>
        <v>28707.728078916196</v>
      </c>
      <c r="P860" s="517"/>
    </row>
    <row r="861" spans="1:16" s="846" customFormat="1" ht="15" customHeight="1" x14ac:dyDescent="0.25">
      <c r="A861" s="604" t="s">
        <v>1031</v>
      </c>
      <c r="B861" s="604" t="s">
        <v>3</v>
      </c>
      <c r="C861" s="929" t="s">
        <v>52</v>
      </c>
      <c r="D861" s="707">
        <v>42535</v>
      </c>
      <c r="E861" s="604">
        <v>42.42</v>
      </c>
      <c r="F861" s="930">
        <v>1.2865</v>
      </c>
      <c r="G861" s="931" t="s">
        <v>52</v>
      </c>
      <c r="H861" s="572">
        <v>42537</v>
      </c>
      <c r="I861" s="930">
        <v>1.3086500000000001</v>
      </c>
      <c r="J861" s="924">
        <f>SUM(I861-F861)*10000</f>
        <v>221.50000000000114</v>
      </c>
      <c r="K861" s="932">
        <f t="shared" si="115"/>
        <v>7.8082298742874992</v>
      </c>
      <c r="L861" s="933">
        <f>SUM((I861-F861)/J861*K861)*E861</f>
        <v>3.3122511126727573E-2</v>
      </c>
      <c r="M861" s="929" t="s">
        <v>883</v>
      </c>
      <c r="N861" s="934">
        <v>1.2806999999999999</v>
      </c>
      <c r="O861" s="928">
        <f t="shared" si="116"/>
        <v>57286.142067386558</v>
      </c>
      <c r="P861" s="517"/>
    </row>
    <row r="862" spans="1:16" s="846" customFormat="1" ht="15" customHeight="1" x14ac:dyDescent="0.25">
      <c r="A862" s="604" t="s">
        <v>1176</v>
      </c>
      <c r="B862" s="604" t="s">
        <v>3</v>
      </c>
      <c r="C862" s="929" t="s">
        <v>52</v>
      </c>
      <c r="D862" s="707">
        <v>42537</v>
      </c>
      <c r="E862" s="604">
        <v>77.3</v>
      </c>
      <c r="F862" s="930">
        <v>2.0280999999999998</v>
      </c>
      <c r="G862" s="931" t="s">
        <v>976</v>
      </c>
      <c r="H862" s="572">
        <v>42541</v>
      </c>
      <c r="I862" s="930">
        <v>2.0657000000000001</v>
      </c>
      <c r="J862" s="924">
        <f>SUM(I862-F862)*10000</f>
        <v>376.00000000000301</v>
      </c>
      <c r="K862" s="932">
        <f>SUM(100000/N862)/10000</f>
        <v>7.1204784961549406</v>
      </c>
      <c r="L862" s="933">
        <f>SUM((I862-F862)/J862*K862)*E862</f>
        <v>5.5041298775277685E-2</v>
      </c>
      <c r="M862" s="929" t="s">
        <v>883</v>
      </c>
      <c r="N862" s="934">
        <v>1.4044000000000001</v>
      </c>
      <c r="O862" s="928">
        <f t="shared" ref="O862:O867" si="117">SUM(J862*K862*E862)/N862</f>
        <v>147362.06450800752</v>
      </c>
      <c r="P862" s="517"/>
    </row>
    <row r="863" spans="1:16" s="846" customFormat="1" ht="15" customHeight="1" x14ac:dyDescent="0.25">
      <c r="A863" s="627" t="s">
        <v>2483</v>
      </c>
      <c r="B863" s="627" t="s">
        <v>3</v>
      </c>
      <c r="C863" s="919" t="s">
        <v>77</v>
      </c>
      <c r="D863" s="920">
        <v>42534</v>
      </c>
      <c r="E863" s="627">
        <v>138.47999999999999</v>
      </c>
      <c r="F863" s="921">
        <v>4439</v>
      </c>
      <c r="G863" s="922" t="s">
        <v>2335</v>
      </c>
      <c r="H863" s="572">
        <v>42541</v>
      </c>
      <c r="I863" s="921">
        <v>4419</v>
      </c>
      <c r="J863" s="924">
        <f>SUM(F863-I863)</f>
        <v>20</v>
      </c>
      <c r="K863" s="925">
        <v>20</v>
      </c>
      <c r="L863" s="926">
        <f>SUM((F863-I863)/J863*K863)*E863</f>
        <v>2769.6</v>
      </c>
      <c r="M863" s="919" t="s">
        <v>883</v>
      </c>
      <c r="N863" s="927">
        <v>1</v>
      </c>
      <c r="O863" s="928">
        <f t="shared" si="117"/>
        <v>55391.999999999993</v>
      </c>
      <c r="P863" s="518"/>
    </row>
    <row r="864" spans="1:16" s="846" customFormat="1" ht="15" customHeight="1" x14ac:dyDescent="0.25">
      <c r="A864" s="604" t="s">
        <v>1155</v>
      </c>
      <c r="B864" s="604" t="s">
        <v>3</v>
      </c>
      <c r="C864" s="929" t="s">
        <v>52</v>
      </c>
      <c r="D864" s="707">
        <v>42544</v>
      </c>
      <c r="E864" s="604">
        <v>54.96</v>
      </c>
      <c r="F864" s="930">
        <v>78.88</v>
      </c>
      <c r="G864" s="931" t="s">
        <v>976</v>
      </c>
      <c r="H864" s="572">
        <v>42545</v>
      </c>
      <c r="I864" s="930">
        <v>81.010000000000005</v>
      </c>
      <c r="J864" s="924">
        <f>SUM(I864-F864)*100</f>
        <v>213.00000000000097</v>
      </c>
      <c r="K864" s="932">
        <f t="shared" ref="K864:K871" si="118">SUM(100000/N864)/10000</f>
        <v>10</v>
      </c>
      <c r="L864" s="933">
        <f t="shared" ref="L864:L871" si="119">SUM((I864-F864)/J864*K864)*E864</f>
        <v>5.4960000000000004</v>
      </c>
      <c r="M864" s="929" t="s">
        <v>883</v>
      </c>
      <c r="N864" s="934">
        <v>1</v>
      </c>
      <c r="O864" s="928">
        <f t="shared" si="117"/>
        <v>117064.80000000053</v>
      </c>
      <c r="P864" s="517"/>
    </row>
    <row r="865" spans="1:17" s="846" customFormat="1" ht="15" customHeight="1" x14ac:dyDescent="0.25">
      <c r="A865" s="604" t="s">
        <v>1173</v>
      </c>
      <c r="B865" s="604" t="s">
        <v>3</v>
      </c>
      <c r="C865" s="929" t="s">
        <v>52</v>
      </c>
      <c r="D865" s="707">
        <v>42537</v>
      </c>
      <c r="E865" s="604">
        <v>75.739999999999995</v>
      </c>
      <c r="F865" s="930">
        <v>1.8367</v>
      </c>
      <c r="G865" s="931" t="s">
        <v>976</v>
      </c>
      <c r="H865" s="572">
        <v>42545</v>
      </c>
      <c r="I865" s="930">
        <v>1.90177</v>
      </c>
      <c r="J865" s="924">
        <f>SUM(I865-F865)*10000</f>
        <v>650.69999999999959</v>
      </c>
      <c r="K865" s="932">
        <f t="shared" si="118"/>
        <v>7.8027465667915106</v>
      </c>
      <c r="L865" s="933">
        <f t="shared" si="119"/>
        <v>5.9098002496878903E-2</v>
      </c>
      <c r="M865" s="929" t="s">
        <v>883</v>
      </c>
      <c r="N865" s="934">
        <v>1.2816000000000001</v>
      </c>
      <c r="O865" s="928">
        <f t="shared" si="117"/>
        <v>300055.16717165319</v>
      </c>
      <c r="P865" s="517"/>
    </row>
    <row r="866" spans="1:17" s="846" customFormat="1" ht="15" customHeight="1" x14ac:dyDescent="0.25">
      <c r="A866" s="604" t="s">
        <v>2347</v>
      </c>
      <c r="B866" s="604" t="s">
        <v>3</v>
      </c>
      <c r="C866" s="929" t="s">
        <v>52</v>
      </c>
      <c r="D866" s="707">
        <v>42537</v>
      </c>
      <c r="E866" s="604">
        <v>141.44999999999999</v>
      </c>
      <c r="F866" s="930">
        <v>0.91249999999999998</v>
      </c>
      <c r="G866" s="931" t="s">
        <v>976</v>
      </c>
      <c r="H866" s="572">
        <v>42545</v>
      </c>
      <c r="I866" s="930">
        <v>0.92412000000000005</v>
      </c>
      <c r="J866" s="924">
        <f>SUM(I866-F866)*10000</f>
        <v>116.20000000000074</v>
      </c>
      <c r="K866" s="932">
        <f t="shared" si="118"/>
        <v>7.8027465667915106</v>
      </c>
      <c r="L866" s="933">
        <f t="shared" si="119"/>
        <v>0.11036985018726592</v>
      </c>
      <c r="M866" s="929" t="s">
        <v>883</v>
      </c>
      <c r="N866" s="934">
        <v>1.2816000000000001</v>
      </c>
      <c r="O866" s="928">
        <f t="shared" si="117"/>
        <v>100070.0420705398</v>
      </c>
      <c r="P866" s="517"/>
    </row>
    <row r="867" spans="1:17" s="846" customFormat="1" ht="15" customHeight="1" x14ac:dyDescent="0.25">
      <c r="A867" s="604" t="s">
        <v>1141</v>
      </c>
      <c r="B867" s="604" t="s">
        <v>3</v>
      </c>
      <c r="C867" s="929" t="s">
        <v>52</v>
      </c>
      <c r="D867" s="707">
        <v>42544</v>
      </c>
      <c r="E867" s="604">
        <v>68.290000000000006</v>
      </c>
      <c r="F867" s="930">
        <v>0.96389999999999998</v>
      </c>
      <c r="G867" s="931" t="s">
        <v>976</v>
      </c>
      <c r="H867" s="572">
        <v>42545</v>
      </c>
      <c r="I867" s="930">
        <v>0.96947000000000005</v>
      </c>
      <c r="J867" s="924">
        <f>SUM(I867-F867)*10000</f>
        <v>55.700000000000749</v>
      </c>
      <c r="K867" s="932">
        <f t="shared" si="118"/>
        <v>7.8027465667915106</v>
      </c>
      <c r="L867" s="933">
        <f t="shared" si="119"/>
        <v>5.3284956304619234E-2</v>
      </c>
      <c r="M867" s="929" t="s">
        <v>883</v>
      </c>
      <c r="N867" s="934">
        <v>1.2816000000000001</v>
      </c>
      <c r="O867" s="928">
        <f t="shared" si="117"/>
        <v>23158.333849620249</v>
      </c>
      <c r="P867" s="517"/>
    </row>
    <row r="868" spans="1:17" s="846" customFormat="1" ht="15" customHeight="1" x14ac:dyDescent="0.25">
      <c r="A868" s="604" t="s">
        <v>1031</v>
      </c>
      <c r="B868" s="604" t="s">
        <v>3</v>
      </c>
      <c r="C868" s="929" t="s">
        <v>52</v>
      </c>
      <c r="D868" s="707">
        <v>42545</v>
      </c>
      <c r="E868" s="604">
        <v>101.82</v>
      </c>
      <c r="F868" s="930">
        <v>1.2874000000000001</v>
      </c>
      <c r="G868" s="931" t="s">
        <v>976</v>
      </c>
      <c r="H868" s="572">
        <v>42545</v>
      </c>
      <c r="I868" s="930">
        <v>1.3086</v>
      </c>
      <c r="J868" s="924">
        <f>SUM(I868-F868)*10000</f>
        <v>211.99999999999886</v>
      </c>
      <c r="K868" s="932">
        <f t="shared" si="118"/>
        <v>7.8027465667915106</v>
      </c>
      <c r="L868" s="933">
        <f t="shared" si="119"/>
        <v>7.9447565543071155E-2</v>
      </c>
      <c r="M868" s="929" t="s">
        <v>883</v>
      </c>
      <c r="N868" s="934">
        <v>1.2816000000000001</v>
      </c>
      <c r="O868" s="928">
        <f t="shared" ref="O868:O876" si="120">SUM(J868*K868*E868)/N868</f>
        <v>131420.75448760137</v>
      </c>
      <c r="P868" s="517">
        <f>SUM(O848:O868)</f>
        <v>1077714.7782785373</v>
      </c>
      <c r="Q868" s="846" t="s">
        <v>129</v>
      </c>
    </row>
    <row r="869" spans="1:17" s="846" customFormat="1" ht="15" customHeight="1" x14ac:dyDescent="0.25">
      <c r="A869" s="604" t="s">
        <v>1150</v>
      </c>
      <c r="B869" s="604" t="s">
        <v>3</v>
      </c>
      <c r="C869" s="929" t="s">
        <v>52</v>
      </c>
      <c r="D869" s="707">
        <v>42551</v>
      </c>
      <c r="E869" s="604">
        <v>27.39</v>
      </c>
      <c r="F869" s="930">
        <v>137.94999999999999</v>
      </c>
      <c r="G869" s="931" t="s">
        <v>976</v>
      </c>
      <c r="H869" s="572">
        <v>42556</v>
      </c>
      <c r="I869" s="930">
        <v>134.29499999999999</v>
      </c>
      <c r="J869" s="924">
        <f>SUM(I869-F869)*100</f>
        <v>-365.50000000000011</v>
      </c>
      <c r="K869" s="932">
        <f t="shared" si="118"/>
        <v>10</v>
      </c>
      <c r="L869" s="933">
        <f t="shared" si="119"/>
        <v>2.7390000000000003</v>
      </c>
      <c r="M869" s="929" t="s">
        <v>883</v>
      </c>
      <c r="N869" s="934">
        <v>1</v>
      </c>
      <c r="O869" s="928">
        <f t="shared" si="120"/>
        <v>-100110.45000000003</v>
      </c>
      <c r="P869" s="517"/>
    </row>
    <row r="870" spans="1:17" s="846" customFormat="1" ht="15" customHeight="1" x14ac:dyDescent="0.25">
      <c r="A870" s="604" t="s">
        <v>1149</v>
      </c>
      <c r="B870" s="604" t="s">
        <v>3</v>
      </c>
      <c r="C870" s="929" t="s">
        <v>52</v>
      </c>
      <c r="D870" s="707">
        <v>42551</v>
      </c>
      <c r="E870" s="604">
        <v>39.94</v>
      </c>
      <c r="F870" s="930">
        <v>79.48</v>
      </c>
      <c r="G870" s="931" t="s">
        <v>976</v>
      </c>
      <c r="H870" s="572">
        <v>42557</v>
      </c>
      <c r="I870" s="930">
        <v>77.94</v>
      </c>
      <c r="J870" s="924">
        <f>SUM(I870-F870)*100</f>
        <v>-154.00000000000063</v>
      </c>
      <c r="K870" s="932">
        <f t="shared" si="118"/>
        <v>10</v>
      </c>
      <c r="L870" s="933">
        <f t="shared" si="119"/>
        <v>3.9939999999999998</v>
      </c>
      <c r="M870" s="929" t="s">
        <v>883</v>
      </c>
      <c r="N870" s="934">
        <v>1</v>
      </c>
      <c r="O870" s="928">
        <f t="shared" si="120"/>
        <v>-61507.600000000253</v>
      </c>
      <c r="P870" s="517"/>
    </row>
    <row r="871" spans="1:17" s="846" customFormat="1" ht="15" customHeight="1" x14ac:dyDescent="0.25">
      <c r="A871" s="604" t="s">
        <v>1273</v>
      </c>
      <c r="B871" s="604" t="s">
        <v>3</v>
      </c>
      <c r="C871" s="929" t="s">
        <v>52</v>
      </c>
      <c r="D871" s="707">
        <v>42551</v>
      </c>
      <c r="E871" s="604">
        <v>32.17</v>
      </c>
      <c r="F871" s="930">
        <v>114.27500000000001</v>
      </c>
      <c r="G871" s="931" t="s">
        <v>976</v>
      </c>
      <c r="H871" s="572">
        <v>42557</v>
      </c>
      <c r="I871" s="930">
        <v>111.755</v>
      </c>
      <c r="J871" s="924">
        <f>SUM(I871-F871)*100</f>
        <v>-252.00000000000102</v>
      </c>
      <c r="K871" s="932">
        <f t="shared" si="118"/>
        <v>10</v>
      </c>
      <c r="L871" s="933">
        <f t="shared" si="119"/>
        <v>3.2170000000000005</v>
      </c>
      <c r="M871" s="929" t="s">
        <v>883</v>
      </c>
      <c r="N871" s="934">
        <v>1</v>
      </c>
      <c r="O871" s="928">
        <f t="shared" si="120"/>
        <v>-81068.400000000329</v>
      </c>
      <c r="P871" s="517"/>
    </row>
    <row r="872" spans="1:17" s="846" customFormat="1" ht="15" customHeight="1" x14ac:dyDescent="0.25">
      <c r="A872" s="604" t="s">
        <v>1145</v>
      </c>
      <c r="B872" s="604" t="s">
        <v>3</v>
      </c>
      <c r="C872" s="929" t="s">
        <v>52</v>
      </c>
      <c r="D872" s="707">
        <v>42563</v>
      </c>
      <c r="E872" s="604">
        <v>8.08</v>
      </c>
      <c r="F872" s="930">
        <v>1.3073999999999999</v>
      </c>
      <c r="G872" s="931" t="s">
        <v>52</v>
      </c>
      <c r="H872" s="572">
        <v>42565</v>
      </c>
      <c r="I872" s="930">
        <v>1.3351999999999999</v>
      </c>
      <c r="J872" s="924">
        <f>SUM(I872-F872)*10000</f>
        <v>278.00000000000045</v>
      </c>
      <c r="K872" s="932">
        <f t="shared" ref="K872:K877" si="121">SUM(100000/N872)/10000</f>
        <v>10</v>
      </c>
      <c r="L872" s="933">
        <f>SUM((I872-F872)/J872*K872)*E872</f>
        <v>8.0800000000000004E-3</v>
      </c>
      <c r="M872" s="929" t="s">
        <v>883</v>
      </c>
      <c r="N872" s="934">
        <v>1</v>
      </c>
      <c r="O872" s="928">
        <f t="shared" si="120"/>
        <v>22462.400000000038</v>
      </c>
      <c r="P872" s="517"/>
    </row>
    <row r="873" spans="1:17" s="846" customFormat="1" ht="15" customHeight="1" x14ac:dyDescent="0.25">
      <c r="A873" s="604" t="s">
        <v>1142</v>
      </c>
      <c r="B873" s="604" t="s">
        <v>3</v>
      </c>
      <c r="C873" s="929" t="s">
        <v>52</v>
      </c>
      <c r="D873" s="707">
        <v>42563</v>
      </c>
      <c r="E873" s="604">
        <v>74.62</v>
      </c>
      <c r="F873" s="930">
        <v>1.0908</v>
      </c>
      <c r="G873" s="931" t="s">
        <v>976</v>
      </c>
      <c r="H873" s="572">
        <v>42566</v>
      </c>
      <c r="I873" s="930">
        <v>1.0875999999999999</v>
      </c>
      <c r="J873" s="924">
        <f>SUM(I873-F873)*10000</f>
        <v>-32.000000000000917</v>
      </c>
      <c r="K873" s="932">
        <f t="shared" si="121"/>
        <v>9.8299420033421789</v>
      </c>
      <c r="L873" s="933">
        <f>SUM((I873-F873)/J873*K873)*E873</f>
        <v>7.3351027228939353E-2</v>
      </c>
      <c r="M873" s="929" t="s">
        <v>883</v>
      </c>
      <c r="N873" s="934">
        <v>1.0173000000000001</v>
      </c>
      <c r="O873" s="928">
        <f t="shared" si="120"/>
        <v>-23073.162993474158</v>
      </c>
      <c r="P873" s="517"/>
    </row>
    <row r="874" spans="1:17" s="846" customFormat="1" ht="15" customHeight="1" x14ac:dyDescent="0.25">
      <c r="A874" s="627" t="s">
        <v>1031</v>
      </c>
      <c r="B874" s="627" t="s">
        <v>3</v>
      </c>
      <c r="C874" s="919" t="s">
        <v>77</v>
      </c>
      <c r="D874" s="920">
        <v>42565</v>
      </c>
      <c r="E874" s="627">
        <v>59.55</v>
      </c>
      <c r="F874" s="921">
        <v>1.2897000000000001</v>
      </c>
      <c r="G874" s="922" t="s">
        <v>52</v>
      </c>
      <c r="H874" s="572">
        <v>42570</v>
      </c>
      <c r="I874" s="921">
        <v>1.3018000000000001</v>
      </c>
      <c r="J874" s="924">
        <f>SUM(F874-I874)*10000</f>
        <v>-121</v>
      </c>
      <c r="K874" s="925">
        <f t="shared" si="121"/>
        <v>7.7303648732220154</v>
      </c>
      <c r="L874" s="926">
        <f>SUM((F874-I874)/J874*K874)*E874</f>
        <v>4.6034322820037089E-2</v>
      </c>
      <c r="M874" s="919" t="s">
        <v>883</v>
      </c>
      <c r="N874" s="927">
        <v>1.2936000000000001</v>
      </c>
      <c r="O874" s="928">
        <f t="shared" si="120"/>
        <v>-43059.31556295987</v>
      </c>
      <c r="P874" s="518"/>
    </row>
    <row r="875" spans="1:17" s="846" customFormat="1" ht="15" customHeight="1" x14ac:dyDescent="0.25">
      <c r="A875" s="627" t="s">
        <v>1146</v>
      </c>
      <c r="B875" s="627" t="s">
        <v>3</v>
      </c>
      <c r="C875" s="919" t="s">
        <v>77</v>
      </c>
      <c r="D875" s="920">
        <v>42565</v>
      </c>
      <c r="E875" s="627">
        <v>91.18</v>
      </c>
      <c r="F875" s="921">
        <v>0.97760000000000002</v>
      </c>
      <c r="G875" s="922" t="s">
        <v>52</v>
      </c>
      <c r="H875" s="572">
        <v>42571</v>
      </c>
      <c r="I875" s="921">
        <v>0.98909999999999998</v>
      </c>
      <c r="J875" s="924">
        <f>SUM(F875-I875)*10000</f>
        <v>-114.99999999999955</v>
      </c>
      <c r="K875" s="925">
        <f t="shared" si="121"/>
        <v>9.8299420033421789</v>
      </c>
      <c r="L875" s="926">
        <f>SUM((F875-I875)/J875*K875)*E875</f>
        <v>8.9629411186474009E-2</v>
      </c>
      <c r="M875" s="919" t="s">
        <v>883</v>
      </c>
      <c r="N875" s="927">
        <v>1.0173000000000001</v>
      </c>
      <c r="O875" s="928">
        <f t="shared" si="120"/>
        <v>-101320.97008202564</v>
      </c>
      <c r="P875" s="518"/>
    </row>
    <row r="876" spans="1:17" s="846" customFormat="1" ht="15" customHeight="1" x14ac:dyDescent="0.25">
      <c r="A876" s="604" t="s">
        <v>1144</v>
      </c>
      <c r="B876" s="604" t="s">
        <v>3</v>
      </c>
      <c r="C876" s="929" t="s">
        <v>52</v>
      </c>
      <c r="D876" s="707">
        <v>42563</v>
      </c>
      <c r="E876" s="604">
        <v>55.03</v>
      </c>
      <c r="F876" s="930">
        <v>1.7289000000000001</v>
      </c>
      <c r="G876" s="931" t="s">
        <v>976</v>
      </c>
      <c r="H876" s="572">
        <v>42572</v>
      </c>
      <c r="I876" s="930">
        <v>1.7767999999999999</v>
      </c>
      <c r="J876" s="924">
        <f>SUM(I876-F876)*10000</f>
        <v>478.99999999999829</v>
      </c>
      <c r="K876" s="932">
        <f t="shared" si="121"/>
        <v>7.597052343690649</v>
      </c>
      <c r="L876" s="933">
        <f>SUM((I876-F876)/J876*K876)*E876</f>
        <v>4.1806579047329644E-2</v>
      </c>
      <c r="M876" s="929" t="s">
        <v>883</v>
      </c>
      <c r="N876" s="934">
        <v>1.3163</v>
      </c>
      <c r="O876" s="928">
        <f t="shared" si="120"/>
        <v>152133.64251060417</v>
      </c>
      <c r="P876" s="517"/>
    </row>
    <row r="877" spans="1:17" s="846" customFormat="1" ht="15" customHeight="1" x14ac:dyDescent="0.25">
      <c r="A877" s="604" t="s">
        <v>1031</v>
      </c>
      <c r="B877" s="604" t="s">
        <v>3</v>
      </c>
      <c r="C877" s="929" t="s">
        <v>52</v>
      </c>
      <c r="D877" s="707">
        <v>42560</v>
      </c>
      <c r="E877" s="604">
        <v>48.84</v>
      </c>
      <c r="F877" s="930">
        <v>1.3050999999999999</v>
      </c>
      <c r="G877" s="931" t="s">
        <v>52</v>
      </c>
      <c r="H877" s="572">
        <v>42573</v>
      </c>
      <c r="I877" s="930">
        <v>1.3183</v>
      </c>
      <c r="J877" s="924">
        <f>SUM(I877-F877)*10000</f>
        <v>132.00000000000099</v>
      </c>
      <c r="K877" s="932">
        <f t="shared" si="121"/>
        <v>7.6062980147562183</v>
      </c>
      <c r="L877" s="933">
        <f>SUM((I877-F877)/J877*K877)*E877</f>
        <v>3.7149159504069371E-2</v>
      </c>
      <c r="M877" s="929" t="s">
        <v>883</v>
      </c>
      <c r="N877" s="934">
        <v>1.3147</v>
      </c>
      <c r="O877" s="928">
        <f t="shared" ref="O877:O884" si="122">SUM(J877*K877*E877)/N877</f>
        <v>37298.920320508056</v>
      </c>
      <c r="P877" s="517"/>
    </row>
    <row r="878" spans="1:17" s="846" customFormat="1" ht="15" customHeight="1" x14ac:dyDescent="0.25">
      <c r="A878" s="627" t="s">
        <v>1141</v>
      </c>
      <c r="B878" s="627" t="s">
        <v>3</v>
      </c>
      <c r="C878" s="919" t="s">
        <v>77</v>
      </c>
      <c r="D878" s="920">
        <v>42565</v>
      </c>
      <c r="E878" s="627">
        <v>126.98</v>
      </c>
      <c r="F878" s="921">
        <v>0.98499999999999999</v>
      </c>
      <c r="G878" s="922" t="s">
        <v>976</v>
      </c>
      <c r="H878" s="572">
        <v>42576</v>
      </c>
      <c r="I878" s="921">
        <v>0.98260000000000003</v>
      </c>
      <c r="J878" s="924">
        <f>SUM(F878-I878)*10000</f>
        <v>23.999999999999577</v>
      </c>
      <c r="K878" s="925">
        <f t="shared" ref="K878:K884" si="123">SUM(100000/N878)/10000</f>
        <v>7.7303648732220154</v>
      </c>
      <c r="L878" s="926">
        <f>SUM((F878-I878)/J878*K878)*E878</f>
        <v>9.8160173160173156E-2</v>
      </c>
      <c r="M878" s="919" t="s">
        <v>883</v>
      </c>
      <c r="N878" s="927">
        <v>1.2936000000000001</v>
      </c>
      <c r="O878" s="928">
        <f t="shared" si="122"/>
        <v>18211.534909122714</v>
      </c>
      <c r="P878" s="518"/>
    </row>
    <row r="879" spans="1:17" s="846" customFormat="1" ht="15" customHeight="1" x14ac:dyDescent="0.25">
      <c r="A879" s="604" t="s">
        <v>1149</v>
      </c>
      <c r="B879" s="604" t="s">
        <v>3</v>
      </c>
      <c r="C879" s="929" t="s">
        <v>52</v>
      </c>
      <c r="D879" s="707">
        <v>42565</v>
      </c>
      <c r="E879" s="604">
        <v>78.569999999999993</v>
      </c>
      <c r="F879" s="930">
        <v>80.97</v>
      </c>
      <c r="G879" s="931" t="s">
        <v>976</v>
      </c>
      <c r="H879" s="572">
        <v>42576</v>
      </c>
      <c r="I879" s="930">
        <v>80.41</v>
      </c>
      <c r="J879" s="924">
        <f>SUM(I879-F879)*100</f>
        <v>-56.000000000000227</v>
      </c>
      <c r="K879" s="932">
        <f t="shared" si="123"/>
        <v>10</v>
      </c>
      <c r="L879" s="933">
        <f>SUM((I879-F879)/J879*K879)*E879</f>
        <v>7.8569999999999993</v>
      </c>
      <c r="M879" s="929" t="s">
        <v>883</v>
      </c>
      <c r="N879" s="934">
        <v>1</v>
      </c>
      <c r="O879" s="928">
        <f t="shared" si="122"/>
        <v>-43999.200000000172</v>
      </c>
      <c r="P879" s="517"/>
    </row>
    <row r="880" spans="1:17" s="846" customFormat="1" ht="15" customHeight="1" x14ac:dyDescent="0.25">
      <c r="A880" s="604" t="s">
        <v>1273</v>
      </c>
      <c r="B880" s="604" t="s">
        <v>3</v>
      </c>
      <c r="C880" s="929" t="s">
        <v>52</v>
      </c>
      <c r="D880" s="707">
        <v>42565</v>
      </c>
      <c r="E880" s="604">
        <v>65.540000000000006</v>
      </c>
      <c r="F880" s="930">
        <v>116.72499999999999</v>
      </c>
      <c r="G880" s="931" t="s">
        <v>976</v>
      </c>
      <c r="H880" s="572">
        <v>42577</v>
      </c>
      <c r="I880" s="930">
        <v>116.15</v>
      </c>
      <c r="J880" s="924">
        <f>SUM(I880-F880)*100</f>
        <v>-57.499999999998863</v>
      </c>
      <c r="K880" s="932">
        <f t="shared" si="123"/>
        <v>10</v>
      </c>
      <c r="L880" s="933">
        <f>SUM((I880-F880)/J880*K880)*E880</f>
        <v>6.5540000000000012</v>
      </c>
      <c r="M880" s="929" t="s">
        <v>883</v>
      </c>
      <c r="N880" s="934">
        <v>1</v>
      </c>
      <c r="O880" s="928">
        <f t="shared" si="122"/>
        <v>-37685.499999999258</v>
      </c>
      <c r="P880" s="517"/>
    </row>
    <row r="881" spans="1:17" s="846" customFormat="1" ht="15" customHeight="1" x14ac:dyDescent="0.25">
      <c r="A881" s="627" t="s">
        <v>1057</v>
      </c>
      <c r="B881" s="627" t="s">
        <v>3</v>
      </c>
      <c r="C881" s="919" t="s">
        <v>77</v>
      </c>
      <c r="D881" s="920">
        <v>42570</v>
      </c>
      <c r="E881" s="627">
        <v>127.28</v>
      </c>
      <c r="F881" s="921">
        <v>0.75549999999999995</v>
      </c>
      <c r="G881" s="922" t="s">
        <v>976</v>
      </c>
      <c r="H881" s="572">
        <v>42578</v>
      </c>
      <c r="I881" s="921">
        <v>0.75480000000000003</v>
      </c>
      <c r="J881" s="924">
        <f>SUM(F881-I881)*10000</f>
        <v>6.9999999999992291</v>
      </c>
      <c r="K881" s="925">
        <f t="shared" si="123"/>
        <v>10</v>
      </c>
      <c r="L881" s="926">
        <f>SUM((F881-I881)/J881*K881)*E881</f>
        <v>0.12728</v>
      </c>
      <c r="M881" s="919" t="s">
        <v>883</v>
      </c>
      <c r="N881" s="927">
        <v>1</v>
      </c>
      <c r="O881" s="928">
        <f t="shared" si="122"/>
        <v>8909.5999999990199</v>
      </c>
      <c r="P881" s="518"/>
    </row>
    <row r="882" spans="1:17" s="846" customFormat="1" ht="15" customHeight="1" x14ac:dyDescent="0.25">
      <c r="A882" s="604" t="s">
        <v>1057</v>
      </c>
      <c r="B882" s="604" t="s">
        <v>3</v>
      </c>
      <c r="C882" s="929" t="s">
        <v>52</v>
      </c>
      <c r="D882" s="707">
        <v>42577</v>
      </c>
      <c r="E882" s="604">
        <v>71.92</v>
      </c>
      <c r="F882" s="930">
        <v>0.75229999999999997</v>
      </c>
      <c r="G882" s="931" t="s">
        <v>52</v>
      </c>
      <c r="H882" s="572">
        <v>42578</v>
      </c>
      <c r="I882" s="930">
        <v>0.74350000000000005</v>
      </c>
      <c r="J882" s="924">
        <f>SUM(I882-F882)*10000</f>
        <v>-87.99999999999919</v>
      </c>
      <c r="K882" s="932">
        <f t="shared" si="123"/>
        <v>10</v>
      </c>
      <c r="L882" s="933">
        <f>SUM((I882-F882)/J882*K882)*E882</f>
        <v>7.1919999999999998E-2</v>
      </c>
      <c r="M882" s="929" t="s">
        <v>883</v>
      </c>
      <c r="N882" s="934">
        <v>1</v>
      </c>
      <c r="O882" s="928">
        <f t="shared" si="122"/>
        <v>-63289.599999999424</v>
      </c>
      <c r="P882" s="517"/>
    </row>
    <row r="883" spans="1:17" s="846" customFormat="1" ht="15" customHeight="1" x14ac:dyDescent="0.25">
      <c r="A883" s="627" t="s">
        <v>1274</v>
      </c>
      <c r="B883" s="627" t="s">
        <v>3</v>
      </c>
      <c r="C883" s="919" t="s">
        <v>77</v>
      </c>
      <c r="D883" s="920">
        <v>42577</v>
      </c>
      <c r="E883" s="627">
        <v>47.22</v>
      </c>
      <c r="F883" s="921">
        <v>105.05</v>
      </c>
      <c r="G883" s="922" t="s">
        <v>976</v>
      </c>
      <c r="H883" s="572">
        <v>42578</v>
      </c>
      <c r="I883" s="921">
        <v>106.108</v>
      </c>
      <c r="J883" s="924">
        <f>SUM(F883-I883)*100</f>
        <v>-105.80000000000069</v>
      </c>
      <c r="K883" s="925">
        <f t="shared" si="123"/>
        <v>10</v>
      </c>
      <c r="L883" s="926">
        <f>SUM((F883-I883)/J883*K883)*E883</f>
        <v>4.7220000000000004</v>
      </c>
      <c r="M883" s="919" t="s">
        <v>883</v>
      </c>
      <c r="N883" s="927">
        <v>1</v>
      </c>
      <c r="O883" s="928">
        <f t="shared" si="122"/>
        <v>-49958.760000000322</v>
      </c>
      <c r="P883" s="518"/>
    </row>
    <row r="884" spans="1:17" s="846" customFormat="1" ht="15" customHeight="1" x14ac:dyDescent="0.25">
      <c r="A884" s="627" t="s">
        <v>1035</v>
      </c>
      <c r="B884" s="627" t="s">
        <v>3</v>
      </c>
      <c r="C884" s="919" t="s">
        <v>77</v>
      </c>
      <c r="D884" s="920">
        <v>42570</v>
      </c>
      <c r="E884" s="627">
        <v>109.23</v>
      </c>
      <c r="F884" s="921">
        <v>1.1032999999999999</v>
      </c>
      <c r="G884" s="922" t="s">
        <v>52</v>
      </c>
      <c r="H884" s="572">
        <v>42578</v>
      </c>
      <c r="I884" s="921">
        <v>1.1049</v>
      </c>
      <c r="J884" s="924">
        <f>SUM(F884-I884)*10000</f>
        <v>-16.000000000000458</v>
      </c>
      <c r="K884" s="925">
        <f t="shared" si="123"/>
        <v>10</v>
      </c>
      <c r="L884" s="926">
        <f>SUM((F884-I884)/J884*K884)*E884</f>
        <v>0.10923000000000001</v>
      </c>
      <c r="M884" s="919" t="s">
        <v>883</v>
      </c>
      <c r="N884" s="927">
        <v>1</v>
      </c>
      <c r="O884" s="928">
        <f t="shared" si="122"/>
        <v>-17476.800000000501</v>
      </c>
      <c r="P884" s="518"/>
    </row>
    <row r="885" spans="1:17" s="846" customFormat="1" ht="15" customHeight="1" x14ac:dyDescent="0.25">
      <c r="A885" s="604" t="s">
        <v>1146</v>
      </c>
      <c r="B885" s="604" t="s">
        <v>3</v>
      </c>
      <c r="C885" s="929" t="s">
        <v>52</v>
      </c>
      <c r="D885" s="707">
        <v>42571</v>
      </c>
      <c r="E885" s="604">
        <v>63.91</v>
      </c>
      <c r="F885" s="930">
        <v>0.98970000000000002</v>
      </c>
      <c r="G885" s="931" t="s">
        <v>52</v>
      </c>
      <c r="H885" s="572">
        <v>42579</v>
      </c>
      <c r="I885" s="930">
        <v>0.98299999999999998</v>
      </c>
      <c r="J885" s="924">
        <f>SUM(I885-F885)*10000</f>
        <v>-67.000000000000398</v>
      </c>
      <c r="K885" s="932">
        <f t="shared" ref="K885:K890" si="124">SUM(100000/N885)/10000</f>
        <v>10</v>
      </c>
      <c r="L885" s="933">
        <f>SUM((I885-F885)/J885*K885)*E885</f>
        <v>6.3909999999999995E-2</v>
      </c>
      <c r="M885" s="929" t="s">
        <v>883</v>
      </c>
      <c r="N885" s="934">
        <v>1</v>
      </c>
      <c r="O885" s="928">
        <f t="shared" ref="O885:O890" si="125">SUM(J885*K885*E885)/N885</f>
        <v>-42819.700000000252</v>
      </c>
      <c r="P885" s="517"/>
    </row>
    <row r="886" spans="1:17" s="972" customFormat="1" ht="15" customHeight="1" x14ac:dyDescent="0.25">
      <c r="A886" s="963" t="s">
        <v>1031</v>
      </c>
      <c r="B886" s="963" t="s">
        <v>3</v>
      </c>
      <c r="C886" s="964" t="s">
        <v>52</v>
      </c>
      <c r="D886" s="572">
        <v>42560</v>
      </c>
      <c r="E886" s="963">
        <v>48.83</v>
      </c>
      <c r="F886" s="944">
        <v>1.3050999999999999</v>
      </c>
      <c r="G886" s="965" t="s">
        <v>52</v>
      </c>
      <c r="H886" s="572">
        <v>42580</v>
      </c>
      <c r="I886" s="944">
        <v>1.3104</v>
      </c>
      <c r="J886" s="966">
        <f>SUM(I886-F886)*10000</f>
        <v>53.000000000000824</v>
      </c>
      <c r="K886" s="967">
        <f t="shared" si="124"/>
        <v>7.659313725490196</v>
      </c>
      <c r="L886" s="968">
        <f>SUM((I886-F886)/J886*K886)*E886</f>
        <v>3.7400428921568626E-2</v>
      </c>
      <c r="M886" s="964" t="s">
        <v>883</v>
      </c>
      <c r="N886" s="969">
        <v>1.3056000000000001</v>
      </c>
      <c r="O886" s="928">
        <f t="shared" si="125"/>
        <v>15182.465784644361</v>
      </c>
      <c r="P886" s="971"/>
    </row>
    <row r="887" spans="1:17" s="972" customFormat="1" ht="15" customHeight="1" x14ac:dyDescent="0.25">
      <c r="A887" s="963" t="s">
        <v>1031</v>
      </c>
      <c r="B887" s="963" t="s">
        <v>3</v>
      </c>
      <c r="C887" s="964" t="s">
        <v>52</v>
      </c>
      <c r="D887" s="572">
        <v>42576</v>
      </c>
      <c r="E887" s="963">
        <v>40.83</v>
      </c>
      <c r="F887" s="944">
        <v>1.319</v>
      </c>
      <c r="G887" s="965" t="s">
        <v>976</v>
      </c>
      <c r="H887" s="572">
        <v>42580</v>
      </c>
      <c r="I887" s="944">
        <v>1.3056000000000001</v>
      </c>
      <c r="J887" s="966">
        <f>SUM(I887-F887)*10000</f>
        <v>-133.99999999999858</v>
      </c>
      <c r="K887" s="967">
        <f t="shared" si="124"/>
        <v>7.659313725490196</v>
      </c>
      <c r="L887" s="968">
        <f>SUM((I887-F887)/J887*K887)*E887</f>
        <v>3.1272977941176464E-2</v>
      </c>
      <c r="M887" s="964" t="s">
        <v>883</v>
      </c>
      <c r="N887" s="969">
        <v>1.3056000000000001</v>
      </c>
      <c r="O887" s="970">
        <f t="shared" si="125"/>
        <v>-32096.95959036153</v>
      </c>
      <c r="P887" s="971"/>
    </row>
    <row r="888" spans="1:17" s="960" customFormat="1" ht="15" customHeight="1" x14ac:dyDescent="0.25">
      <c r="A888" s="604" t="s">
        <v>1035</v>
      </c>
      <c r="B888" s="604" t="s">
        <v>3</v>
      </c>
      <c r="C888" s="929" t="s">
        <v>52</v>
      </c>
      <c r="D888" s="707">
        <v>42578</v>
      </c>
      <c r="E888" s="604">
        <v>22.87</v>
      </c>
      <c r="F888" s="930">
        <v>1.0620000000000001</v>
      </c>
      <c r="G888" s="931" t="s">
        <v>52</v>
      </c>
      <c r="H888" s="572">
        <v>42579</v>
      </c>
      <c r="I888" s="930">
        <v>1.1144000000000001</v>
      </c>
      <c r="J888" s="924">
        <f>SUM(I888-F888)*10000</f>
        <v>524</v>
      </c>
      <c r="K888" s="932">
        <f t="shared" si="124"/>
        <v>10</v>
      </c>
      <c r="L888" s="933">
        <f>SUM((I888-F888)/J888*K888)*E888</f>
        <v>2.2870000000000001E-2</v>
      </c>
      <c r="M888" s="929" t="s">
        <v>883</v>
      </c>
      <c r="N888" s="934">
        <v>1</v>
      </c>
      <c r="O888" s="928">
        <f t="shared" si="125"/>
        <v>119838.8</v>
      </c>
      <c r="P888" s="517"/>
    </row>
    <row r="889" spans="1:17" s="972" customFormat="1" ht="15" customHeight="1" x14ac:dyDescent="0.25">
      <c r="A889" s="963" t="s">
        <v>1146</v>
      </c>
      <c r="B889" s="963" t="s">
        <v>3</v>
      </c>
      <c r="C889" s="964" t="s">
        <v>77</v>
      </c>
      <c r="D889" s="572">
        <v>42579</v>
      </c>
      <c r="E889" s="963">
        <v>97.28</v>
      </c>
      <c r="F889" s="944">
        <v>0.98280000000000001</v>
      </c>
      <c r="G889" s="965" t="s">
        <v>976</v>
      </c>
      <c r="H889" s="572">
        <v>42580</v>
      </c>
      <c r="I889" s="944">
        <v>0.97399999999999998</v>
      </c>
      <c r="J889" s="966">
        <f>SUM(F889-I889)*10000</f>
        <v>88.000000000000298</v>
      </c>
      <c r="K889" s="967">
        <f t="shared" si="124"/>
        <v>10.316723408645414</v>
      </c>
      <c r="L889" s="968">
        <f>SUM((F889-I889)/J889*K889)*E889</f>
        <v>0.10036108531930259</v>
      </c>
      <c r="M889" s="964" t="s">
        <v>883</v>
      </c>
      <c r="N889" s="969">
        <v>0.96930000000000005</v>
      </c>
      <c r="O889" s="928">
        <f t="shared" si="125"/>
        <v>91114.985124302664</v>
      </c>
      <c r="P889" s="971"/>
    </row>
    <row r="890" spans="1:17" s="972" customFormat="1" ht="15" customHeight="1" x14ac:dyDescent="0.25">
      <c r="A890" s="963" t="s">
        <v>1146</v>
      </c>
      <c r="B890" s="963" t="s">
        <v>3</v>
      </c>
      <c r="C890" s="964" t="s">
        <v>77</v>
      </c>
      <c r="D890" s="572">
        <v>42579</v>
      </c>
      <c r="E890" s="963">
        <v>97.28</v>
      </c>
      <c r="F890" s="944">
        <v>0.98280000000000001</v>
      </c>
      <c r="G890" s="965" t="s">
        <v>976</v>
      </c>
      <c r="H890" s="572">
        <v>42580</v>
      </c>
      <c r="I890" s="944">
        <v>0.96499999999999997</v>
      </c>
      <c r="J890" s="966">
        <f>SUM(F890-I890)*10000</f>
        <v>178.00000000000037</v>
      </c>
      <c r="K890" s="967">
        <f t="shared" si="124"/>
        <v>10.316723408645414</v>
      </c>
      <c r="L890" s="968">
        <f>SUM((F890-I890)/J890*K890)*E890</f>
        <v>0.10036108531930259</v>
      </c>
      <c r="M890" s="964" t="s">
        <v>883</v>
      </c>
      <c r="N890" s="969">
        <v>0.96930000000000005</v>
      </c>
      <c r="O890" s="928">
        <f t="shared" si="125"/>
        <v>184300.7653650665</v>
      </c>
      <c r="P890" s="984">
        <f>SUM(O869:O890)</f>
        <v>-48013.304214574135</v>
      </c>
      <c r="Q890" s="960" t="s">
        <v>130</v>
      </c>
    </row>
    <row r="891" spans="1:17" s="846" customFormat="1" ht="15" customHeight="1" x14ac:dyDescent="0.25">
      <c r="A891" s="604" t="s">
        <v>1035</v>
      </c>
      <c r="B891" s="604" t="s">
        <v>3</v>
      </c>
      <c r="C891" s="929" t="s">
        <v>52</v>
      </c>
      <c r="D891" s="707">
        <v>42578</v>
      </c>
      <c r="E891" s="604">
        <v>22.87</v>
      </c>
      <c r="F891" s="930">
        <v>1.0620000000000001</v>
      </c>
      <c r="G891" s="931" t="s">
        <v>52</v>
      </c>
      <c r="H891" s="572">
        <v>42583</v>
      </c>
      <c r="I891" s="930">
        <v>1.2270000000000001</v>
      </c>
      <c r="J891" s="924">
        <f>SUM(I891-F891)*10000</f>
        <v>1650.0000000000005</v>
      </c>
      <c r="K891" s="932">
        <f t="shared" ref="K891:K897" si="126">SUM(100000/N891)/10000</f>
        <v>10</v>
      </c>
      <c r="L891" s="933">
        <f>SUM((I891-F891)/J891*K891)*E891</f>
        <v>2.2870000000000001E-2</v>
      </c>
      <c r="M891" s="929" t="s">
        <v>883</v>
      </c>
      <c r="N891" s="934">
        <v>1</v>
      </c>
      <c r="O891" s="928">
        <f t="shared" ref="O891:O897" si="127">SUM(J891*K891*E891)/N891</f>
        <v>377355.00000000012</v>
      </c>
      <c r="P891" s="517"/>
      <c r="Q891" s="960"/>
    </row>
    <row r="892" spans="1:17" s="972" customFormat="1" ht="15" customHeight="1" x14ac:dyDescent="0.25">
      <c r="A892" s="963" t="s">
        <v>1144</v>
      </c>
      <c r="B892" s="963" t="s">
        <v>3</v>
      </c>
      <c r="C892" s="964" t="s">
        <v>52</v>
      </c>
      <c r="D892" s="572">
        <v>42584</v>
      </c>
      <c r="E892" s="963">
        <v>82.14</v>
      </c>
      <c r="F892" s="944">
        <v>1.7544999999999999</v>
      </c>
      <c r="G892" s="965" t="s">
        <v>976</v>
      </c>
      <c r="H892" s="572">
        <v>42584</v>
      </c>
      <c r="I892" s="944">
        <v>1.7413000000000001</v>
      </c>
      <c r="J892" s="966">
        <f>SUM(I892-F892)*10000</f>
        <v>-131.99999999999878</v>
      </c>
      <c r="K892" s="967">
        <f t="shared" si="126"/>
        <v>7.6109292944668541</v>
      </c>
      <c r="L892" s="968">
        <f>SUM((I892-F892)/J892*K892)*E892</f>
        <v>6.251617322475074E-2</v>
      </c>
      <c r="M892" s="964" t="s">
        <v>883</v>
      </c>
      <c r="N892" s="969">
        <v>1.3139000000000001</v>
      </c>
      <c r="O892" s="970">
        <f t="shared" si="127"/>
        <v>-62806.414990996433</v>
      </c>
      <c r="P892" s="971"/>
    </row>
    <row r="893" spans="1:17" s="960" customFormat="1" ht="15" customHeight="1" x14ac:dyDescent="0.25">
      <c r="A893" s="627" t="s">
        <v>1057</v>
      </c>
      <c r="B893" s="627" t="s">
        <v>3</v>
      </c>
      <c r="C893" s="919" t="s">
        <v>77</v>
      </c>
      <c r="D893" s="920">
        <v>42584</v>
      </c>
      <c r="E893" s="627">
        <v>92.59</v>
      </c>
      <c r="F893" s="921">
        <v>0.75090000000000001</v>
      </c>
      <c r="G893" s="922" t="s">
        <v>976</v>
      </c>
      <c r="H893" s="572">
        <v>42584</v>
      </c>
      <c r="I893" s="921">
        <v>0.75980000000000003</v>
      </c>
      <c r="J893" s="924">
        <f>SUM(F893-I893)*10000</f>
        <v>-89.000000000000185</v>
      </c>
      <c r="K893" s="925">
        <f t="shared" si="126"/>
        <v>10</v>
      </c>
      <c r="L893" s="926">
        <f>SUM((F893-I893)/J893*K893)*E893</f>
        <v>9.2590000000000006E-2</v>
      </c>
      <c r="M893" s="919" t="s">
        <v>883</v>
      </c>
      <c r="N893" s="927">
        <v>1</v>
      </c>
      <c r="O893" s="928">
        <f t="shared" si="127"/>
        <v>-82405.100000000166</v>
      </c>
      <c r="P893" s="518"/>
      <c r="Q893" s="846"/>
    </row>
    <row r="894" spans="1:17" s="846" customFormat="1" ht="15" customHeight="1" x14ac:dyDescent="0.25">
      <c r="A894" s="604" t="s">
        <v>2347</v>
      </c>
      <c r="B894" s="604" t="s">
        <v>3</v>
      </c>
      <c r="C894" s="929" t="s">
        <v>52</v>
      </c>
      <c r="D894" s="707">
        <v>42573</v>
      </c>
      <c r="E894" s="604">
        <v>91.22</v>
      </c>
      <c r="F894" s="930">
        <v>0.92159999999999997</v>
      </c>
      <c r="G894" s="931" t="s">
        <v>976</v>
      </c>
      <c r="H894" s="572">
        <v>42584</v>
      </c>
      <c r="I894" s="930">
        <v>0.94601000000000002</v>
      </c>
      <c r="J894" s="924">
        <f>SUM(I894-F894)*10000</f>
        <v>244.10000000000042</v>
      </c>
      <c r="K894" s="932">
        <f t="shared" si="126"/>
        <v>7.6528659983163703</v>
      </c>
      <c r="L894" s="933">
        <f>SUM((I894-F894)/J894*K894)*E894</f>
        <v>6.9809443636641932E-2</v>
      </c>
      <c r="M894" s="929" t="s">
        <v>883</v>
      </c>
      <c r="N894" s="934">
        <v>1.3067</v>
      </c>
      <c r="O894" s="928">
        <f t="shared" si="127"/>
        <v>130408.54971840762</v>
      </c>
      <c r="P894" s="517"/>
    </row>
    <row r="895" spans="1:17" s="846" customFormat="1" ht="15" customHeight="1" x14ac:dyDescent="0.25">
      <c r="A895" s="627" t="s">
        <v>1176</v>
      </c>
      <c r="B895" s="627" t="s">
        <v>3</v>
      </c>
      <c r="C895" s="919" t="s">
        <v>77</v>
      </c>
      <c r="D895" s="920">
        <v>42577</v>
      </c>
      <c r="E895" s="627">
        <v>39.17</v>
      </c>
      <c r="F895" s="921">
        <v>1.8586</v>
      </c>
      <c r="G895" s="922" t="s">
        <v>976</v>
      </c>
      <c r="H895" s="572">
        <v>42585</v>
      </c>
      <c r="I895" s="921">
        <v>1.8632</v>
      </c>
      <c r="J895" s="924">
        <f>SUM(F895-I895)*10000</f>
        <v>-45.999999999999375</v>
      </c>
      <c r="K895" s="925">
        <f t="shared" si="126"/>
        <v>7.1782355896920533</v>
      </c>
      <c r="L895" s="926">
        <f>SUM((F895-I895)/J895*K895)*E895</f>
        <v>2.8117148804823775E-2</v>
      </c>
      <c r="M895" s="919" t="s">
        <v>883</v>
      </c>
      <c r="N895" s="927">
        <v>1.3931</v>
      </c>
      <c r="O895" s="928">
        <f t="shared" si="127"/>
        <v>-9284.2498386467305</v>
      </c>
      <c r="P895" s="518"/>
    </row>
    <row r="896" spans="1:17" s="846" customFormat="1" ht="15" customHeight="1" x14ac:dyDescent="0.25">
      <c r="A896" s="604" t="s">
        <v>1031</v>
      </c>
      <c r="B896" s="604" t="s">
        <v>3</v>
      </c>
      <c r="C896" s="929" t="s">
        <v>52</v>
      </c>
      <c r="D896" s="707">
        <v>42585</v>
      </c>
      <c r="E896" s="604">
        <v>98.51</v>
      </c>
      <c r="F896" s="930">
        <v>1.3147</v>
      </c>
      <c r="G896" s="931" t="s">
        <v>976</v>
      </c>
      <c r="H896" s="572">
        <v>42586</v>
      </c>
      <c r="I896" s="930">
        <v>1.3069</v>
      </c>
      <c r="J896" s="924">
        <f>SUM(I896-F896)*10000</f>
        <v>-78.000000000000284</v>
      </c>
      <c r="K896" s="932">
        <f t="shared" si="126"/>
        <v>7.6799016972582743</v>
      </c>
      <c r="L896" s="933">
        <f>SUM((I896-F896)/J896*K896)*E896</f>
        <v>7.565471161969127E-2</v>
      </c>
      <c r="M896" s="929" t="s">
        <v>883</v>
      </c>
      <c r="N896" s="927">
        <v>1.3021</v>
      </c>
      <c r="O896" s="928">
        <f t="shared" si="127"/>
        <v>-45319.618357545041</v>
      </c>
      <c r="P896" s="517"/>
    </row>
    <row r="897" spans="1:17" s="846" customFormat="1" ht="15" customHeight="1" x14ac:dyDescent="0.25">
      <c r="A897" s="604" t="s">
        <v>1176</v>
      </c>
      <c r="B897" s="604" t="s">
        <v>3</v>
      </c>
      <c r="C897" s="929" t="s">
        <v>52</v>
      </c>
      <c r="D897" s="707">
        <v>42585</v>
      </c>
      <c r="E897" s="604">
        <v>41.57</v>
      </c>
      <c r="F897" s="930">
        <v>1.855</v>
      </c>
      <c r="G897" s="931" t="s">
        <v>976</v>
      </c>
      <c r="H897" s="572">
        <v>42586</v>
      </c>
      <c r="I897" s="930">
        <v>1.8263</v>
      </c>
      <c r="J897" s="924">
        <f>SUM(I897-F897)*10000</f>
        <v>-286.99999999999949</v>
      </c>
      <c r="K897" s="932">
        <f t="shared" si="126"/>
        <v>7.1782355896920533</v>
      </c>
      <c r="L897" s="933">
        <f>SUM((I897-F897)/J897*K897)*E897</f>
        <v>2.9839925346349862E-2</v>
      </c>
      <c r="M897" s="929" t="s">
        <v>883</v>
      </c>
      <c r="N897" s="927">
        <v>1.3931</v>
      </c>
      <c r="O897" s="928">
        <f t="shared" si="127"/>
        <v>-61474.830050982673</v>
      </c>
      <c r="P897" s="517"/>
    </row>
    <row r="898" spans="1:17" s="846" customFormat="1" ht="15" customHeight="1" x14ac:dyDescent="0.25">
      <c r="A898" s="627" t="s">
        <v>1139</v>
      </c>
      <c r="B898" s="627" t="s">
        <v>3</v>
      </c>
      <c r="C898" s="919" t="s">
        <v>77</v>
      </c>
      <c r="D898" s="920">
        <v>42586</v>
      </c>
      <c r="E898" s="627">
        <v>59.35</v>
      </c>
      <c r="F898" s="921">
        <v>1.4512</v>
      </c>
      <c r="G898" s="922" t="s">
        <v>976</v>
      </c>
      <c r="H898" s="572">
        <v>42587</v>
      </c>
      <c r="I898" s="921">
        <v>1.4618</v>
      </c>
      <c r="J898" s="924">
        <f>SUM(F898-I898)*10000</f>
        <v>-105.99999999999943</v>
      </c>
      <c r="K898" s="925">
        <f t="shared" ref="K898:K908" si="128">SUM(100000/N898)/10000</f>
        <v>7.5964752354907326</v>
      </c>
      <c r="L898" s="926">
        <f>SUM((F898-I898)/J898*K898)*E898</f>
        <v>4.5085080522637495E-2</v>
      </c>
      <c r="M898" s="919" t="s">
        <v>883</v>
      </c>
      <c r="N898" s="927">
        <v>1.3164</v>
      </c>
      <c r="O898" s="928">
        <f t="shared" ref="O898:O908" si="129">SUM(J898*K898*E898)/N898</f>
        <v>-36303.695954113864</v>
      </c>
      <c r="P898" s="518"/>
    </row>
    <row r="899" spans="1:17" s="846" customFormat="1" ht="15" customHeight="1" x14ac:dyDescent="0.25">
      <c r="A899" s="627" t="s">
        <v>1030</v>
      </c>
      <c r="B899" s="627" t="s">
        <v>3</v>
      </c>
      <c r="C899" s="919" t="s">
        <v>77</v>
      </c>
      <c r="D899" s="920">
        <v>42585</v>
      </c>
      <c r="E899" s="627">
        <v>49.28</v>
      </c>
      <c r="F899" s="921">
        <v>0.83730000000000004</v>
      </c>
      <c r="G899" s="922" t="s">
        <v>52</v>
      </c>
      <c r="H899" s="572">
        <v>42587</v>
      </c>
      <c r="I899" s="921">
        <v>0.84719999999999995</v>
      </c>
      <c r="J899" s="924">
        <f>SUM(F899-I899)*10000</f>
        <v>-98.999999999999091</v>
      </c>
      <c r="K899" s="925">
        <f t="shared" si="128"/>
        <v>7.6161462300076161</v>
      </c>
      <c r="L899" s="926">
        <f>SUM((F899-I899)/J899*K899)*E899</f>
        <v>3.7532368621477533E-2</v>
      </c>
      <c r="M899" s="919" t="s">
        <v>883</v>
      </c>
      <c r="N899" s="927">
        <v>1.3129999999999999</v>
      </c>
      <c r="O899" s="928">
        <f t="shared" si="129"/>
        <v>-28299.348770192242</v>
      </c>
      <c r="P899" s="518"/>
    </row>
    <row r="900" spans="1:17" s="846" customFormat="1" ht="15" customHeight="1" x14ac:dyDescent="0.25">
      <c r="A900" s="604" t="s">
        <v>1145</v>
      </c>
      <c r="B900" s="604" t="s">
        <v>3</v>
      </c>
      <c r="C900" s="929" t="s">
        <v>52</v>
      </c>
      <c r="D900" s="707">
        <v>42563</v>
      </c>
      <c r="E900" s="604">
        <v>8.0500000000000007</v>
      </c>
      <c r="F900" s="930">
        <v>1.3073999999999999</v>
      </c>
      <c r="G900" s="931" t="s">
        <v>52</v>
      </c>
      <c r="H900" s="572">
        <v>42587</v>
      </c>
      <c r="I900" s="930">
        <v>1.3101</v>
      </c>
      <c r="J900" s="924">
        <f>SUM(I900-F900)*10000</f>
        <v>27.000000000001467</v>
      </c>
      <c r="K900" s="932">
        <f t="shared" si="128"/>
        <v>10</v>
      </c>
      <c r="L900" s="933">
        <f>SUM((I900-F900)/J900*K900)*E900</f>
        <v>8.0500000000000016E-3</v>
      </c>
      <c r="M900" s="929" t="s">
        <v>883</v>
      </c>
      <c r="N900" s="927">
        <v>1</v>
      </c>
      <c r="O900" s="928">
        <f t="shared" si="129"/>
        <v>2173.5000000001182</v>
      </c>
      <c r="P900" s="517"/>
    </row>
    <row r="901" spans="1:17" x14ac:dyDescent="0.25">
      <c r="A901" s="604" t="s">
        <v>1145</v>
      </c>
      <c r="B901" s="604" t="s">
        <v>3</v>
      </c>
      <c r="C901" s="929" t="s">
        <v>52</v>
      </c>
      <c r="D901" s="707">
        <v>42563</v>
      </c>
      <c r="E901" s="604">
        <v>21.9</v>
      </c>
      <c r="F901" s="930">
        <v>1.3055000000000001</v>
      </c>
      <c r="G901" s="931" t="s">
        <v>976</v>
      </c>
      <c r="H901" s="572">
        <v>42587</v>
      </c>
      <c r="I901" s="930">
        <v>1.3101</v>
      </c>
      <c r="J901" s="924">
        <f>SUM(I901-F901)*10000</f>
        <v>45.999999999999375</v>
      </c>
      <c r="K901" s="932">
        <f t="shared" si="128"/>
        <v>10</v>
      </c>
      <c r="L901" s="933">
        <f>SUM((I901-F901)/J901*K901)*E901</f>
        <v>2.1899999999999999E-2</v>
      </c>
      <c r="M901" s="929" t="s">
        <v>883</v>
      </c>
      <c r="N901" s="927">
        <v>1</v>
      </c>
      <c r="O901" s="928">
        <f t="shared" si="129"/>
        <v>10073.999999999862</v>
      </c>
      <c r="Q901" s="846"/>
    </row>
    <row r="902" spans="1:17" s="846" customFormat="1" ht="15" customHeight="1" x14ac:dyDescent="0.25">
      <c r="A902" s="604" t="s">
        <v>1145</v>
      </c>
      <c r="B902" s="604" t="s">
        <v>3</v>
      </c>
      <c r="C902" s="929" t="s">
        <v>52</v>
      </c>
      <c r="D902" s="707">
        <v>42584</v>
      </c>
      <c r="E902" s="604">
        <v>43.6</v>
      </c>
      <c r="F902" s="930">
        <v>1.329</v>
      </c>
      <c r="G902" s="931" t="s">
        <v>976</v>
      </c>
      <c r="H902" s="572">
        <v>42587</v>
      </c>
      <c r="I902" s="930">
        <v>1.3101</v>
      </c>
      <c r="J902" s="924">
        <f>SUM(I902-F902)*10000</f>
        <v>-188.99999999999918</v>
      </c>
      <c r="K902" s="932">
        <f t="shared" si="128"/>
        <v>10</v>
      </c>
      <c r="L902" s="933">
        <f>SUM((I902-F902)/J902*K902)*E902</f>
        <v>4.36E-2</v>
      </c>
      <c r="M902" s="929" t="s">
        <v>883</v>
      </c>
      <c r="N902" s="927">
        <v>1</v>
      </c>
      <c r="O902" s="928">
        <f t="shared" si="129"/>
        <v>-82403.999999999651</v>
      </c>
      <c r="P902" s="517"/>
    </row>
    <row r="903" spans="1:17" s="846" customFormat="1" ht="15" customHeight="1" x14ac:dyDescent="0.25">
      <c r="A903" s="627" t="s">
        <v>1155</v>
      </c>
      <c r="B903" s="627" t="s">
        <v>3</v>
      </c>
      <c r="C903" s="919" t="s">
        <v>77</v>
      </c>
      <c r="D903" s="920">
        <v>42572</v>
      </c>
      <c r="E903" s="627">
        <v>36.79</v>
      </c>
      <c r="F903" s="921">
        <v>79.2</v>
      </c>
      <c r="G903" s="922" t="s">
        <v>976</v>
      </c>
      <c r="H903" s="572">
        <v>42590</v>
      </c>
      <c r="I903" s="921">
        <v>77.97</v>
      </c>
      <c r="J903" s="924">
        <f>SUM(F903-I903)*100</f>
        <v>123.0000000000004</v>
      </c>
      <c r="K903" s="925">
        <f t="shared" si="128"/>
        <v>10</v>
      </c>
      <c r="L903" s="926">
        <f t="shared" ref="L903:L908" si="130">SUM((F903-I903)/J903*K903)*E903</f>
        <v>3.6790000000000003</v>
      </c>
      <c r="M903" s="919" t="s">
        <v>883</v>
      </c>
      <c r="N903" s="927">
        <v>1</v>
      </c>
      <c r="O903" s="928">
        <f t="shared" si="129"/>
        <v>45251.70000000015</v>
      </c>
      <c r="P903" s="518"/>
    </row>
    <row r="904" spans="1:17" s="846" customFormat="1" ht="15" customHeight="1" x14ac:dyDescent="0.25">
      <c r="A904" s="627" t="s">
        <v>1145</v>
      </c>
      <c r="B904" s="627" t="s">
        <v>3</v>
      </c>
      <c r="C904" s="919" t="s">
        <v>77</v>
      </c>
      <c r="D904" s="920">
        <v>42586</v>
      </c>
      <c r="E904" s="627">
        <v>15.07</v>
      </c>
      <c r="F904" s="921">
        <v>1.3146</v>
      </c>
      <c r="G904" s="922" t="s">
        <v>52</v>
      </c>
      <c r="H904" s="572">
        <v>42591</v>
      </c>
      <c r="I904" s="921">
        <v>1.2966</v>
      </c>
      <c r="J904" s="924">
        <f>SUM(F904-I904)*10000</f>
        <v>180.00000000000017</v>
      </c>
      <c r="K904" s="925">
        <f t="shared" si="128"/>
        <v>10</v>
      </c>
      <c r="L904" s="926">
        <f t="shared" si="130"/>
        <v>1.507E-2</v>
      </c>
      <c r="M904" s="919" t="s">
        <v>883</v>
      </c>
      <c r="N904" s="927">
        <v>1</v>
      </c>
      <c r="O904" s="928">
        <f t="shared" si="129"/>
        <v>27126.000000000029</v>
      </c>
      <c r="P904" s="518"/>
    </row>
    <row r="905" spans="1:17" s="846" customFormat="1" ht="15" customHeight="1" x14ac:dyDescent="0.25">
      <c r="A905" s="627" t="s">
        <v>1035</v>
      </c>
      <c r="B905" s="627" t="s">
        <v>3</v>
      </c>
      <c r="C905" s="919" t="s">
        <v>77</v>
      </c>
      <c r="D905" s="920">
        <v>42586</v>
      </c>
      <c r="E905" s="627">
        <v>72.5</v>
      </c>
      <c r="F905" s="921">
        <v>1.1121000000000001</v>
      </c>
      <c r="G905" s="922"/>
      <c r="H905" s="572">
        <v>42592</v>
      </c>
      <c r="I905" s="921">
        <v>1.1168</v>
      </c>
      <c r="J905" s="924">
        <f>SUM(F905-I905)*10000</f>
        <v>-46.999999999999261</v>
      </c>
      <c r="K905" s="925">
        <f t="shared" si="128"/>
        <v>10</v>
      </c>
      <c r="L905" s="926">
        <f t="shared" si="130"/>
        <v>7.2499999999999995E-2</v>
      </c>
      <c r="M905" s="919" t="s">
        <v>883</v>
      </c>
      <c r="N905" s="927">
        <v>1</v>
      </c>
      <c r="O905" s="928">
        <f t="shared" si="129"/>
        <v>-34074.999999999462</v>
      </c>
      <c r="P905" s="518"/>
    </row>
    <row r="906" spans="1:17" s="846" customFormat="1" ht="15" customHeight="1" x14ac:dyDescent="0.25">
      <c r="A906" s="627" t="s">
        <v>1150</v>
      </c>
      <c r="B906" s="627" t="s">
        <v>3</v>
      </c>
      <c r="C906" s="919" t="s">
        <v>77</v>
      </c>
      <c r="D906" s="920">
        <v>42577</v>
      </c>
      <c r="E906" s="627">
        <v>25.07</v>
      </c>
      <c r="F906" s="921">
        <v>137.69</v>
      </c>
      <c r="G906" s="922" t="s">
        <v>976</v>
      </c>
      <c r="H906" s="572">
        <v>42592</v>
      </c>
      <c r="I906" s="921">
        <v>131.96</v>
      </c>
      <c r="J906" s="924">
        <f>SUM(F906-I906)*100</f>
        <v>572.99999999999898</v>
      </c>
      <c r="K906" s="925">
        <f t="shared" si="128"/>
        <v>10</v>
      </c>
      <c r="L906" s="926">
        <f t="shared" si="130"/>
        <v>2.5070000000000001</v>
      </c>
      <c r="M906" s="919" t="s">
        <v>883</v>
      </c>
      <c r="N906" s="927">
        <v>1</v>
      </c>
      <c r="O906" s="928">
        <f t="shared" si="129"/>
        <v>143651.09999999974</v>
      </c>
      <c r="P906" s="518"/>
    </row>
    <row r="907" spans="1:17" s="846" customFormat="1" ht="15" customHeight="1" x14ac:dyDescent="0.25">
      <c r="A907" s="627" t="s">
        <v>1145</v>
      </c>
      <c r="B907" s="627" t="s">
        <v>3</v>
      </c>
      <c r="C907" s="919" t="s">
        <v>77</v>
      </c>
      <c r="D907" s="920">
        <v>42586</v>
      </c>
      <c r="E907" s="627">
        <v>15.07</v>
      </c>
      <c r="F907" s="921">
        <v>1.3146</v>
      </c>
      <c r="G907" s="922" t="s">
        <v>52</v>
      </c>
      <c r="H907" s="572">
        <v>42592</v>
      </c>
      <c r="I907" s="921">
        <v>1.3073999999999999</v>
      </c>
      <c r="J907" s="924">
        <f>SUM(F907-I907)*10000</f>
        <v>72.000000000000952</v>
      </c>
      <c r="K907" s="925">
        <f t="shared" si="128"/>
        <v>10</v>
      </c>
      <c r="L907" s="926">
        <f t="shared" si="130"/>
        <v>1.507E-2</v>
      </c>
      <c r="M907" s="919" t="s">
        <v>883</v>
      </c>
      <c r="N907" s="927">
        <v>1</v>
      </c>
      <c r="O907" s="928">
        <f t="shared" si="129"/>
        <v>10850.400000000143</v>
      </c>
      <c r="P907" s="518"/>
    </row>
    <row r="908" spans="1:17" s="846" customFormat="1" ht="15" customHeight="1" x14ac:dyDescent="0.25">
      <c r="A908" s="627" t="s">
        <v>1594</v>
      </c>
      <c r="B908" s="627" t="s">
        <v>3</v>
      </c>
      <c r="C908" s="919" t="s">
        <v>77</v>
      </c>
      <c r="D908" s="920">
        <v>42577</v>
      </c>
      <c r="E908" s="627">
        <v>58.37</v>
      </c>
      <c r="F908" s="921">
        <v>1.5582</v>
      </c>
      <c r="G908" s="922" t="s">
        <v>976</v>
      </c>
      <c r="H908" s="572">
        <v>42594</v>
      </c>
      <c r="I908" s="921">
        <v>1.5216000000000001</v>
      </c>
      <c r="J908" s="924">
        <f>SUM(F908-I908)*10000</f>
        <v>365.99999999999966</v>
      </c>
      <c r="K908" s="925">
        <f t="shared" si="128"/>
        <v>7.1782355896920533</v>
      </c>
      <c r="L908" s="926">
        <f t="shared" si="130"/>
        <v>4.1899361137032513E-2</v>
      </c>
      <c r="M908" s="919" t="s">
        <v>883</v>
      </c>
      <c r="N908" s="927">
        <v>1.3931</v>
      </c>
      <c r="O908" s="928">
        <f t="shared" si="129"/>
        <v>110079.43561950962</v>
      </c>
      <c r="P908" s="518"/>
    </row>
    <row r="909" spans="1:17" s="846" customFormat="1" ht="15" customHeight="1" x14ac:dyDescent="0.25">
      <c r="A909" s="627" t="s">
        <v>1057</v>
      </c>
      <c r="B909" s="627" t="s">
        <v>3</v>
      </c>
      <c r="C909" s="919" t="s">
        <v>77</v>
      </c>
      <c r="D909" s="920">
        <v>42594</v>
      </c>
      <c r="E909" s="627">
        <v>126.3</v>
      </c>
      <c r="F909" s="921">
        <v>0.76729999999999998</v>
      </c>
      <c r="G909" s="922" t="s">
        <v>976</v>
      </c>
      <c r="H909" s="572">
        <v>42598</v>
      </c>
      <c r="I909" s="921">
        <v>0.7732</v>
      </c>
      <c r="J909" s="924">
        <f>SUM(F909-I909)*10000</f>
        <v>-59.000000000000163</v>
      </c>
      <c r="K909" s="925">
        <f t="shared" ref="K909:K914" si="131">SUM(100000/N909)/10000</f>
        <v>10</v>
      </c>
      <c r="L909" s="926">
        <f>SUM((F909-I909)/J909*K909)*E909</f>
        <v>0.1263</v>
      </c>
      <c r="M909" s="919" t="s">
        <v>883</v>
      </c>
      <c r="N909" s="927">
        <v>1</v>
      </c>
      <c r="O909" s="928">
        <f t="shared" ref="O909:O914" si="132">SUM(J909*K909*E909)/N909</f>
        <v>-74517.000000000204</v>
      </c>
      <c r="P909" s="518"/>
    </row>
    <row r="910" spans="1:17" s="846" customFormat="1" ht="15" customHeight="1" x14ac:dyDescent="0.25">
      <c r="A910" s="604" t="s">
        <v>1035</v>
      </c>
      <c r="B910" s="604" t="s">
        <v>3</v>
      </c>
      <c r="C910" s="929" t="s">
        <v>52</v>
      </c>
      <c r="D910" s="707">
        <v>42598</v>
      </c>
      <c r="E910" s="604">
        <v>57.6</v>
      </c>
      <c r="F910" s="930">
        <v>1.1244000000000001</v>
      </c>
      <c r="G910" s="931" t="s">
        <v>52</v>
      </c>
      <c r="H910" s="572">
        <v>42598</v>
      </c>
      <c r="I910" s="930">
        <v>1.1311</v>
      </c>
      <c r="J910" s="924">
        <f>SUM(I910-F910)*10000</f>
        <v>66.999999999999289</v>
      </c>
      <c r="K910" s="932">
        <f t="shared" si="131"/>
        <v>10</v>
      </c>
      <c r="L910" s="933">
        <f>SUM((I910-F910)/J910*K910)*E910</f>
        <v>5.7600000000000005E-2</v>
      </c>
      <c r="M910" s="929" t="s">
        <v>883</v>
      </c>
      <c r="N910" s="934">
        <v>1</v>
      </c>
      <c r="O910" s="928">
        <f t="shared" si="132"/>
        <v>38591.999999999593</v>
      </c>
      <c r="P910" s="517"/>
    </row>
    <row r="911" spans="1:17" s="846" customFormat="1" ht="15" customHeight="1" x14ac:dyDescent="0.25">
      <c r="A911" s="627" t="s">
        <v>1146</v>
      </c>
      <c r="B911" s="627" t="s">
        <v>3</v>
      </c>
      <c r="C911" s="919" t="s">
        <v>77</v>
      </c>
      <c r="D911" s="920">
        <v>42598</v>
      </c>
      <c r="E911" s="627">
        <v>59.04</v>
      </c>
      <c r="F911" s="921">
        <v>0.96889999999999998</v>
      </c>
      <c r="G911" s="922" t="s">
        <v>52</v>
      </c>
      <c r="H911" s="572">
        <v>42598</v>
      </c>
      <c r="I911" s="921">
        <v>0.96230000000000004</v>
      </c>
      <c r="J911" s="924">
        <f>SUM(F911-I911)*10000</f>
        <v>65.999999999999389</v>
      </c>
      <c r="K911" s="925">
        <f t="shared" si="131"/>
        <v>10.428616122640525</v>
      </c>
      <c r="L911" s="926">
        <f>SUM((F911-I911)/J911*K911)*E911</f>
        <v>6.1570549588069665E-2</v>
      </c>
      <c r="M911" s="919" t="s">
        <v>883</v>
      </c>
      <c r="N911" s="927">
        <v>0.95889999999999997</v>
      </c>
      <c r="O911" s="928">
        <f t="shared" si="132"/>
        <v>42378.311323522365</v>
      </c>
      <c r="P911" s="518"/>
    </row>
    <row r="912" spans="1:17" s="846" customFormat="1" ht="15" customHeight="1" x14ac:dyDescent="0.25">
      <c r="A912" s="604" t="s">
        <v>1035</v>
      </c>
      <c r="B912" s="604" t="s">
        <v>3</v>
      </c>
      <c r="C912" s="929" t="s">
        <v>52</v>
      </c>
      <c r="D912" s="707">
        <v>42598</v>
      </c>
      <c r="E912" s="604">
        <v>57.6</v>
      </c>
      <c r="F912" s="930">
        <v>1.1244000000000001</v>
      </c>
      <c r="G912" s="931" t="s">
        <v>52</v>
      </c>
      <c r="H912" s="572">
        <v>42599</v>
      </c>
      <c r="I912" s="930">
        <v>1.1281399999999999</v>
      </c>
      <c r="J912" s="924">
        <f>SUM(I912-F912)*10000</f>
        <v>37.399999999998542</v>
      </c>
      <c r="K912" s="932">
        <f t="shared" si="131"/>
        <v>10</v>
      </c>
      <c r="L912" s="933">
        <f>SUM((I912-F912)/J912*K912)*E912</f>
        <v>5.7600000000000005E-2</v>
      </c>
      <c r="M912" s="929" t="s">
        <v>883</v>
      </c>
      <c r="N912" s="934">
        <v>1</v>
      </c>
      <c r="O912" s="928">
        <f t="shared" si="132"/>
        <v>21542.399999999161</v>
      </c>
      <c r="P912" s="517"/>
    </row>
    <row r="913" spans="1:16" s="846" customFormat="1" ht="15" customHeight="1" x14ac:dyDescent="0.25">
      <c r="A913" s="627" t="s">
        <v>1146</v>
      </c>
      <c r="B913" s="627" t="s">
        <v>3</v>
      </c>
      <c r="C913" s="919" t="s">
        <v>77</v>
      </c>
      <c r="D913" s="920">
        <v>42598</v>
      </c>
      <c r="E913" s="627">
        <v>59.04</v>
      </c>
      <c r="F913" s="921">
        <v>0.96889999999999998</v>
      </c>
      <c r="G913" s="922" t="s">
        <v>52</v>
      </c>
      <c r="H913" s="572">
        <v>42600</v>
      </c>
      <c r="I913" s="921">
        <v>0.95569999999999999</v>
      </c>
      <c r="J913" s="924">
        <f>SUM(F913-I913)*10000</f>
        <v>131.99999999999989</v>
      </c>
      <c r="K913" s="925">
        <f t="shared" si="131"/>
        <v>10.477787091366304</v>
      </c>
      <c r="L913" s="926">
        <f>SUM((F913-I913)/J913*K913)*E913</f>
        <v>6.1860854987426654E-2</v>
      </c>
      <c r="M913" s="919" t="s">
        <v>883</v>
      </c>
      <c r="N913" s="927">
        <v>0.95440000000000003</v>
      </c>
      <c r="O913" s="928">
        <f t="shared" si="132"/>
        <v>85557.762555954643</v>
      </c>
      <c r="P913" s="518"/>
    </row>
    <row r="914" spans="1:16" s="846" customFormat="1" ht="15" customHeight="1" x14ac:dyDescent="0.25">
      <c r="A914" s="604" t="s">
        <v>1173</v>
      </c>
      <c r="B914" s="604" t="s">
        <v>2612</v>
      </c>
      <c r="C914" s="929" t="s">
        <v>52</v>
      </c>
      <c r="D914" s="707">
        <v>42600</v>
      </c>
      <c r="E914" s="604">
        <v>20.79</v>
      </c>
      <c r="F914" s="930">
        <v>1.6865000000000001</v>
      </c>
      <c r="G914" s="931" t="s">
        <v>976</v>
      </c>
      <c r="H914" s="572">
        <v>42606</v>
      </c>
      <c r="I914" s="930">
        <v>1.7101</v>
      </c>
      <c r="J914" s="924">
        <f>SUM(I914-F914)*10000</f>
        <v>235.99999999999844</v>
      </c>
      <c r="K914" s="932">
        <f t="shared" si="131"/>
        <v>7.8241139190986617</v>
      </c>
      <c r="L914" s="933">
        <f>SUM((I914-F914)/J914*K914)*E914</f>
        <v>1.6266332837806118E-2</v>
      </c>
      <c r="M914" s="929" t="s">
        <v>883</v>
      </c>
      <c r="N914" s="934">
        <v>1.2781</v>
      </c>
      <c r="O914" s="928">
        <f t="shared" si="132"/>
        <v>30035.635315876836</v>
      </c>
      <c r="P914" s="517"/>
    </row>
    <row r="915" spans="1:16" s="846" customFormat="1" ht="15" customHeight="1" x14ac:dyDescent="0.25">
      <c r="A915" s="604" t="s">
        <v>1032</v>
      </c>
      <c r="B915" s="604" t="s">
        <v>2612</v>
      </c>
      <c r="C915" s="929" t="s">
        <v>52</v>
      </c>
      <c r="D915" s="707">
        <v>42600</v>
      </c>
      <c r="E915" s="604">
        <v>21.66</v>
      </c>
      <c r="F915" s="930">
        <v>1.2634000000000001</v>
      </c>
      <c r="G915" s="931" t="s">
        <v>976</v>
      </c>
      <c r="H915" s="572">
        <v>42608</v>
      </c>
      <c r="I915" s="930">
        <v>1.2857000000000001</v>
      </c>
      <c r="J915" s="924">
        <f>SUM(I915-F915)*10000</f>
        <v>222.99999999999986</v>
      </c>
      <c r="K915" s="932">
        <f t="shared" ref="K915:K916" si="133">SUM(100000/N915)/10000</f>
        <v>10.477787091366304</v>
      </c>
      <c r="L915" s="933">
        <f t="shared" ref="L915:L916" si="134">SUM((I915-F915)/J915*K915)*E915</f>
        <v>2.2694886839899415E-2</v>
      </c>
      <c r="M915" s="929" t="s">
        <v>883</v>
      </c>
      <c r="N915" s="934">
        <v>0.95440000000000003</v>
      </c>
      <c r="O915" s="928">
        <f t="shared" ref="O915:O916" si="135">SUM(J915*K915*E915)/N915</f>
        <v>53027.658898759073</v>
      </c>
      <c r="P915" s="517"/>
    </row>
    <row r="916" spans="1:16" s="846" customFormat="1" ht="15" customHeight="1" x14ac:dyDescent="0.25">
      <c r="A916" s="604" t="s">
        <v>1058</v>
      </c>
      <c r="B916" s="604" t="s">
        <v>2612</v>
      </c>
      <c r="C916" s="929" t="s">
        <v>52</v>
      </c>
      <c r="D916" s="707">
        <v>42587</v>
      </c>
      <c r="E916" s="604">
        <v>67.78</v>
      </c>
      <c r="F916" s="930">
        <v>1.3452999999999999</v>
      </c>
      <c r="G916" s="931" t="s">
        <v>976</v>
      </c>
      <c r="H916" s="572">
        <v>42608</v>
      </c>
      <c r="I916" s="930">
        <v>1.357</v>
      </c>
      <c r="J916" s="924">
        <f>SUM(I916-F916)*10000</f>
        <v>117.00000000000044</v>
      </c>
      <c r="K916" s="932">
        <f t="shared" si="133"/>
        <v>7.4677021880367409</v>
      </c>
      <c r="L916" s="933">
        <f t="shared" si="134"/>
        <v>5.0616085430513019E-2</v>
      </c>
      <c r="M916" s="929" t="s">
        <v>883</v>
      </c>
      <c r="N916" s="934">
        <v>1.3391</v>
      </c>
      <c r="O916" s="928">
        <f t="shared" si="135"/>
        <v>44224.344674557891</v>
      </c>
      <c r="P916" s="517"/>
    </row>
    <row r="917" spans="1:16" s="846" customFormat="1" ht="15" customHeight="1" x14ac:dyDescent="0.25">
      <c r="A917" s="604" t="s">
        <v>1057</v>
      </c>
      <c r="B917" s="604" t="s">
        <v>3</v>
      </c>
      <c r="C917" s="929" t="s">
        <v>52</v>
      </c>
      <c r="D917" s="707">
        <v>42608</v>
      </c>
      <c r="E917" s="604">
        <v>27.25</v>
      </c>
      <c r="F917" s="930">
        <v>0.76590000000000003</v>
      </c>
      <c r="G917" s="931"/>
      <c r="H917" s="707">
        <v>42608</v>
      </c>
      <c r="I917" s="930">
        <v>0.75829999999999997</v>
      </c>
      <c r="J917" s="924">
        <f>SUM(I917-F917)*10000</f>
        <v>-76.000000000000512</v>
      </c>
      <c r="K917" s="932">
        <f t="shared" ref="K917:K931" si="136">SUM(100000/N917)/10000</f>
        <v>10</v>
      </c>
      <c r="L917" s="933">
        <f>SUM((I917-F917)/J917*K917)*E917</f>
        <v>2.725E-2</v>
      </c>
      <c r="M917" s="929" t="s">
        <v>883</v>
      </c>
      <c r="N917" s="934">
        <v>1</v>
      </c>
      <c r="O917" s="928">
        <f t="shared" ref="O917:O931" si="137">SUM(J917*K917*E917)/N917</f>
        <v>-20710.000000000138</v>
      </c>
      <c r="P917" s="517"/>
    </row>
    <row r="918" spans="1:16" s="846" customFormat="1" ht="15" customHeight="1" x14ac:dyDescent="0.25">
      <c r="A918" s="627" t="s">
        <v>1273</v>
      </c>
      <c r="B918" s="627" t="s">
        <v>3</v>
      </c>
      <c r="C918" s="919" t="s">
        <v>77</v>
      </c>
      <c r="D918" s="707">
        <v>42608</v>
      </c>
      <c r="E918" s="627">
        <v>17.64</v>
      </c>
      <c r="F918" s="921">
        <v>112.65</v>
      </c>
      <c r="G918" s="922" t="s">
        <v>3</v>
      </c>
      <c r="H918" s="707">
        <v>42608</v>
      </c>
      <c r="I918" s="921">
        <v>113.83</v>
      </c>
      <c r="J918" s="924">
        <f>SUM(F918-I918)*100</f>
        <v>-117.99999999999926</v>
      </c>
      <c r="K918" s="925">
        <f t="shared" si="136"/>
        <v>10</v>
      </c>
      <c r="L918" s="926">
        <f>SUM((F918-I918)/J918*K918)*E918</f>
        <v>1.7640000000000002</v>
      </c>
      <c r="M918" s="919" t="s">
        <v>883</v>
      </c>
      <c r="N918" s="927">
        <v>1</v>
      </c>
      <c r="O918" s="928">
        <f t="shared" si="137"/>
        <v>-20815.199999999873</v>
      </c>
      <c r="P918" s="518"/>
    </row>
    <row r="919" spans="1:16" s="846" customFormat="1" ht="15" customHeight="1" x14ac:dyDescent="0.25">
      <c r="A919" s="604" t="s">
        <v>1057</v>
      </c>
      <c r="B919" s="604" t="s">
        <v>3</v>
      </c>
      <c r="C919" s="929" t="s">
        <v>52</v>
      </c>
      <c r="D919" s="707">
        <v>42608</v>
      </c>
      <c r="E919" s="604">
        <v>21.28</v>
      </c>
      <c r="F919" s="930">
        <v>0.76749999999999996</v>
      </c>
      <c r="G919" s="931"/>
      <c r="H919" s="707">
        <v>42608</v>
      </c>
      <c r="I919" s="930">
        <v>0.75800000000000001</v>
      </c>
      <c r="J919" s="924">
        <f>SUM(I919-F919)*10000</f>
        <v>-94.999999999999531</v>
      </c>
      <c r="K919" s="932">
        <f t="shared" si="136"/>
        <v>10</v>
      </c>
      <c r="L919" s="933">
        <f>SUM((I919-F919)/J919*K919)*E919</f>
        <v>2.128E-2</v>
      </c>
      <c r="M919" s="929" t="s">
        <v>883</v>
      </c>
      <c r="N919" s="934">
        <v>1</v>
      </c>
      <c r="O919" s="928">
        <f t="shared" si="137"/>
        <v>-20215.999999999902</v>
      </c>
      <c r="P919" s="517"/>
    </row>
    <row r="920" spans="1:16" s="846" customFormat="1" ht="15" customHeight="1" x14ac:dyDescent="0.25">
      <c r="A920" s="627" t="s">
        <v>1031</v>
      </c>
      <c r="B920" s="627" t="s">
        <v>3</v>
      </c>
      <c r="C920" s="919" t="s">
        <v>77</v>
      </c>
      <c r="D920" s="707">
        <v>42608</v>
      </c>
      <c r="E920" s="627">
        <v>27.9</v>
      </c>
      <c r="F920" s="921">
        <v>1.2873000000000001</v>
      </c>
      <c r="G920" s="922" t="s">
        <v>3</v>
      </c>
      <c r="H920" s="707">
        <v>42608</v>
      </c>
      <c r="I920" s="921">
        <v>1.2963</v>
      </c>
      <c r="J920" s="924">
        <f>SUM(F920-I920)*10000</f>
        <v>-89.999999999998977</v>
      </c>
      <c r="K920" s="925">
        <f t="shared" si="136"/>
        <v>7.7694040867065501</v>
      </c>
      <c r="L920" s="926">
        <f>SUM((F920-I920)/J920*K920)*E920</f>
        <v>2.1676637401911274E-2</v>
      </c>
      <c r="M920" s="919" t="s">
        <v>883</v>
      </c>
      <c r="N920" s="927">
        <v>1.2870999999999999</v>
      </c>
      <c r="O920" s="928">
        <f t="shared" si="137"/>
        <v>-15157.309969481723</v>
      </c>
      <c r="P920" s="518"/>
    </row>
    <row r="921" spans="1:16" s="846" customFormat="1" ht="12.75" customHeight="1" x14ac:dyDescent="0.25">
      <c r="A921" s="604" t="s">
        <v>1150</v>
      </c>
      <c r="B921" s="604" t="s">
        <v>2389</v>
      </c>
      <c r="C921" s="929" t="s">
        <v>52</v>
      </c>
      <c r="D921" s="707">
        <v>42599</v>
      </c>
      <c r="E921" s="604">
        <v>17.52</v>
      </c>
      <c r="F921" s="930">
        <v>131.56</v>
      </c>
      <c r="G921" s="931" t="s">
        <v>976</v>
      </c>
      <c r="H921" s="572">
        <v>42611</v>
      </c>
      <c r="I921" s="930">
        <v>134.02500000000001</v>
      </c>
      <c r="J921" s="924">
        <f>SUM(I921-F921)*100</f>
        <v>246.50000000000034</v>
      </c>
      <c r="K921" s="932">
        <f t="shared" si="136"/>
        <v>10</v>
      </c>
      <c r="L921" s="933">
        <f>SUM((I921-F921)/J921*K921)*E921</f>
        <v>1.752</v>
      </c>
      <c r="M921" s="929" t="s">
        <v>883</v>
      </c>
      <c r="N921" s="934">
        <v>1</v>
      </c>
      <c r="O921" s="928">
        <f t="shared" si="137"/>
        <v>43186.800000000061</v>
      </c>
      <c r="P921" s="517"/>
    </row>
    <row r="922" spans="1:16" s="846" customFormat="1" ht="12.75" customHeight="1" x14ac:dyDescent="0.25">
      <c r="A922" s="604" t="s">
        <v>1058</v>
      </c>
      <c r="B922" s="604" t="s">
        <v>2615</v>
      </c>
      <c r="C922" s="929" t="s">
        <v>52</v>
      </c>
      <c r="D922" s="707">
        <v>42587</v>
      </c>
      <c r="E922" s="604">
        <v>67.78</v>
      </c>
      <c r="F922" s="930">
        <v>1.3452999999999999</v>
      </c>
      <c r="G922" s="931" t="s">
        <v>976</v>
      </c>
      <c r="H922" s="572">
        <v>42612</v>
      </c>
      <c r="I922" s="930">
        <v>1.3632</v>
      </c>
      <c r="J922" s="924">
        <f>SUM(I922-F922)*10000</f>
        <v>179.00000000000028</v>
      </c>
      <c r="K922" s="932">
        <f t="shared" si="136"/>
        <v>7.4677021880367409</v>
      </c>
      <c r="L922" s="933">
        <f>SUM((I922-F922)/J922*K922)*E922</f>
        <v>5.0616085430513019E-2</v>
      </c>
      <c r="M922" s="929" t="s">
        <v>883</v>
      </c>
      <c r="N922" s="934">
        <v>1.3391</v>
      </c>
      <c r="O922" s="928">
        <f t="shared" si="137"/>
        <v>67659.467493554243</v>
      </c>
      <c r="P922" s="517"/>
    </row>
    <row r="923" spans="1:16" s="846" customFormat="1" ht="12.75" customHeight="1" x14ac:dyDescent="0.25">
      <c r="A923" s="627" t="s">
        <v>1173</v>
      </c>
      <c r="B923" s="627" t="s">
        <v>3</v>
      </c>
      <c r="C923" s="919" t="s">
        <v>77</v>
      </c>
      <c r="D923" s="707">
        <v>42608</v>
      </c>
      <c r="E923" s="627">
        <v>16.399999999999999</v>
      </c>
      <c r="F923" s="921">
        <v>1.6992</v>
      </c>
      <c r="G923" s="922" t="s">
        <v>976</v>
      </c>
      <c r="H923" s="572">
        <v>42612</v>
      </c>
      <c r="I923" s="921">
        <v>1.7156</v>
      </c>
      <c r="J923" s="924">
        <f>SUM(F923-I923)*10000</f>
        <v>-163.99999999999972</v>
      </c>
      <c r="K923" s="925">
        <f t="shared" si="136"/>
        <v>7.7700077700077701</v>
      </c>
      <c r="L923" s="926">
        <f>SUM((F923-I923)/J923*K923)*E923</f>
        <v>1.2742812742812739E-2</v>
      </c>
      <c r="M923" s="919" t="s">
        <v>883</v>
      </c>
      <c r="N923" s="927">
        <v>1.2869999999999999</v>
      </c>
      <c r="O923" s="928">
        <f t="shared" si="137"/>
        <v>-16237.927659839053</v>
      </c>
      <c r="P923" s="518"/>
    </row>
    <row r="924" spans="1:16" s="846" customFormat="1" ht="12.75" customHeight="1" x14ac:dyDescent="0.25">
      <c r="A924" s="604" t="s">
        <v>1031</v>
      </c>
      <c r="B924" s="604" t="s">
        <v>2389</v>
      </c>
      <c r="C924" s="929" t="s">
        <v>52</v>
      </c>
      <c r="D924" s="707">
        <v>42608</v>
      </c>
      <c r="E924" s="604">
        <v>10.63</v>
      </c>
      <c r="F924" s="930">
        <v>1.2985</v>
      </c>
      <c r="G924" s="931" t="s">
        <v>976</v>
      </c>
      <c r="H924" s="572">
        <v>42613</v>
      </c>
      <c r="I924" s="930">
        <v>1.3122</v>
      </c>
      <c r="J924" s="924">
        <f>SUM(I924-F924)*10000</f>
        <v>137.00000000000045</v>
      </c>
      <c r="K924" s="932">
        <f t="shared" si="136"/>
        <v>7.7700077700077701</v>
      </c>
      <c r="L924" s="933">
        <f>SUM((I924-F924)/J924*K924)*E924</f>
        <v>8.2595182595182597E-3</v>
      </c>
      <c r="M924" s="929" t="s">
        <v>883</v>
      </c>
      <c r="N924" s="934">
        <v>1.2869999999999999</v>
      </c>
      <c r="O924" s="928">
        <f t="shared" si="137"/>
        <v>8792.1833842580072</v>
      </c>
      <c r="P924" s="517"/>
    </row>
    <row r="925" spans="1:16" s="846" customFormat="1" ht="12.75" customHeight="1" x14ac:dyDescent="0.25">
      <c r="A925" s="604" t="s">
        <v>1147</v>
      </c>
      <c r="B925" s="604" t="s">
        <v>3</v>
      </c>
      <c r="C925" s="929" t="s">
        <v>52</v>
      </c>
      <c r="D925" s="707">
        <v>42608</v>
      </c>
      <c r="E925" s="604">
        <v>84.65</v>
      </c>
      <c r="F925" s="930">
        <v>1.0459000000000001</v>
      </c>
      <c r="G925" s="931" t="s">
        <v>976</v>
      </c>
      <c r="H925" s="572">
        <v>42613</v>
      </c>
      <c r="I925" s="930">
        <v>1.0391999999999999</v>
      </c>
      <c r="J925" s="924">
        <f>SUM(I925-F925)*10000</f>
        <v>-67.000000000001506</v>
      </c>
      <c r="K925" s="932">
        <f t="shared" si="136"/>
        <v>7.2500543754078155</v>
      </c>
      <c r="L925" s="933">
        <f>SUM((I925-F925)/J925*K925)*E925</f>
        <v>6.1371710287827161E-2</v>
      </c>
      <c r="M925" s="929" t="s">
        <v>883</v>
      </c>
      <c r="N925" s="934">
        <v>1.3793</v>
      </c>
      <c r="O925" s="928">
        <f t="shared" si="137"/>
        <v>-29811.53185880166</v>
      </c>
      <c r="P925" s="517">
        <f>SUM(O891:O925)</f>
        <v>652129.02153380041</v>
      </c>
    </row>
    <row r="926" spans="1:16" s="846" customFormat="1" ht="12.75" customHeight="1" x14ac:dyDescent="0.25">
      <c r="A926" s="627" t="s">
        <v>1030</v>
      </c>
      <c r="B926" s="627" t="s">
        <v>2389</v>
      </c>
      <c r="C926" s="919" t="s">
        <v>77</v>
      </c>
      <c r="D926" s="920">
        <v>42600</v>
      </c>
      <c r="E926" s="627">
        <v>25.33</v>
      </c>
      <c r="F926" s="921">
        <v>0.8599</v>
      </c>
      <c r="G926" s="922" t="s">
        <v>976</v>
      </c>
      <c r="H926" s="572">
        <v>42614</v>
      </c>
      <c r="I926" s="921">
        <v>0.84630000000000005</v>
      </c>
      <c r="J926" s="924">
        <f>SUM(F926-I926)*10000</f>
        <v>135.99999999999946</v>
      </c>
      <c r="K926" s="925">
        <f t="shared" si="136"/>
        <v>13.168290755859891</v>
      </c>
      <c r="L926" s="926">
        <f>SUM((F926-I926)/J926*K926)*E926</f>
        <v>3.3355280484593096E-2</v>
      </c>
      <c r="M926" s="919" t="s">
        <v>883</v>
      </c>
      <c r="N926" s="927">
        <v>0.75939999999999996</v>
      </c>
      <c r="O926" s="928">
        <f t="shared" si="137"/>
        <v>59735.556306355604</v>
      </c>
      <c r="P926" s="518"/>
    </row>
    <row r="927" spans="1:16" s="846" customFormat="1" ht="12.75" customHeight="1" x14ac:dyDescent="0.25">
      <c r="A927" s="604" t="s">
        <v>1144</v>
      </c>
      <c r="B927" s="604" t="s">
        <v>2389</v>
      </c>
      <c r="C927" s="929" t="s">
        <v>52</v>
      </c>
      <c r="D927" s="707">
        <v>42599</v>
      </c>
      <c r="E927" s="604">
        <v>28.17</v>
      </c>
      <c r="F927" s="930">
        <v>1.6972</v>
      </c>
      <c r="G927" s="931" t="s">
        <v>976</v>
      </c>
      <c r="H927" s="572">
        <v>42614</v>
      </c>
      <c r="I927" s="930">
        <v>1.7602</v>
      </c>
      <c r="J927" s="924">
        <f>SUM(I927-F927)*10000</f>
        <v>629.99999999999943</v>
      </c>
      <c r="K927" s="932">
        <f t="shared" si="136"/>
        <v>7.6869859328157428</v>
      </c>
      <c r="L927" s="933">
        <f>SUM((I927-F927)/J927*K927)*E927</f>
        <v>2.1654239372741951E-2</v>
      </c>
      <c r="M927" s="929" t="s">
        <v>883</v>
      </c>
      <c r="N927" s="934">
        <v>1.3008999999999999</v>
      </c>
      <c r="O927" s="928">
        <f t="shared" si="137"/>
        <v>104867.17506977795</v>
      </c>
      <c r="P927" s="517"/>
    </row>
    <row r="928" spans="1:16" s="846" customFormat="1" ht="12.75" customHeight="1" x14ac:dyDescent="0.25">
      <c r="A928" s="604" t="s">
        <v>1032</v>
      </c>
      <c r="B928" s="604" t="s">
        <v>2615</v>
      </c>
      <c r="C928" s="929" t="s">
        <v>52</v>
      </c>
      <c r="D928" s="707">
        <v>42600</v>
      </c>
      <c r="E928" s="604">
        <v>21.66</v>
      </c>
      <c r="F928" s="930">
        <v>1.2634000000000001</v>
      </c>
      <c r="G928" s="931" t="s">
        <v>976</v>
      </c>
      <c r="H928" s="572">
        <v>42614</v>
      </c>
      <c r="I928" s="930">
        <v>1.2991999999999999</v>
      </c>
      <c r="J928" s="924">
        <f>SUM(I928-F928)*10000</f>
        <v>357.99999999999829</v>
      </c>
      <c r="K928" s="932">
        <f t="shared" si="136"/>
        <v>10.477787091366304</v>
      </c>
      <c r="L928" s="933">
        <f>SUM((I928-F928)/J928*K928)*E928</f>
        <v>2.2694886839899415E-2</v>
      </c>
      <c r="M928" s="929" t="s">
        <v>883</v>
      </c>
      <c r="N928" s="934">
        <v>0.95440000000000003</v>
      </c>
      <c r="O928" s="928">
        <f t="shared" si="137"/>
        <v>85129.604868859504</v>
      </c>
      <c r="P928" s="517"/>
    </row>
    <row r="929" spans="1:16" s="846" customFormat="1" ht="12.75" customHeight="1" x14ac:dyDescent="0.25">
      <c r="A929" s="604" t="s">
        <v>1150</v>
      </c>
      <c r="B929" s="604" t="s">
        <v>2615</v>
      </c>
      <c r="C929" s="929" t="s">
        <v>52</v>
      </c>
      <c r="D929" s="707">
        <v>42599</v>
      </c>
      <c r="E929" s="604">
        <v>17.52</v>
      </c>
      <c r="F929" s="930">
        <v>131.56</v>
      </c>
      <c r="G929" s="931" t="s">
        <v>976</v>
      </c>
      <c r="H929" s="572">
        <v>42614</v>
      </c>
      <c r="I929" s="930">
        <v>136.27000000000001</v>
      </c>
      <c r="J929" s="924">
        <f>SUM(I929-F929)*100</f>
        <v>471.0000000000008</v>
      </c>
      <c r="K929" s="932">
        <f t="shared" si="136"/>
        <v>10</v>
      </c>
      <c r="L929" s="933">
        <f>SUM((I929-F929)/J929*K929)*E929</f>
        <v>1.752</v>
      </c>
      <c r="M929" s="929" t="s">
        <v>883</v>
      </c>
      <c r="N929" s="934">
        <v>1</v>
      </c>
      <c r="O929" s="928">
        <f t="shared" si="137"/>
        <v>82519.200000000143</v>
      </c>
      <c r="P929" s="517"/>
    </row>
    <row r="930" spans="1:16" s="846" customFormat="1" ht="12.75" customHeight="1" x14ac:dyDescent="0.25">
      <c r="A930" s="627" t="s">
        <v>1145</v>
      </c>
      <c r="B930" s="627" t="s">
        <v>3</v>
      </c>
      <c r="C930" s="919" t="s">
        <v>77</v>
      </c>
      <c r="D930" s="920">
        <v>42611</v>
      </c>
      <c r="E930" s="627">
        <v>80</v>
      </c>
      <c r="F930" s="921">
        <v>1.3107</v>
      </c>
      <c r="G930" s="922" t="s">
        <v>52</v>
      </c>
      <c r="H930" s="572">
        <v>42614</v>
      </c>
      <c r="I930" s="921">
        <v>1.3213999999999999</v>
      </c>
      <c r="J930" s="924">
        <f>SUM(F930-I930)*10000</f>
        <v>-106.99999999999932</v>
      </c>
      <c r="K930" s="925">
        <f t="shared" si="136"/>
        <v>10</v>
      </c>
      <c r="L930" s="926">
        <f>SUM((F930-I930)/J930*K930)*E930</f>
        <v>0.08</v>
      </c>
      <c r="M930" s="919" t="s">
        <v>883</v>
      </c>
      <c r="N930" s="927">
        <v>1</v>
      </c>
      <c r="O930" s="928">
        <f t="shared" si="137"/>
        <v>-85599.999999999447</v>
      </c>
      <c r="P930" s="518"/>
    </row>
    <row r="931" spans="1:16" s="846" customFormat="1" ht="15" customHeight="1" x14ac:dyDescent="0.25">
      <c r="A931" s="627" t="s">
        <v>1058</v>
      </c>
      <c r="B931" s="627" t="s">
        <v>2389</v>
      </c>
      <c r="C931" s="919" t="s">
        <v>77</v>
      </c>
      <c r="D931" s="920">
        <v>42614</v>
      </c>
      <c r="E931" s="627">
        <v>44.78</v>
      </c>
      <c r="F931" s="921">
        <v>1.3591</v>
      </c>
      <c r="G931" s="922" t="s">
        <v>976</v>
      </c>
      <c r="H931" s="572">
        <v>42615</v>
      </c>
      <c r="I931" s="921">
        <v>1.3523000000000001</v>
      </c>
      <c r="J931" s="924">
        <f>SUM(F931-I931)*10000</f>
        <v>67.999999999999176</v>
      </c>
      <c r="K931" s="925">
        <f t="shared" si="136"/>
        <v>7.4261102034754192</v>
      </c>
      <c r="L931" s="926">
        <f>SUM((F931-I931)/J931*K931)*E931</f>
        <v>3.325412149116292E-2</v>
      </c>
      <c r="M931" s="919" t="s">
        <v>883</v>
      </c>
      <c r="N931" s="927">
        <v>1.3466</v>
      </c>
      <c r="O931" s="928">
        <f t="shared" si="137"/>
        <v>16792.51642209306</v>
      </c>
      <c r="P931" s="517" t="s">
        <v>3</v>
      </c>
    </row>
    <row r="932" spans="1:16" s="846" customFormat="1" ht="15" customHeight="1" x14ac:dyDescent="0.25">
      <c r="A932" s="604" t="s">
        <v>1031</v>
      </c>
      <c r="B932" s="604" t="s">
        <v>3</v>
      </c>
      <c r="C932" s="929" t="s">
        <v>52</v>
      </c>
      <c r="D932" s="707">
        <v>42608</v>
      </c>
      <c r="E932" s="604">
        <v>10.63</v>
      </c>
      <c r="F932" s="930">
        <v>1.2985</v>
      </c>
      <c r="G932" s="931" t="s">
        <v>976</v>
      </c>
      <c r="H932" s="572">
        <v>42618</v>
      </c>
      <c r="I932" s="930">
        <v>1.2976000000000001</v>
      </c>
      <c r="J932" s="924">
        <f>SUM(I932-F932)*10000</f>
        <v>-8.9999999999990088</v>
      </c>
      <c r="K932" s="932">
        <f>SUM(100000/N932)/10000</f>
        <v>7.8241139190986617</v>
      </c>
      <c r="L932" s="933">
        <f>SUM((I932-F932)/J932*K932)*E932</f>
        <v>8.317033096001878E-3</v>
      </c>
      <c r="M932" s="929" t="s">
        <v>883</v>
      </c>
      <c r="N932" s="934">
        <v>1.2781</v>
      </c>
      <c r="O932" s="928">
        <f>SUM(J932*K932*E932)/N932</f>
        <v>-585.66072970822836</v>
      </c>
      <c r="P932" s="517"/>
    </row>
    <row r="933" spans="1:16" s="846" customFormat="1" ht="12.75" customHeight="1" x14ac:dyDescent="0.25">
      <c r="A933" s="604" t="s">
        <v>1057</v>
      </c>
      <c r="B933" s="604" t="s">
        <v>2615</v>
      </c>
      <c r="C933" s="929" t="s">
        <v>52</v>
      </c>
      <c r="D933" s="707">
        <v>42614</v>
      </c>
      <c r="E933" s="604">
        <v>36.22</v>
      </c>
      <c r="F933" s="930">
        <v>0.75529999999999997</v>
      </c>
      <c r="G933" s="931" t="s">
        <v>976</v>
      </c>
      <c r="H933" s="572">
        <v>42619</v>
      </c>
      <c r="I933" s="930">
        <v>0.76870000000000005</v>
      </c>
      <c r="J933" s="924">
        <f>SUM(I933-F933)*10000</f>
        <v>134.0000000000008</v>
      </c>
      <c r="K933" s="932">
        <f>SUM(100000/N933)/10000</f>
        <v>10</v>
      </c>
      <c r="L933" s="933">
        <f>SUM((I933-F933)/J933*K933)*E933</f>
        <v>3.6220000000000002E-2</v>
      </c>
      <c r="M933" s="929" t="s">
        <v>883</v>
      </c>
      <c r="N933" s="934">
        <v>1</v>
      </c>
      <c r="O933" s="928">
        <f>SUM(J933*K933*E933)/N933</f>
        <v>48534.800000000287</v>
      </c>
      <c r="P933" s="517"/>
    </row>
    <row r="934" spans="1:16" s="846" customFormat="1" ht="12.75" customHeight="1" x14ac:dyDescent="0.25">
      <c r="A934" s="604" t="s">
        <v>1057</v>
      </c>
      <c r="B934" s="604" t="s">
        <v>2389</v>
      </c>
      <c r="C934" s="929" t="s">
        <v>52</v>
      </c>
      <c r="D934" s="707">
        <v>42614</v>
      </c>
      <c r="E934" s="604">
        <v>36.229999999999997</v>
      </c>
      <c r="F934" s="930">
        <v>0.75529999999999997</v>
      </c>
      <c r="G934" s="931" t="s">
        <v>976</v>
      </c>
      <c r="H934" s="572">
        <v>42619</v>
      </c>
      <c r="I934" s="930">
        <v>0.76290000000000002</v>
      </c>
      <c r="J934" s="924">
        <f>SUM(I934-F934)*10000</f>
        <v>76.000000000000512</v>
      </c>
      <c r="K934" s="932">
        <f>SUM(100000/N934)/10000</f>
        <v>10</v>
      </c>
      <c r="L934" s="933">
        <f>SUM((I934-F934)/J934*K934)*E934</f>
        <v>3.6229999999999998E-2</v>
      </c>
      <c r="M934" s="929" t="s">
        <v>883</v>
      </c>
      <c r="N934" s="934">
        <v>1</v>
      </c>
      <c r="O934" s="928">
        <f>SUM(J934*K934*E934)/N934</f>
        <v>27534.800000000181</v>
      </c>
      <c r="P934" s="517"/>
    </row>
    <row r="935" spans="1:16" s="846" customFormat="1" ht="12.75" customHeight="1" x14ac:dyDescent="0.25">
      <c r="A935" s="604" t="s">
        <v>1035</v>
      </c>
      <c r="B935" s="604" t="s">
        <v>2389</v>
      </c>
      <c r="C935" s="929" t="s">
        <v>52</v>
      </c>
      <c r="D935" s="707">
        <v>42614</v>
      </c>
      <c r="E935" s="604">
        <v>32.799999999999997</v>
      </c>
      <c r="F935" s="930">
        <v>1.1196999999999999</v>
      </c>
      <c r="G935" s="931" t="s">
        <v>976</v>
      </c>
      <c r="H935" s="572">
        <v>42619</v>
      </c>
      <c r="I935" s="930">
        <v>1.1264000000000001</v>
      </c>
      <c r="J935" s="924">
        <f>SUM(I935-F935)*10000</f>
        <v>67.000000000001506</v>
      </c>
      <c r="K935" s="932">
        <f>SUM(100000/N935)/10000</f>
        <v>10</v>
      </c>
      <c r="L935" s="933">
        <f>SUM((I935-F935)/J935*K935)*E935</f>
        <v>3.2799999999999996E-2</v>
      </c>
      <c r="M935" s="929" t="s">
        <v>883</v>
      </c>
      <c r="N935" s="934">
        <v>1</v>
      </c>
      <c r="O935" s="928">
        <f>SUM(J935*K935*E935)/N935</f>
        <v>21976.000000000491</v>
      </c>
      <c r="P935" s="517"/>
    </row>
    <row r="936" spans="1:16" s="846" customFormat="1" ht="15" customHeight="1" x14ac:dyDescent="0.25">
      <c r="A936" s="627" t="s">
        <v>1058</v>
      </c>
      <c r="B936" s="627" t="s">
        <v>2389</v>
      </c>
      <c r="C936" s="919" t="s">
        <v>77</v>
      </c>
      <c r="D936" s="920">
        <v>42614</v>
      </c>
      <c r="E936" s="627">
        <v>22.39</v>
      </c>
      <c r="F936" s="921">
        <v>1.3591</v>
      </c>
      <c r="G936" s="922" t="s">
        <v>976</v>
      </c>
      <c r="H936" s="572">
        <v>42619</v>
      </c>
      <c r="I936" s="921">
        <v>1.3523000000000001</v>
      </c>
      <c r="J936" s="924">
        <f>SUM(F936-I936)*10000</f>
        <v>67.999999999999176</v>
      </c>
      <c r="K936" s="925">
        <f>SUM(100000/N936)/10000</f>
        <v>7.4261102034754192</v>
      </c>
      <c r="L936" s="926">
        <f>SUM((F936-I936)/J936*K936)*E936</f>
        <v>1.662706074558146E-2</v>
      </c>
      <c r="M936" s="919" t="s">
        <v>883</v>
      </c>
      <c r="N936" s="927">
        <v>1.3466</v>
      </c>
      <c r="O936" s="928">
        <f>SUM(J936*K936*E936)/N936</f>
        <v>8396.2582110465301</v>
      </c>
      <c r="P936" s="518"/>
    </row>
    <row r="937" spans="1:16" s="846" customFormat="1" ht="15" customHeight="1" x14ac:dyDescent="0.25">
      <c r="A937" s="627" t="s">
        <v>1274</v>
      </c>
      <c r="B937" s="627" t="s">
        <v>2389</v>
      </c>
      <c r="C937" s="919" t="s">
        <v>77</v>
      </c>
      <c r="D937" s="920">
        <v>42619</v>
      </c>
      <c r="E937" s="627">
        <v>61.67</v>
      </c>
      <c r="F937" s="921">
        <v>102.74</v>
      </c>
      <c r="G937" s="922" t="s">
        <v>976</v>
      </c>
      <c r="H937" s="572">
        <v>42620</v>
      </c>
      <c r="I937" s="921">
        <v>101.86499999999999</v>
      </c>
      <c r="J937" s="924">
        <f>SUM(F937-I937)*100</f>
        <v>87.5</v>
      </c>
      <c r="K937" s="925">
        <f t="shared" ref="K937" si="138">SUM(100000/N937)/10000</f>
        <v>10</v>
      </c>
      <c r="L937" s="926">
        <f>SUM((F937-I937)/J937*K937)*E937</f>
        <v>6.1670000000000007</v>
      </c>
      <c r="M937" s="919" t="s">
        <v>883</v>
      </c>
      <c r="N937" s="927">
        <v>1</v>
      </c>
      <c r="O937" s="928">
        <f t="shared" ref="O937" si="139">SUM(J937*K937*E937)/N937</f>
        <v>53961.25</v>
      </c>
      <c r="P937" s="518"/>
    </row>
    <row r="938" spans="1:16" s="846" customFormat="1" ht="15" customHeight="1" x14ac:dyDescent="0.25">
      <c r="A938" s="627" t="s">
        <v>1058</v>
      </c>
      <c r="B938" s="627" t="s">
        <v>2615</v>
      </c>
      <c r="C938" s="919" t="s">
        <v>77</v>
      </c>
      <c r="D938" s="920">
        <v>42614</v>
      </c>
      <c r="E938" s="627">
        <v>22.38</v>
      </c>
      <c r="F938" s="921">
        <v>1.3591</v>
      </c>
      <c r="G938" s="922" t="s">
        <v>976</v>
      </c>
      <c r="H938" s="572">
        <v>42620</v>
      </c>
      <c r="I938" s="921">
        <v>1.3445</v>
      </c>
      <c r="J938" s="924">
        <f>SUM(F938-I938)*10000</f>
        <v>145.99999999999946</v>
      </c>
      <c r="K938" s="925">
        <f t="shared" ref="K938:K957" si="140">SUM(100000/N938)/10000</f>
        <v>7.4261102034754192</v>
      </c>
      <c r="L938" s="926">
        <f>SUM((F938-I938)/J938*K938)*E938</f>
        <v>1.6619634635377988E-2</v>
      </c>
      <c r="M938" s="919" t="s">
        <v>883</v>
      </c>
      <c r="N938" s="927">
        <v>1.3466</v>
      </c>
      <c r="O938" s="928">
        <f t="shared" ref="O938:O957" si="141">SUM(J938*K938*E938)/N938</f>
        <v>18019.208798196771</v>
      </c>
      <c r="P938" s="518"/>
    </row>
    <row r="939" spans="1:16" s="846" customFormat="1" ht="12.75" customHeight="1" x14ac:dyDescent="0.25">
      <c r="A939" s="604" t="s">
        <v>1147</v>
      </c>
      <c r="B939" s="604"/>
      <c r="C939" s="929" t="s">
        <v>52</v>
      </c>
      <c r="D939" s="707">
        <v>42619</v>
      </c>
      <c r="E939" s="604">
        <v>35.46</v>
      </c>
      <c r="F939" s="930">
        <v>1.0403</v>
      </c>
      <c r="G939" s="931" t="s">
        <v>976</v>
      </c>
      <c r="H939" s="572">
        <v>42620</v>
      </c>
      <c r="I939" s="930">
        <v>1.0344</v>
      </c>
      <c r="J939" s="924">
        <f>SUM(I939-F939)*10000</f>
        <v>-59.000000000000163</v>
      </c>
      <c r="K939" s="932">
        <f t="shared" si="140"/>
        <v>7.3991860895301524</v>
      </c>
      <c r="L939" s="933">
        <f>SUM((I939-F939)/J939*K939)*E939</f>
        <v>2.6237513873473922E-2</v>
      </c>
      <c r="M939" s="929" t="s">
        <v>883</v>
      </c>
      <c r="N939" s="934">
        <v>1.3514999999999999</v>
      </c>
      <c r="O939" s="928">
        <f t="shared" si="141"/>
        <v>-11454.038612911327</v>
      </c>
      <c r="P939" s="517"/>
    </row>
    <row r="940" spans="1:16" s="846" customFormat="1" ht="12.75" customHeight="1" x14ac:dyDescent="0.25">
      <c r="A940" s="604" t="s">
        <v>1173</v>
      </c>
      <c r="B940" s="604"/>
      <c r="C940" s="929" t="s">
        <v>52</v>
      </c>
      <c r="D940" s="707">
        <v>42600</v>
      </c>
      <c r="E940" s="604">
        <v>20.79</v>
      </c>
      <c r="F940" s="930">
        <v>1.6865000000000001</v>
      </c>
      <c r="G940" s="931" t="s">
        <v>976</v>
      </c>
      <c r="H940" s="572">
        <v>42620</v>
      </c>
      <c r="I940" s="930">
        <v>1.7157</v>
      </c>
      <c r="J940" s="924">
        <f>SUM(I940-F940)*10000</f>
        <v>291.99999999999892</v>
      </c>
      <c r="K940" s="932">
        <f t="shared" si="140"/>
        <v>7.7615647314498606</v>
      </c>
      <c r="L940" s="933">
        <f>SUM((I940-F940)/J940*K940)*E940</f>
        <v>1.6136293076684263E-2</v>
      </c>
      <c r="M940" s="929" t="s">
        <v>883</v>
      </c>
      <c r="N940" s="934">
        <v>1.2884</v>
      </c>
      <c r="O940" s="928">
        <f t="shared" si="141"/>
        <v>36570.921906176547</v>
      </c>
      <c r="P940" s="517"/>
    </row>
    <row r="941" spans="1:16" s="846" customFormat="1" ht="15" customHeight="1" x14ac:dyDescent="0.25">
      <c r="A941" s="604" t="s">
        <v>1173</v>
      </c>
      <c r="B941" s="604"/>
      <c r="C941" s="929" t="s">
        <v>52</v>
      </c>
      <c r="D941" s="707">
        <v>42613</v>
      </c>
      <c r="E941" s="604">
        <v>23.89</v>
      </c>
      <c r="F941" s="930">
        <v>1.7234</v>
      </c>
      <c r="G941" s="931" t="s">
        <v>976</v>
      </c>
      <c r="H941" s="572">
        <v>42620</v>
      </c>
      <c r="I941" s="930">
        <v>1.7157</v>
      </c>
      <c r="J941" s="924">
        <f>SUM(I941-F941)*10000</f>
        <v>-77.000000000000398</v>
      </c>
      <c r="K941" s="932">
        <f t="shared" si="140"/>
        <v>7.7615647314498606</v>
      </c>
      <c r="L941" s="933">
        <f>SUM((I941-F941)/J941*K941)*E941</f>
        <v>1.8542378143433718E-2</v>
      </c>
      <c r="M941" s="929" t="s">
        <v>883</v>
      </c>
      <c r="N941" s="934">
        <v>1.2884</v>
      </c>
      <c r="O941" s="928">
        <f t="shared" si="141"/>
        <v>-11081.675854116762</v>
      </c>
      <c r="P941" s="517"/>
    </row>
    <row r="942" spans="1:16" s="846" customFormat="1" ht="15" customHeight="1" x14ac:dyDescent="0.25">
      <c r="A942" s="604" t="s">
        <v>1176</v>
      </c>
      <c r="B942" s="604"/>
      <c r="C942" s="929" t="s">
        <v>52</v>
      </c>
      <c r="D942" s="707">
        <v>42599</v>
      </c>
      <c r="E942" s="604">
        <v>37.96</v>
      </c>
      <c r="F942" s="930">
        <v>1.8043</v>
      </c>
      <c r="G942" s="931" t="s">
        <v>976</v>
      </c>
      <c r="H942" s="572">
        <v>42620</v>
      </c>
      <c r="I942" s="930">
        <v>1.7878000000000001</v>
      </c>
      <c r="J942" s="924">
        <f>SUM(I942-F942)*10000</f>
        <v>-164.9999999999996</v>
      </c>
      <c r="K942" s="932">
        <f t="shared" si="140"/>
        <v>7.2902238098709642</v>
      </c>
      <c r="L942" s="933">
        <f>SUM((I942-F942)/J942*K942)*E942</f>
        <v>2.7673689582270178E-2</v>
      </c>
      <c r="M942" s="929" t="s">
        <v>883</v>
      </c>
      <c r="N942" s="934">
        <v>1.3716999999999999</v>
      </c>
      <c r="O942" s="928">
        <f t="shared" si="141"/>
        <v>-33288.3194654412</v>
      </c>
      <c r="P942" s="517"/>
    </row>
    <row r="943" spans="1:16" s="846" customFormat="1" ht="12.75" customHeight="1" x14ac:dyDescent="0.25">
      <c r="A943" s="627" t="s">
        <v>1030</v>
      </c>
      <c r="B943" s="627"/>
      <c r="C943" s="919" t="s">
        <v>77</v>
      </c>
      <c r="D943" s="920">
        <v>42600</v>
      </c>
      <c r="E943" s="627">
        <v>25.33</v>
      </c>
      <c r="F943" s="921">
        <v>0.8599</v>
      </c>
      <c r="G943" s="922" t="s">
        <v>976</v>
      </c>
      <c r="H943" s="572">
        <v>42621</v>
      </c>
      <c r="I943" s="921">
        <v>0.84450000000000003</v>
      </c>
      <c r="J943" s="924">
        <f>SUM(F943-I943)*10000</f>
        <v>153.99999999999969</v>
      </c>
      <c r="K943" s="925">
        <f t="shared" si="140"/>
        <v>13.296104241457252</v>
      </c>
      <c r="L943" s="926">
        <f>SUM((F943-I943)/J943*K943)*E943</f>
        <v>3.3679032043611216E-2</v>
      </c>
      <c r="M943" s="919" t="s">
        <v>883</v>
      </c>
      <c r="N943" s="927">
        <v>0.75209999999999999</v>
      </c>
      <c r="O943" s="928">
        <f t="shared" si="141"/>
        <v>68961.187803697874</v>
      </c>
      <c r="P943" s="518"/>
    </row>
    <row r="944" spans="1:16" s="846" customFormat="1" ht="15" customHeight="1" x14ac:dyDescent="0.25">
      <c r="A944" s="627" t="s">
        <v>1273</v>
      </c>
      <c r="B944" s="627"/>
      <c r="C944" s="919" t="s">
        <v>77</v>
      </c>
      <c r="D944" s="920">
        <v>42619</v>
      </c>
      <c r="E944" s="627">
        <v>28.65</v>
      </c>
      <c r="F944" s="921">
        <v>114.726</v>
      </c>
      <c r="G944" s="922" t="s">
        <v>976</v>
      </c>
      <c r="H944" s="572">
        <v>42621</v>
      </c>
      <c r="I944" s="921">
        <v>115.36199999999999</v>
      </c>
      <c r="J944" s="924">
        <f>SUM(F944-I944)*100</f>
        <v>-63.599999999999568</v>
      </c>
      <c r="K944" s="925">
        <f t="shared" si="140"/>
        <v>10</v>
      </c>
      <c r="L944" s="926">
        <f>SUM((F944-I944)/J944*K944)*E944</f>
        <v>2.8650000000000002</v>
      </c>
      <c r="M944" s="919" t="s">
        <v>883</v>
      </c>
      <c r="N944" s="927">
        <v>1</v>
      </c>
      <c r="O944" s="928">
        <f t="shared" si="141"/>
        <v>-18221.399999999874</v>
      </c>
      <c r="P944" s="518"/>
    </row>
    <row r="945" spans="1:16" s="846" customFormat="1" ht="15" customHeight="1" x14ac:dyDescent="0.25">
      <c r="A945" s="604" t="s">
        <v>1144</v>
      </c>
      <c r="B945" s="604"/>
      <c r="C945" s="929" t="s">
        <v>52</v>
      </c>
      <c r="D945" s="707">
        <v>42599</v>
      </c>
      <c r="E945" s="604">
        <v>28.17</v>
      </c>
      <c r="F945" s="930">
        <v>1.6972</v>
      </c>
      <c r="G945" s="931" t="s">
        <v>976</v>
      </c>
      <c r="H945" s="572">
        <v>42621</v>
      </c>
      <c r="I945" s="930">
        <v>1.7302</v>
      </c>
      <c r="J945" s="924">
        <f>SUM(I945-F945)*10000</f>
        <v>329.9999999999992</v>
      </c>
      <c r="K945" s="932">
        <f t="shared" si="140"/>
        <v>7.6869859328157428</v>
      </c>
      <c r="L945" s="933">
        <f>SUM((I945-F945)/J945*K945)*E945</f>
        <v>2.1654239372741947E-2</v>
      </c>
      <c r="M945" s="929" t="s">
        <v>883</v>
      </c>
      <c r="N945" s="934">
        <v>1.3008999999999999</v>
      </c>
      <c r="O945" s="928">
        <f t="shared" si="141"/>
        <v>54930.425036550274</v>
      </c>
      <c r="P945" s="517"/>
    </row>
    <row r="946" spans="1:16" s="846" customFormat="1" ht="15" customHeight="1" x14ac:dyDescent="0.25">
      <c r="A946" s="627" t="s">
        <v>1274</v>
      </c>
      <c r="B946" s="627"/>
      <c r="C946" s="919" t="s">
        <v>77</v>
      </c>
      <c r="D946" s="920">
        <v>42619</v>
      </c>
      <c r="E946" s="627">
        <v>61.67</v>
      </c>
      <c r="F946" s="921">
        <v>102.74</v>
      </c>
      <c r="G946" s="922" t="s">
        <v>976</v>
      </c>
      <c r="H946" s="572">
        <v>42621</v>
      </c>
      <c r="I946" s="921">
        <v>102.39</v>
      </c>
      <c r="J946" s="924">
        <f>SUM(F946-I946)*100</f>
        <v>34.999999999999432</v>
      </c>
      <c r="K946" s="925">
        <f t="shared" si="140"/>
        <v>10</v>
      </c>
      <c r="L946" s="926">
        <f>SUM((F946-I946)/J946*K946)*E946</f>
        <v>6.1670000000000007</v>
      </c>
      <c r="M946" s="919" t="s">
        <v>883</v>
      </c>
      <c r="N946" s="927">
        <v>1</v>
      </c>
      <c r="O946" s="928">
        <f t="shared" si="141"/>
        <v>21584.499999999651</v>
      </c>
      <c r="P946" s="518"/>
    </row>
    <row r="947" spans="1:16" s="846" customFormat="1" ht="12.75" customHeight="1" x14ac:dyDescent="0.25">
      <c r="A947" s="627" t="s">
        <v>1155</v>
      </c>
      <c r="B947" s="627" t="s">
        <v>2389</v>
      </c>
      <c r="C947" s="919" t="s">
        <v>77</v>
      </c>
      <c r="D947" s="920">
        <v>42620</v>
      </c>
      <c r="E947" s="627">
        <v>67.12</v>
      </c>
      <c r="F947" s="921">
        <v>77.94</v>
      </c>
      <c r="G947" s="922" t="s">
        <v>976</v>
      </c>
      <c r="H947" s="572">
        <v>42625</v>
      </c>
      <c r="I947" s="921">
        <v>76.489999999999995</v>
      </c>
      <c r="J947" s="924">
        <f>SUM(F947-I947)*100</f>
        <v>145.00000000000028</v>
      </c>
      <c r="K947" s="925">
        <f t="shared" si="140"/>
        <v>10</v>
      </c>
      <c r="L947" s="926">
        <f>SUM((F947-I947)/J947*K947)*E947</f>
        <v>6.7120000000000006</v>
      </c>
      <c r="M947" s="919" t="s">
        <v>883</v>
      </c>
      <c r="N947" s="927">
        <v>1</v>
      </c>
      <c r="O947" s="928">
        <f t="shared" si="141"/>
        <v>97324.000000000189</v>
      </c>
      <c r="P947" s="518"/>
    </row>
    <row r="948" spans="1:16" s="846" customFormat="1" ht="12.75" customHeight="1" x14ac:dyDescent="0.25">
      <c r="A948" s="627" t="s">
        <v>1057</v>
      </c>
      <c r="B948" s="627" t="s">
        <v>2389</v>
      </c>
      <c r="C948" s="919" t="s">
        <v>77</v>
      </c>
      <c r="D948" s="920">
        <v>42622</v>
      </c>
      <c r="E948" s="627">
        <v>25.56</v>
      </c>
      <c r="F948" s="921">
        <v>0.76149999999999995</v>
      </c>
      <c r="G948" s="922" t="s">
        <v>976</v>
      </c>
      <c r="H948" s="572">
        <v>42625</v>
      </c>
      <c r="I948" s="921">
        <v>0.75</v>
      </c>
      <c r="J948" s="924">
        <f>SUM(F948-I948)*10000</f>
        <v>114.99999999999955</v>
      </c>
      <c r="K948" s="925">
        <f t="shared" si="140"/>
        <v>10</v>
      </c>
      <c r="L948" s="926">
        <f>SUM((F948-I948)/J948*K948)*E948</f>
        <v>2.5559999999999999E-2</v>
      </c>
      <c r="M948" s="919" t="s">
        <v>883</v>
      </c>
      <c r="N948" s="927">
        <v>1</v>
      </c>
      <c r="O948" s="928">
        <f t="shared" si="141"/>
        <v>29393.999999999884</v>
      </c>
      <c r="P948" s="518"/>
    </row>
    <row r="949" spans="1:16" s="846" customFormat="1" ht="15" customHeight="1" x14ac:dyDescent="0.25">
      <c r="A949" s="627" t="s">
        <v>1148</v>
      </c>
      <c r="B949" s="627" t="s">
        <v>2389</v>
      </c>
      <c r="C949" s="919" t="s">
        <v>77</v>
      </c>
      <c r="D949" s="920">
        <v>42620</v>
      </c>
      <c r="E949" s="627">
        <v>113.84</v>
      </c>
      <c r="F949" s="921">
        <v>0.75339999999999996</v>
      </c>
      <c r="G949" s="922" t="s">
        <v>976</v>
      </c>
      <c r="H949" s="572">
        <v>42625</v>
      </c>
      <c r="I949" s="921">
        <v>0.74480000000000002</v>
      </c>
      <c r="J949" s="924">
        <f>SUM(F949-I949)*10000</f>
        <v>85.999999999999403</v>
      </c>
      <c r="K949" s="925">
        <f t="shared" si="140"/>
        <v>10.275380189066995</v>
      </c>
      <c r="L949" s="926">
        <f>SUM((F949-I949)/J949*K949)*E949</f>
        <v>0.11697492807233867</v>
      </c>
      <c r="M949" s="919" t="s">
        <v>883</v>
      </c>
      <c r="N949" s="927">
        <v>0.97319999999999995</v>
      </c>
      <c r="O949" s="928">
        <f t="shared" si="141"/>
        <v>103368.71983375521</v>
      </c>
      <c r="P949" s="518"/>
    </row>
    <row r="950" spans="1:16" s="846" customFormat="1" ht="15" customHeight="1" x14ac:dyDescent="0.25">
      <c r="A950" s="604" t="s">
        <v>1117</v>
      </c>
      <c r="B950" s="604" t="s">
        <v>2629</v>
      </c>
      <c r="C950" s="929" t="s">
        <v>52</v>
      </c>
      <c r="D950" s="707">
        <v>42622</v>
      </c>
      <c r="E950" s="604">
        <v>15.71</v>
      </c>
      <c r="F950" s="930">
        <v>1.478</v>
      </c>
      <c r="G950" s="931" t="s">
        <v>976</v>
      </c>
      <c r="H950" s="572">
        <v>42625</v>
      </c>
      <c r="I950" s="930">
        <v>1.4954000000000001</v>
      </c>
      <c r="J950" s="924">
        <f>SUM(I950-F950)*10000</f>
        <v>174.00000000000082</v>
      </c>
      <c r="K950" s="932">
        <f t="shared" si="140"/>
        <v>7.614986293024673</v>
      </c>
      <c r="L950" s="933">
        <f t="shared" ref="L950:L957" si="142">SUM((I950-F950)/J950*K950)*E950</f>
        <v>1.1963143466341761E-2</v>
      </c>
      <c r="M950" s="929" t="s">
        <v>883</v>
      </c>
      <c r="N950" s="934">
        <v>1.3131999999999999</v>
      </c>
      <c r="O950" s="928">
        <f t="shared" si="141"/>
        <v>15851.256192076429</v>
      </c>
      <c r="P950" s="517"/>
    </row>
    <row r="951" spans="1:16" s="846" customFormat="1" ht="15" customHeight="1" x14ac:dyDescent="0.25">
      <c r="A951" s="604" t="s">
        <v>1142</v>
      </c>
      <c r="B951" s="604" t="s">
        <v>1893</v>
      </c>
      <c r="C951" s="929" t="s">
        <v>52</v>
      </c>
      <c r="D951" s="707">
        <v>42622</v>
      </c>
      <c r="E951" s="604">
        <v>73.790000000000006</v>
      </c>
      <c r="F951" s="930">
        <v>1.0956999999999999</v>
      </c>
      <c r="G951" s="931" t="s">
        <v>2627</v>
      </c>
      <c r="H951" s="572">
        <v>42625</v>
      </c>
      <c r="I951" s="930">
        <v>1.0928</v>
      </c>
      <c r="J951" s="924">
        <f>SUM(I951-F951)*10000</f>
        <v>-28.999999999999027</v>
      </c>
      <c r="K951" s="932">
        <f t="shared" si="140"/>
        <v>10.275380189066995</v>
      </c>
      <c r="L951" s="933">
        <f t="shared" si="142"/>
        <v>7.5822030415125363E-2</v>
      </c>
      <c r="M951" s="929" t="s">
        <v>883</v>
      </c>
      <c r="N951" s="934">
        <v>0.97319999999999995</v>
      </c>
      <c r="O951" s="928">
        <f t="shared" si="141"/>
        <v>-22593.905487449261</v>
      </c>
      <c r="P951" s="517"/>
    </row>
    <row r="952" spans="1:16" s="846" customFormat="1" ht="15" customHeight="1" x14ac:dyDescent="0.25">
      <c r="A952" s="604" t="s">
        <v>1273</v>
      </c>
      <c r="B952" s="604" t="s">
        <v>1893</v>
      </c>
      <c r="C952" s="929" t="s">
        <v>52</v>
      </c>
      <c r="D952" s="707">
        <v>42622</v>
      </c>
      <c r="E952" s="604">
        <v>40.74</v>
      </c>
      <c r="F952" s="930">
        <v>115.46</v>
      </c>
      <c r="G952" s="931" t="s">
        <v>2627</v>
      </c>
      <c r="H952" s="572">
        <v>42625</v>
      </c>
      <c r="I952" s="930">
        <v>114.94</v>
      </c>
      <c r="J952" s="924">
        <f>SUM(I952-F952)*100</f>
        <v>-51.999999999999602</v>
      </c>
      <c r="K952" s="932">
        <f t="shared" si="140"/>
        <v>10</v>
      </c>
      <c r="L952" s="933">
        <f t="shared" si="142"/>
        <v>4.0740000000000007</v>
      </c>
      <c r="M952" s="929" t="s">
        <v>883</v>
      </c>
      <c r="N952" s="934">
        <v>1</v>
      </c>
      <c r="O952" s="928">
        <f t="shared" si="141"/>
        <v>-21184.799999999839</v>
      </c>
      <c r="P952" s="517"/>
    </row>
    <row r="953" spans="1:16" s="846" customFormat="1" ht="15" customHeight="1" x14ac:dyDescent="0.25">
      <c r="A953" s="604" t="s">
        <v>1035</v>
      </c>
      <c r="B953" s="604" t="s">
        <v>1893</v>
      </c>
      <c r="C953" s="929" t="s">
        <v>52</v>
      </c>
      <c r="D953" s="707">
        <v>42614</v>
      </c>
      <c r="E953" s="604">
        <v>32.799999999999997</v>
      </c>
      <c r="F953" s="930">
        <v>1.1196999999999999</v>
      </c>
      <c r="G953" s="931" t="s">
        <v>976</v>
      </c>
      <c r="H953" s="572">
        <v>42625</v>
      </c>
      <c r="I953" s="930">
        <v>1.2210000000000001</v>
      </c>
      <c r="J953" s="924">
        <f>SUM(I953-F953)*10000</f>
        <v>1013.0000000000017</v>
      </c>
      <c r="K953" s="932">
        <f t="shared" si="140"/>
        <v>10</v>
      </c>
      <c r="L953" s="933">
        <f t="shared" si="142"/>
        <v>3.2799999999999996E-2</v>
      </c>
      <c r="M953" s="929" t="s">
        <v>883</v>
      </c>
      <c r="N953" s="934">
        <v>1</v>
      </c>
      <c r="O953" s="928">
        <f t="shared" si="141"/>
        <v>332264.00000000052</v>
      </c>
      <c r="P953" s="517"/>
    </row>
    <row r="954" spans="1:16" s="846" customFormat="1" ht="15" customHeight="1" x14ac:dyDescent="0.25">
      <c r="A954" s="604" t="s">
        <v>1144</v>
      </c>
      <c r="B954" s="604" t="s">
        <v>2389</v>
      </c>
      <c r="C954" s="929" t="s">
        <v>52</v>
      </c>
      <c r="D954" s="707">
        <v>42622</v>
      </c>
      <c r="E954" s="604">
        <v>21.78</v>
      </c>
      <c r="F954" s="930">
        <v>1.7455000000000001</v>
      </c>
      <c r="G954" s="931" t="s">
        <v>2627</v>
      </c>
      <c r="H954" s="572">
        <v>42625</v>
      </c>
      <c r="I954" s="930">
        <v>1.7676000000000001</v>
      </c>
      <c r="J954" s="924">
        <f>SUM(I954-F954)*10000</f>
        <v>221.00000000000009</v>
      </c>
      <c r="K954" s="932">
        <f t="shared" si="140"/>
        <v>7.614986293024673</v>
      </c>
      <c r="L954" s="933">
        <f t="shared" si="142"/>
        <v>1.658544014620774E-2</v>
      </c>
      <c r="M954" s="929" t="s">
        <v>883</v>
      </c>
      <c r="N954" s="934">
        <v>1.3131999999999999</v>
      </c>
      <c r="O954" s="928">
        <f t="shared" si="141"/>
        <v>27911.835762350838</v>
      </c>
      <c r="P954" s="517"/>
    </row>
    <row r="955" spans="1:16" s="846" customFormat="1" ht="15" customHeight="1" x14ac:dyDescent="0.25">
      <c r="A955" s="604" t="s">
        <v>1150</v>
      </c>
      <c r="B955" s="604" t="s">
        <v>1893</v>
      </c>
      <c r="C955" s="929" t="s">
        <v>52</v>
      </c>
      <c r="D955" s="707">
        <v>42622</v>
      </c>
      <c r="E955" s="604">
        <v>39.85</v>
      </c>
      <c r="F955" s="930">
        <v>136.82499999999999</v>
      </c>
      <c r="G955" s="931" t="s">
        <v>976</v>
      </c>
      <c r="H955" s="572">
        <v>42625</v>
      </c>
      <c r="I955" s="930">
        <v>135.44999999999999</v>
      </c>
      <c r="J955" s="924">
        <f>SUM(I955-F955)*100</f>
        <v>-137.5</v>
      </c>
      <c r="K955" s="932">
        <f t="shared" si="140"/>
        <v>10</v>
      </c>
      <c r="L955" s="933">
        <f t="shared" si="142"/>
        <v>3.9850000000000003</v>
      </c>
      <c r="M955" s="929" t="s">
        <v>883</v>
      </c>
      <c r="N955" s="934">
        <v>1</v>
      </c>
      <c r="O955" s="928">
        <f t="shared" si="141"/>
        <v>-54793.75</v>
      </c>
      <c r="P955" s="517"/>
    </row>
    <row r="956" spans="1:16" s="846" customFormat="1" ht="15" customHeight="1" x14ac:dyDescent="0.25">
      <c r="A956" s="604" t="s">
        <v>1031</v>
      </c>
      <c r="B956" s="604" t="s">
        <v>2389</v>
      </c>
      <c r="C956" s="929" t="s">
        <v>52</v>
      </c>
      <c r="D956" s="707">
        <v>42622</v>
      </c>
      <c r="E956" s="604">
        <v>11.37</v>
      </c>
      <c r="F956" s="930">
        <v>1.2944</v>
      </c>
      <c r="G956" s="931" t="s">
        <v>2628</v>
      </c>
      <c r="H956" s="572">
        <v>42625</v>
      </c>
      <c r="I956" s="930">
        <v>1.3057000000000001</v>
      </c>
      <c r="J956" s="924">
        <f>SUM(I956-F956)*10000</f>
        <v>113.00000000000088</v>
      </c>
      <c r="K956" s="932">
        <f t="shared" si="140"/>
        <v>7.7243936350996449</v>
      </c>
      <c r="L956" s="933">
        <f t="shared" si="142"/>
        <v>8.7826355631082948E-3</v>
      </c>
      <c r="M956" s="929" t="s">
        <v>883</v>
      </c>
      <c r="N956" s="934">
        <v>1.2946</v>
      </c>
      <c r="O956" s="928">
        <f t="shared" si="141"/>
        <v>7665.9803694673656</v>
      </c>
      <c r="P956" s="517"/>
    </row>
    <row r="957" spans="1:16" s="846" customFormat="1" ht="15" customHeight="1" x14ac:dyDescent="0.25">
      <c r="A957" s="604" t="s">
        <v>1274</v>
      </c>
      <c r="B957" s="604" t="s">
        <v>1893</v>
      </c>
      <c r="C957" s="929" t="s">
        <v>52</v>
      </c>
      <c r="D957" s="707">
        <v>42622</v>
      </c>
      <c r="E957" s="604">
        <v>45.16</v>
      </c>
      <c r="F957" s="930">
        <v>102.605</v>
      </c>
      <c r="G957" s="931" t="s">
        <v>2627</v>
      </c>
      <c r="H957" s="572">
        <v>42625</v>
      </c>
      <c r="I957" s="930">
        <v>101.736</v>
      </c>
      <c r="J957" s="924">
        <f>SUM(I957-F957)*100</f>
        <v>-86.899999999999977</v>
      </c>
      <c r="K957" s="932">
        <f t="shared" si="140"/>
        <v>10</v>
      </c>
      <c r="L957" s="933">
        <f t="shared" si="142"/>
        <v>4.516</v>
      </c>
      <c r="M957" s="929" t="s">
        <v>883</v>
      </c>
      <c r="N957" s="934">
        <v>1</v>
      </c>
      <c r="O957" s="928">
        <f t="shared" si="141"/>
        <v>-39244.039999999986</v>
      </c>
      <c r="P957" s="517"/>
    </row>
    <row r="958" spans="1:16" s="846" customFormat="1" ht="15" customHeight="1" x14ac:dyDescent="0.25">
      <c r="A958" s="627" t="s">
        <v>1172</v>
      </c>
      <c r="B958" s="627" t="s">
        <v>2389</v>
      </c>
      <c r="C958" s="919" t="s">
        <v>77</v>
      </c>
      <c r="D958" s="920">
        <v>42622</v>
      </c>
      <c r="E958" s="627">
        <v>20.57</v>
      </c>
      <c r="F958" s="921">
        <v>0.73809999999999998</v>
      </c>
      <c r="G958" s="922" t="s">
        <v>976</v>
      </c>
      <c r="H958" s="572">
        <v>42626</v>
      </c>
      <c r="I958" s="921">
        <v>0.72499999999999998</v>
      </c>
      <c r="J958" s="924">
        <f>SUM(F958-I958)*10000</f>
        <v>131</v>
      </c>
      <c r="K958" s="925">
        <f>SUM(100000/N958)/10000</f>
        <v>10</v>
      </c>
      <c r="L958" s="926">
        <f>SUM((F958-I958)/J958*K958)*E958</f>
        <v>2.0570000000000001E-2</v>
      </c>
      <c r="M958" s="919" t="s">
        <v>883</v>
      </c>
      <c r="N958" s="927">
        <v>1</v>
      </c>
      <c r="O958" s="928">
        <f>SUM(J958*K958*E958)/N958</f>
        <v>26946.7</v>
      </c>
      <c r="P958" s="518"/>
    </row>
    <row r="959" spans="1:16" s="846" customFormat="1" ht="15" customHeight="1" x14ac:dyDescent="0.25">
      <c r="A959" s="627" t="s">
        <v>1172</v>
      </c>
      <c r="B959" s="627" t="s">
        <v>2389</v>
      </c>
      <c r="C959" s="919" t="s">
        <v>77</v>
      </c>
      <c r="D959" s="920">
        <v>42622</v>
      </c>
      <c r="E959" s="627">
        <v>20.190000000000001</v>
      </c>
      <c r="F959" s="921">
        <v>0.73829999999999996</v>
      </c>
      <c r="G959" s="922" t="s">
        <v>2627</v>
      </c>
      <c r="H959" s="572">
        <v>42626</v>
      </c>
      <c r="I959" s="921">
        <v>0.72499999999999998</v>
      </c>
      <c r="J959" s="924">
        <f>SUM(F959-I959)*10000</f>
        <v>132.99999999999977</v>
      </c>
      <c r="K959" s="925">
        <f>SUM(100000/N959)/10000</f>
        <v>10</v>
      </c>
      <c r="L959" s="926">
        <f>SUM((F959-I959)/J959*K959)*E959</f>
        <v>2.0190000000000003E-2</v>
      </c>
      <c r="M959" s="919" t="s">
        <v>883</v>
      </c>
      <c r="N959" s="927">
        <v>1</v>
      </c>
      <c r="O959" s="928">
        <f>SUM(J959*K959*E959)/N959</f>
        <v>26852.699999999957</v>
      </c>
      <c r="P959" s="518"/>
    </row>
    <row r="960" spans="1:16" s="846" customFormat="1" ht="15" customHeight="1" x14ac:dyDescent="0.25">
      <c r="A960" s="604" t="s">
        <v>1030</v>
      </c>
      <c r="B960" s="604" t="s">
        <v>2389</v>
      </c>
      <c r="C960" s="929" t="s">
        <v>52</v>
      </c>
      <c r="D960" s="707">
        <v>42620</v>
      </c>
      <c r="E960" s="604">
        <v>84.13</v>
      </c>
      <c r="F960" s="930">
        <v>0.84060000000000001</v>
      </c>
      <c r="G960" s="931" t="s">
        <v>976</v>
      </c>
      <c r="H960" s="572">
        <v>42626</v>
      </c>
      <c r="I960" s="930">
        <v>0.8498</v>
      </c>
      <c r="J960" s="924">
        <f>SUM(I960-F960)*10000</f>
        <v>91.999999999999858</v>
      </c>
      <c r="K960" s="932">
        <f>SUM(100000/N960)/10000</f>
        <v>13.000520020800831</v>
      </c>
      <c r="L960" s="933">
        <f>SUM((I960-F960)/J960*K960)*E960</f>
        <v>0.10937337493499739</v>
      </c>
      <c r="M960" s="929" t="s">
        <v>883</v>
      </c>
      <c r="N960" s="934">
        <v>0.76919999999999999</v>
      </c>
      <c r="O960" s="928">
        <f>SUM(J960*K960*E960)/N960</f>
        <v>130815.78905381882</v>
      </c>
      <c r="P960" s="517"/>
    </row>
    <row r="961" spans="1:16" s="846" customFormat="1" ht="15" customHeight="1" x14ac:dyDescent="0.25">
      <c r="A961" s="604" t="s">
        <v>1594</v>
      </c>
      <c r="B961" s="604" t="s">
        <v>2389</v>
      </c>
      <c r="C961" s="929" t="s">
        <v>52</v>
      </c>
      <c r="D961" s="707">
        <v>42622</v>
      </c>
      <c r="E961" s="604">
        <v>22.83</v>
      </c>
      <c r="F961" s="930">
        <v>1.5245</v>
      </c>
      <c r="G961" s="931" t="s">
        <v>2627</v>
      </c>
      <c r="H961" s="572">
        <v>42626</v>
      </c>
      <c r="I961" s="930">
        <v>1.5486</v>
      </c>
      <c r="J961" s="924">
        <f>SUM(I961-F961)*10000</f>
        <v>241.00000000000011</v>
      </c>
      <c r="K961" s="932">
        <f>SUM(100000/N961)/10000</f>
        <v>7.3702830188679247</v>
      </c>
      <c r="L961" s="933">
        <f>SUM((I961-F961)/J961*K961)*E961</f>
        <v>1.6826356132075469E-2</v>
      </c>
      <c r="M961" s="929" t="s">
        <v>883</v>
      </c>
      <c r="N961" s="934">
        <v>1.3568</v>
      </c>
      <c r="O961" s="928">
        <f>SUM(J961*K961*E961)/N961</f>
        <v>29887.616655588077</v>
      </c>
      <c r="P961" s="517"/>
    </row>
    <row r="962" spans="1:16" s="846" customFormat="1" ht="15" customHeight="1" x14ac:dyDescent="0.25">
      <c r="A962" s="604" t="s">
        <v>1031</v>
      </c>
      <c r="B962" s="604" t="s">
        <v>2615</v>
      </c>
      <c r="C962" s="929" t="s">
        <v>52</v>
      </c>
      <c r="D962" s="707">
        <v>42622</v>
      </c>
      <c r="E962" s="604">
        <v>11.36</v>
      </c>
      <c r="F962" s="930">
        <v>1.2944</v>
      </c>
      <c r="G962" s="931" t="s">
        <v>2628</v>
      </c>
      <c r="H962" s="572">
        <v>42626</v>
      </c>
      <c r="I962" s="930">
        <v>1.3169999999999999</v>
      </c>
      <c r="J962" s="924">
        <f>SUM(I962-F962)*10000</f>
        <v>225.99999999999955</v>
      </c>
      <c r="K962" s="932">
        <f>SUM(100000/N962)/10000</f>
        <v>7.7243936350996449</v>
      </c>
      <c r="L962" s="933">
        <f>SUM((I962-F962)/J962*K962)*E962</f>
        <v>8.7749111694731957E-3</v>
      </c>
      <c r="M962" s="929" t="s">
        <v>883</v>
      </c>
      <c r="N962" s="934">
        <v>1.2946</v>
      </c>
      <c r="O962" s="928">
        <f>SUM(J962*K962*E962)/N962</f>
        <v>15318.476164845808</v>
      </c>
      <c r="P962" s="517"/>
    </row>
    <row r="963" spans="1:16" s="846" customFormat="1" ht="15" customHeight="1" x14ac:dyDescent="0.25">
      <c r="A963" s="604" t="s">
        <v>1166</v>
      </c>
      <c r="B963" s="604" t="s">
        <v>1893</v>
      </c>
      <c r="C963" s="929" t="s">
        <v>52</v>
      </c>
      <c r="D963" s="707">
        <v>42622</v>
      </c>
      <c r="E963" s="604">
        <v>71.3</v>
      </c>
      <c r="F963" s="930">
        <v>105.664</v>
      </c>
      <c r="G963" s="931" t="s">
        <v>976</v>
      </c>
      <c r="H963" s="572">
        <v>42626</v>
      </c>
      <c r="I963" s="930">
        <v>104.43</v>
      </c>
      <c r="J963" s="924">
        <f>SUM(I963-F963)*100</f>
        <v>-123.39999999999947</v>
      </c>
      <c r="K963" s="932">
        <f>SUM(100000/N963)/10000</f>
        <v>10</v>
      </c>
      <c r="L963" s="933">
        <f>SUM((I963-F963)/J963*K963)*E963</f>
        <v>7.13</v>
      </c>
      <c r="M963" s="929" t="s">
        <v>883</v>
      </c>
      <c r="N963" s="934">
        <v>1</v>
      </c>
      <c r="O963" s="928">
        <f>SUM(J963*K963*E963)/N963</f>
        <v>-87984.199999999604</v>
      </c>
      <c r="P963" s="517"/>
    </row>
    <row r="964" spans="1:16" s="846" customFormat="1" ht="15" customHeight="1" x14ac:dyDescent="0.25">
      <c r="A964" s="604" t="s">
        <v>1032</v>
      </c>
      <c r="B964" s="604" t="s">
        <v>1893</v>
      </c>
      <c r="C964" s="929" t="s">
        <v>52</v>
      </c>
      <c r="D964" s="707">
        <v>42622</v>
      </c>
      <c r="E964" s="604">
        <v>46.54</v>
      </c>
      <c r="F964" s="930">
        <v>1.2974000000000001</v>
      </c>
      <c r="G964" s="931" t="s">
        <v>976</v>
      </c>
      <c r="H964" s="572">
        <v>42626</v>
      </c>
      <c r="I964" s="930">
        <v>1.2897000000000001</v>
      </c>
      <c r="J964" s="924">
        <f>SUM(I964-F964)*10000</f>
        <v>-77.000000000000398</v>
      </c>
      <c r="K964" s="932">
        <f>SUM(100000/N964)/10000</f>
        <v>10.239606799098915</v>
      </c>
      <c r="L964" s="933">
        <f>SUM((I964-F964)/J964*K964)*E964</f>
        <v>4.7655130043006352E-2</v>
      </c>
      <c r="M964" s="929" t="s">
        <v>883</v>
      </c>
      <c r="N964" s="934">
        <v>0.97660000000000002</v>
      </c>
      <c r="O964" s="928">
        <f>SUM(J964*K964*E964)/N964</f>
        <v>-37573.674107224128</v>
      </c>
      <c r="P964" s="517"/>
    </row>
    <row r="965" spans="1:16" s="846" customFormat="1" ht="15" customHeight="1" x14ac:dyDescent="0.25">
      <c r="A965" s="627" t="s">
        <v>1155</v>
      </c>
      <c r="B965" s="627" t="s">
        <v>1893</v>
      </c>
      <c r="C965" s="919" t="s">
        <v>77</v>
      </c>
      <c r="D965" s="920">
        <v>42620</v>
      </c>
      <c r="E965" s="627">
        <v>67.11</v>
      </c>
      <c r="F965" s="921">
        <v>77.94</v>
      </c>
      <c r="G965" s="922" t="s">
        <v>976</v>
      </c>
      <c r="H965" s="572">
        <v>42627</v>
      </c>
      <c r="I965" s="921">
        <v>77.36</v>
      </c>
      <c r="J965" s="924">
        <f>SUM(F965-I965)*100</f>
        <v>57.999999999999829</v>
      </c>
      <c r="K965" s="925">
        <f>SUM(100000/N965)/10000</f>
        <v>10</v>
      </c>
      <c r="L965" s="926">
        <f>SUM((F965-I965)/J965*K965)*E965</f>
        <v>6.7110000000000003</v>
      </c>
      <c r="M965" s="919" t="s">
        <v>883</v>
      </c>
      <c r="N965" s="927">
        <v>1</v>
      </c>
      <c r="O965" s="928">
        <f>SUM(J965*K965*E965)/N965</f>
        <v>38923.799999999886</v>
      </c>
      <c r="P965" s="518"/>
    </row>
    <row r="966" spans="1:16" s="846" customFormat="1" ht="15" customHeight="1" x14ac:dyDescent="0.25">
      <c r="A966" s="604" t="s">
        <v>1144</v>
      </c>
      <c r="B966" s="604" t="s">
        <v>1893</v>
      </c>
      <c r="C966" s="929" t="s">
        <v>52</v>
      </c>
      <c r="D966" s="707">
        <v>42628</v>
      </c>
      <c r="E966" s="604">
        <v>49.65</v>
      </c>
      <c r="F966" s="930">
        <v>1.7779</v>
      </c>
      <c r="G966" s="931" t="s">
        <v>976</v>
      </c>
      <c r="H966" s="572">
        <v>42628</v>
      </c>
      <c r="I966" s="930">
        <v>1.7612000000000001</v>
      </c>
      <c r="J966" s="924">
        <f>SUM(I966-F966)*10000</f>
        <v>-166.99999999999937</v>
      </c>
      <c r="K966" s="932">
        <f>SUM(100000/N966)/10000</f>
        <v>7.4895146794487726</v>
      </c>
      <c r="L966" s="933">
        <f>SUM((I966-F966)/J966*K966)*E966</f>
        <v>3.718544038346315E-2</v>
      </c>
      <c r="M966" s="929" t="s">
        <v>883</v>
      </c>
      <c r="N966" s="934">
        <v>1.3351999999999999</v>
      </c>
      <c r="O966" s="928">
        <f>SUM(J966*K966*E966)/N966</f>
        <v>-46509.650569490143</v>
      </c>
      <c r="P966" s="517"/>
    </row>
    <row r="967" spans="1:16" s="846" customFormat="1" ht="15" customHeight="1" x14ac:dyDescent="0.25">
      <c r="A967" s="604" t="s">
        <v>1117</v>
      </c>
      <c r="B967" s="604" t="s">
        <v>1893</v>
      </c>
      <c r="C967" s="929" t="s">
        <v>52</v>
      </c>
      <c r="D967" s="707">
        <v>42628</v>
      </c>
      <c r="E967" s="604">
        <v>86.81</v>
      </c>
      <c r="F967" s="930">
        <v>1.5064</v>
      </c>
      <c r="G967" s="931" t="s">
        <v>2627</v>
      </c>
      <c r="H967" s="572">
        <v>42628</v>
      </c>
      <c r="I967" s="930">
        <v>1.4961</v>
      </c>
      <c r="J967" s="924">
        <f>SUM(I967-F967)*10000</f>
        <v>-102.99999999999976</v>
      </c>
      <c r="K967" s="932">
        <f>SUM(100000/N967)/10000</f>
        <v>7.4895146794487726</v>
      </c>
      <c r="L967" s="933">
        <f>SUM((I967-F967)/J967*K967)*E967</f>
        <v>6.5016476932294801E-2</v>
      </c>
      <c r="M967" s="929" t="s">
        <v>883</v>
      </c>
      <c r="N967" s="934">
        <v>1.3351999999999999</v>
      </c>
      <c r="O967" s="928">
        <f>SUM(J967*K967*E967)/N967</f>
        <v>-50155.011414217712</v>
      </c>
      <c r="P967" s="517"/>
    </row>
    <row r="968" spans="1:16" s="846" customFormat="1" ht="12.75" customHeight="1" x14ac:dyDescent="0.25">
      <c r="A968" s="627" t="s">
        <v>1145</v>
      </c>
      <c r="B968" s="627" t="s">
        <v>2643</v>
      </c>
      <c r="C968" s="919" t="s">
        <v>77</v>
      </c>
      <c r="D968" s="920">
        <v>42622</v>
      </c>
      <c r="E968" s="627">
        <v>26.36</v>
      </c>
      <c r="F968" s="921">
        <v>1.3257000000000001</v>
      </c>
      <c r="G968" s="922" t="s">
        <v>52</v>
      </c>
      <c r="H968" s="572">
        <v>42629</v>
      </c>
      <c r="I968" s="921">
        <v>1.3028999999999999</v>
      </c>
      <c r="J968" s="924">
        <f>SUM(F968-I968)*10000</f>
        <v>228.00000000000153</v>
      </c>
      <c r="K968" s="925">
        <f>SUM(100000/N968)/10000</f>
        <v>10</v>
      </c>
      <c r="L968" s="926">
        <f>SUM((F968-I968)/J968*K968)*E968</f>
        <v>2.6360000000000001E-2</v>
      </c>
      <c r="M968" s="919" t="s">
        <v>883</v>
      </c>
      <c r="N968" s="927">
        <v>1</v>
      </c>
      <c r="O968" s="928">
        <f>SUM(J968*K968*E968)/N968</f>
        <v>60100.800000000403</v>
      </c>
      <c r="P968" s="518"/>
    </row>
    <row r="969" spans="1:16" s="846" customFormat="1" ht="15" customHeight="1" x14ac:dyDescent="0.25">
      <c r="A969" s="988" t="s">
        <v>1143</v>
      </c>
      <c r="B969" s="627" t="s">
        <v>1893</v>
      </c>
      <c r="C969" s="919" t="s">
        <v>77</v>
      </c>
      <c r="D969" s="985">
        <v>42628</v>
      </c>
      <c r="E969" s="627">
        <v>216.37</v>
      </c>
      <c r="F969" s="921">
        <v>0.72699999999999998</v>
      </c>
      <c r="G969" s="922" t="s">
        <v>2627</v>
      </c>
      <c r="H969" s="572">
        <v>42629</v>
      </c>
      <c r="I969" s="921">
        <v>0.73150000000000004</v>
      </c>
      <c r="J969" s="924">
        <f>SUM(F969-I969)*10000</f>
        <v>-45.000000000000597</v>
      </c>
      <c r="K969" s="925">
        <f>SUM(100000/N969)/10000</f>
        <v>10.239606799098915</v>
      </c>
      <c r="L969" s="926">
        <f>SUM((F969-I969)/J969*K969)*E969</f>
        <v>0.2215543723121032</v>
      </c>
      <c r="M969" s="919" t="s">
        <v>883</v>
      </c>
      <c r="N969" s="927">
        <v>0.97660000000000002</v>
      </c>
      <c r="O969" s="928">
        <f>SUM(J969*K969*E969)/N969</f>
        <v>-102088.33456937106</v>
      </c>
      <c r="P969" s="518"/>
    </row>
    <row r="970" spans="1:16" s="846" customFormat="1" ht="15" customHeight="1" x14ac:dyDescent="0.25">
      <c r="A970" s="988" t="s">
        <v>1057</v>
      </c>
      <c r="B970" s="627" t="s">
        <v>1893</v>
      </c>
      <c r="C970" s="919" t="s">
        <v>77</v>
      </c>
      <c r="D970" s="920">
        <v>42622</v>
      </c>
      <c r="E970" s="627">
        <v>25.56</v>
      </c>
      <c r="F970" s="921">
        <v>0.76149999999999995</v>
      </c>
      <c r="G970" s="922" t="s">
        <v>976</v>
      </c>
      <c r="H970" s="572">
        <v>42629</v>
      </c>
      <c r="I970" s="921">
        <v>0.75239999999999996</v>
      </c>
      <c r="J970" s="924">
        <f>SUM(F970-I970)*10000</f>
        <v>90.999999999999972</v>
      </c>
      <c r="K970" s="925">
        <f>SUM(100000/N970)/10000</f>
        <v>10</v>
      </c>
      <c r="L970" s="926">
        <f>SUM((F970-I970)/J970*K970)*E970</f>
        <v>2.5559999999999999E-2</v>
      </c>
      <c r="M970" s="919" t="s">
        <v>883</v>
      </c>
      <c r="N970" s="927">
        <v>1</v>
      </c>
      <c r="O970" s="928">
        <f>SUM(J970*K970*E970)/N970</f>
        <v>23259.599999999991</v>
      </c>
      <c r="P970" s="518"/>
    </row>
    <row r="971" spans="1:16" s="846" customFormat="1" ht="12.75" customHeight="1" x14ac:dyDescent="0.25">
      <c r="A971" s="604" t="s">
        <v>1117</v>
      </c>
      <c r="B971" s="604" t="s">
        <v>1893</v>
      </c>
      <c r="C971" s="929" t="s">
        <v>52</v>
      </c>
      <c r="D971" s="707">
        <v>42622</v>
      </c>
      <c r="E971" s="604">
        <v>15.7</v>
      </c>
      <c r="F971" s="930">
        <v>1.478</v>
      </c>
      <c r="G971" s="931" t="s">
        <v>976</v>
      </c>
      <c r="H971" s="572">
        <v>42629</v>
      </c>
      <c r="I971" s="930">
        <v>1.4924999999999999</v>
      </c>
      <c r="J971" s="924">
        <f>SUM(I971-F971)*10000</f>
        <v>144.99999999999957</v>
      </c>
      <c r="K971" s="932">
        <f>SUM(100000/N971)/10000</f>
        <v>7.4895146794487726</v>
      </c>
      <c r="L971" s="933">
        <f>SUM((I971-F971)/J971*K971)*E971</f>
        <v>1.1758538046734572E-2</v>
      </c>
      <c r="M971" s="929" t="s">
        <v>883</v>
      </c>
      <c r="N971" s="934">
        <v>1.3351999999999999</v>
      </c>
      <c r="O971" s="928">
        <f>SUM(J971*K971*E971)/N971</f>
        <v>12769.532779931906</v>
      </c>
      <c r="P971" s="517"/>
    </row>
    <row r="972" spans="1:16" s="846" customFormat="1" ht="15" customHeight="1" x14ac:dyDescent="0.25">
      <c r="A972" s="604" t="s">
        <v>1139</v>
      </c>
      <c r="B972" s="604" t="s">
        <v>1893</v>
      </c>
      <c r="C972" s="929" t="s">
        <v>52</v>
      </c>
      <c r="D972" s="707">
        <v>42628</v>
      </c>
      <c r="E972" s="604">
        <v>139.46</v>
      </c>
      <c r="F972" s="930">
        <v>1.4844999999999999</v>
      </c>
      <c r="G972" s="931" t="s">
        <v>2627</v>
      </c>
      <c r="H972" s="572">
        <v>42629</v>
      </c>
      <c r="I972" s="930">
        <v>1.4758</v>
      </c>
      <c r="J972" s="924">
        <f>SUM(I972-F972)*10000</f>
        <v>-86.999999999999304</v>
      </c>
      <c r="K972" s="932">
        <f>SUM(100000/N972)/10000</f>
        <v>7.5665859564164641</v>
      </c>
      <c r="L972" s="933">
        <f>SUM((I972-F972)/J972*K972)*E972</f>
        <v>0.10552360774818401</v>
      </c>
      <c r="M972" s="929" t="s">
        <v>883</v>
      </c>
      <c r="N972" s="934">
        <v>1.3216000000000001</v>
      </c>
      <c r="O972" s="928">
        <f>SUM(J972*K972*E972)/N972</f>
        <v>-69465.450015828799</v>
      </c>
      <c r="P972" s="517"/>
    </row>
    <row r="973" spans="1:16" s="846" customFormat="1" ht="15" customHeight="1" x14ac:dyDescent="0.25">
      <c r="A973" s="604" t="s">
        <v>1594</v>
      </c>
      <c r="B973" s="604" t="s">
        <v>1893</v>
      </c>
      <c r="C973" s="929" t="s">
        <v>52</v>
      </c>
      <c r="D973" s="707">
        <v>42622</v>
      </c>
      <c r="E973" s="604">
        <v>22.82</v>
      </c>
      <c r="F973" s="930">
        <v>1.5245</v>
      </c>
      <c r="G973" s="931" t="s">
        <v>2627</v>
      </c>
      <c r="H973" s="572">
        <v>42629</v>
      </c>
      <c r="I973" s="930">
        <v>1.5346</v>
      </c>
      <c r="J973" s="924">
        <f>SUM(I973-F973)*10000</f>
        <v>100.99999999999997</v>
      </c>
      <c r="K973" s="932">
        <f>SUM(100000/N973)/10000</f>
        <v>7.3702830188679247</v>
      </c>
      <c r="L973" s="933">
        <f>SUM((I973-F973)/J973*K973)*E973</f>
        <v>1.6818985849056604E-2</v>
      </c>
      <c r="M973" s="929" t="s">
        <v>883</v>
      </c>
      <c r="N973" s="934">
        <v>1.3568</v>
      </c>
      <c r="O973" s="928">
        <f>SUM(J973*K973*E973)/N973</f>
        <v>12520.029265586059</v>
      </c>
      <c r="P973" s="517"/>
    </row>
    <row r="974" spans="1:16" s="846" customFormat="1" ht="15" customHeight="1" x14ac:dyDescent="0.25">
      <c r="A974" s="604" t="s">
        <v>1144</v>
      </c>
      <c r="B974" s="604" t="s">
        <v>1893</v>
      </c>
      <c r="C974" s="929" t="s">
        <v>52</v>
      </c>
      <c r="D974" s="707">
        <v>42622</v>
      </c>
      <c r="E974" s="604">
        <v>21.77</v>
      </c>
      <c r="F974" s="930">
        <v>1.7455000000000001</v>
      </c>
      <c r="G974" s="931" t="s">
        <v>2627</v>
      </c>
      <c r="H974" s="572">
        <v>42629</v>
      </c>
      <c r="I974" s="930">
        <v>1.7572000000000001</v>
      </c>
      <c r="J974" s="924">
        <f>SUM(I974-F974)*10000</f>
        <v>117.00000000000044</v>
      </c>
      <c r="K974" s="932">
        <f>SUM(100000/N974)/10000</f>
        <v>7.4895146794487726</v>
      </c>
      <c r="L974" s="933">
        <f>SUM((I974-F974)/J974*K974)*E974</f>
        <v>1.6304673457159975E-2</v>
      </c>
      <c r="M974" s="929" t="s">
        <v>883</v>
      </c>
      <c r="N974" s="934">
        <v>1.3351999999999999</v>
      </c>
      <c r="O974" s="928">
        <f>SUM(J974*K974*E974)/N974</f>
        <v>14287.348670519206</v>
      </c>
      <c r="P974" s="517"/>
    </row>
    <row r="975" spans="1:16" s="846" customFormat="1" ht="15" customHeight="1" x14ac:dyDescent="0.25">
      <c r="A975" s="604" t="s">
        <v>1145</v>
      </c>
      <c r="B975" s="604" t="s">
        <v>1893</v>
      </c>
      <c r="C975" s="929" t="s">
        <v>52</v>
      </c>
      <c r="D975" s="707">
        <v>42628</v>
      </c>
      <c r="E975" s="604">
        <v>49.28</v>
      </c>
      <c r="F975" s="930">
        <v>1.3272999999999999</v>
      </c>
      <c r="G975" s="931" t="s">
        <v>976</v>
      </c>
      <c r="H975" s="572">
        <v>42629</v>
      </c>
      <c r="I975" s="930">
        <v>1.3168</v>
      </c>
      <c r="J975" s="924">
        <f>SUM(I975-F975)*10000</f>
        <v>-104.99999999999955</v>
      </c>
      <c r="K975" s="932">
        <f>SUM(100000/N975)/10000</f>
        <v>10</v>
      </c>
      <c r="L975" s="933">
        <f>SUM((I975-F975)/J975*K975)*E975</f>
        <v>4.9280000000000004E-2</v>
      </c>
      <c r="M975" s="929" t="s">
        <v>883</v>
      </c>
      <c r="N975" s="934">
        <v>1</v>
      </c>
      <c r="O975" s="928">
        <f>SUM(J975*K975*E975)/N975</f>
        <v>-51743.999999999774</v>
      </c>
      <c r="P975" s="517"/>
    </row>
    <row r="976" spans="1:16" s="846" customFormat="1" ht="15" customHeight="1" x14ac:dyDescent="0.25">
      <c r="A976" s="604" t="s">
        <v>1145</v>
      </c>
      <c r="B976" s="604" t="s">
        <v>1893</v>
      </c>
      <c r="C976" s="929" t="s">
        <v>52</v>
      </c>
      <c r="D976" s="707">
        <v>42628</v>
      </c>
      <c r="E976" s="604">
        <v>126.82</v>
      </c>
      <c r="F976" s="930">
        <v>1.3236000000000001</v>
      </c>
      <c r="G976" s="931" t="s">
        <v>2627</v>
      </c>
      <c r="H976" s="572">
        <v>42629</v>
      </c>
      <c r="I976" s="930">
        <v>1.3168</v>
      </c>
      <c r="J976" s="924">
        <f>SUM(I976-F976)*10000</f>
        <v>-68.000000000001393</v>
      </c>
      <c r="K976" s="932">
        <f>SUM(100000/N976)/10000</f>
        <v>10</v>
      </c>
      <c r="L976" s="933">
        <f>SUM((I976-F976)/J976*K976)*E976</f>
        <v>0.12681999999999999</v>
      </c>
      <c r="M976" s="929" t="s">
        <v>883</v>
      </c>
      <c r="N976" s="934">
        <v>1</v>
      </c>
      <c r="O976" s="928">
        <f>SUM(J976*K976*E976)/N976</f>
        <v>-86237.600000001752</v>
      </c>
      <c r="P976" s="517"/>
    </row>
    <row r="977" spans="1:17" s="846" customFormat="1" ht="15" customHeight="1" x14ac:dyDescent="0.25">
      <c r="A977" s="604" t="s">
        <v>1274</v>
      </c>
      <c r="B977" s="604" t="s">
        <v>1893</v>
      </c>
      <c r="C977" s="929" t="s">
        <v>52</v>
      </c>
      <c r="D977" s="707">
        <v>42628</v>
      </c>
      <c r="E977" s="604">
        <v>95.38</v>
      </c>
      <c r="F977" s="930">
        <v>102.557</v>
      </c>
      <c r="G977" s="931" t="s">
        <v>2627</v>
      </c>
      <c r="H977" s="572">
        <v>42629</v>
      </c>
      <c r="I977" s="930">
        <v>101.825</v>
      </c>
      <c r="J977" s="924">
        <f>SUM(I977-F977)*100</f>
        <v>-73.199999999999932</v>
      </c>
      <c r="K977" s="932">
        <f>SUM(100000/N977)/10000</f>
        <v>10</v>
      </c>
      <c r="L977" s="933">
        <f>SUM((I977-F977)/J977*K977)*E977</f>
        <v>9.5380000000000003</v>
      </c>
      <c r="M977" s="929" t="s">
        <v>883</v>
      </c>
      <c r="N977" s="934">
        <v>1</v>
      </c>
      <c r="O977" s="928">
        <f>SUM(J977*K977*E977)/N977</f>
        <v>-69818.159999999931</v>
      </c>
      <c r="P977" s="517"/>
    </row>
    <row r="978" spans="1:17" s="846" customFormat="1" ht="15" customHeight="1" x14ac:dyDescent="0.25">
      <c r="A978" s="604" t="s">
        <v>1173</v>
      </c>
      <c r="B978" s="604"/>
      <c r="C978" s="929" t="s">
        <v>52</v>
      </c>
      <c r="D978" s="707">
        <v>42628</v>
      </c>
      <c r="E978" s="604">
        <v>41.51</v>
      </c>
      <c r="F978" s="930">
        <v>1.764</v>
      </c>
      <c r="G978" s="931" t="s">
        <v>976</v>
      </c>
      <c r="H978" s="572">
        <v>42629</v>
      </c>
      <c r="I978" s="930">
        <v>1.7317</v>
      </c>
      <c r="J978" s="924">
        <f>SUM(I978-F978)*10000</f>
        <v>-322.99999999999994</v>
      </c>
      <c r="K978" s="932">
        <f>SUM(100000/N978)/10000</f>
        <v>7.5665859564164641</v>
      </c>
      <c r="L978" s="933">
        <f>SUM((I978-F978)/J978*K978)*E978</f>
        <v>3.1408898305084747E-2</v>
      </c>
      <c r="M978" s="929" t="s">
        <v>883</v>
      </c>
      <c r="N978" s="934">
        <v>1.3216000000000001</v>
      </c>
      <c r="O978" s="928">
        <f>SUM(J978*K978*E978)/N978</f>
        <v>-76763.575609430743</v>
      </c>
      <c r="P978" s="517"/>
    </row>
    <row r="979" spans="1:17" s="846" customFormat="1" ht="15" customHeight="1" x14ac:dyDescent="0.25">
      <c r="A979" s="627"/>
      <c r="B979" s="627"/>
      <c r="C979" s="919"/>
      <c r="D979" s="920"/>
      <c r="E979" s="627"/>
      <c r="F979" s="921"/>
      <c r="G979" s="922"/>
      <c r="H979" s="572"/>
      <c r="I979" s="921"/>
      <c r="J979" s="924"/>
      <c r="K979" s="925"/>
      <c r="L979" s="926"/>
      <c r="M979" s="919"/>
      <c r="N979" s="927"/>
      <c r="O979" s="928"/>
      <c r="P979" s="517"/>
    </row>
    <row r="980" spans="1:17" s="846" customFormat="1" ht="15" customHeight="1" x14ac:dyDescent="0.25">
      <c r="A980" s="627"/>
      <c r="B980" s="627"/>
      <c r="C980" s="919"/>
      <c r="D980" s="920"/>
      <c r="E980" s="627"/>
      <c r="F980" s="921"/>
      <c r="G980" s="922"/>
      <c r="H980" s="572"/>
      <c r="I980" s="921"/>
      <c r="J980" s="924"/>
      <c r="K980" s="925"/>
      <c r="L980" s="926"/>
      <c r="M980" s="919"/>
      <c r="N980" s="927"/>
      <c r="O980" s="928"/>
      <c r="P980" s="517"/>
    </row>
    <row r="981" spans="1:17" s="846" customFormat="1" ht="15" customHeight="1" x14ac:dyDescent="0.25">
      <c r="A981" s="627"/>
      <c r="B981" s="627"/>
      <c r="C981" s="919"/>
      <c r="D981" s="920"/>
      <c r="E981" s="627"/>
      <c r="F981" s="921"/>
      <c r="G981" s="922"/>
      <c r="H981" s="572"/>
      <c r="I981" s="921"/>
      <c r="J981" s="924"/>
      <c r="K981" s="925"/>
      <c r="L981" s="926"/>
      <c r="M981" s="919"/>
      <c r="N981" s="927"/>
      <c r="O981" s="928"/>
      <c r="P981" s="517"/>
    </row>
    <row r="982" spans="1:17" s="846" customFormat="1" ht="15" customHeight="1" x14ac:dyDescent="0.25">
      <c r="A982" s="314"/>
      <c r="B982" s="14"/>
      <c r="C982" s="322"/>
      <c r="D982" s="344"/>
      <c r="E982" s="314"/>
      <c r="F982" s="343"/>
      <c r="G982" s="342"/>
      <c r="H982" s="300"/>
      <c r="I982" s="233"/>
      <c r="J982" s="302"/>
      <c r="K982" s="31"/>
      <c r="L982" s="326"/>
      <c r="M982" s="322"/>
      <c r="N982" s="332"/>
      <c r="O982" s="327"/>
      <c r="P982" s="517">
        <f>SUM(O926:O982)</f>
        <v>738588.3427355059</v>
      </c>
      <c r="Q982" s="309" t="s">
        <v>134</v>
      </c>
    </row>
    <row r="983" spans="1:17" x14ac:dyDescent="0.25">
      <c r="A983" s="935"/>
      <c r="B983" s="604"/>
      <c r="C983" s="936"/>
      <c r="D983" s="935"/>
      <c r="E983" s="935"/>
      <c r="F983" s="937"/>
      <c r="G983" s="935"/>
      <c r="H983" s="364"/>
      <c r="I983" s="937"/>
      <c r="J983" s="938"/>
      <c r="K983" s="939"/>
      <c r="L983" s="940"/>
      <c r="M983" s="941"/>
      <c r="N983" s="942"/>
      <c r="O983" s="943"/>
    </row>
    <row r="984" spans="1:17" ht="16.5" thickBot="1" x14ac:dyDescent="0.3">
      <c r="A984" s="580" t="s">
        <v>1275</v>
      </c>
      <c r="B984" s="580"/>
      <c r="C984" s="912"/>
      <c r="D984" s="580"/>
      <c r="E984" s="580"/>
      <c r="F984" s="913"/>
      <c r="G984" s="715"/>
      <c r="H984" s="914"/>
      <c r="I984" s="913"/>
      <c r="J984" s="915"/>
      <c r="K984" s="916"/>
      <c r="L984" s="917"/>
      <c r="M984" s="912"/>
      <c r="N984" s="718"/>
      <c r="O984" s="918">
        <f>SUM(O43:O983)</f>
        <v>9271303.6842188686</v>
      </c>
      <c r="P984" s="40"/>
    </row>
    <row r="985" spans="1:17" ht="16.5" thickTop="1" x14ac:dyDescent="0.25"/>
    <row r="986" spans="1:17" ht="18.75" customHeight="1" x14ac:dyDescent="0.25"/>
    <row r="987" spans="1:17" ht="18.75" customHeight="1" x14ac:dyDescent="0.3">
      <c r="D987" s="22" t="s">
        <v>2356</v>
      </c>
    </row>
    <row r="988" spans="1:17" s="907" customFormat="1" ht="18.75" customHeight="1" x14ac:dyDescent="0.3">
      <c r="A988" s="22"/>
      <c r="B988" s="22"/>
      <c r="C988" s="899"/>
      <c r="D988" s="22"/>
      <c r="E988" s="22" t="s">
        <v>2354</v>
      </c>
      <c r="F988" s="900"/>
      <c r="G988" s="22"/>
      <c r="H988" s="901"/>
      <c r="I988" s="900"/>
      <c r="J988" s="902"/>
      <c r="K988" s="903"/>
      <c r="L988" s="904"/>
      <c r="M988" s="905"/>
      <c r="N988" s="906"/>
      <c r="O988" s="898"/>
      <c r="P988" s="517"/>
    </row>
    <row r="989" spans="1:17" s="907" customFormat="1" ht="18.75" customHeight="1" x14ac:dyDescent="0.3">
      <c r="A989" s="22"/>
      <c r="B989" s="22"/>
      <c r="C989" s="899"/>
      <c r="D989" s="22"/>
      <c r="E989" s="22" t="s">
        <v>2353</v>
      </c>
      <c r="F989" s="900"/>
      <c r="G989" s="22"/>
      <c r="H989" s="901"/>
      <c r="I989" s="947"/>
      <c r="J989" s="902"/>
      <c r="K989" s="903"/>
      <c r="L989" s="904"/>
      <c r="M989" s="905"/>
      <c r="N989" s="906"/>
      <c r="O989" s="898"/>
      <c r="P989" s="517"/>
    </row>
    <row r="990" spans="1:17" s="907" customFormat="1" ht="18.75" customHeight="1" x14ac:dyDescent="0.3">
      <c r="A990" s="22"/>
      <c r="B990" s="22"/>
      <c r="C990" s="899"/>
      <c r="D990" s="22"/>
      <c r="E990" s="22" t="s">
        <v>2395</v>
      </c>
      <c r="F990" s="900"/>
      <c r="G990" s="22"/>
      <c r="H990" s="901"/>
      <c r="I990" s="900"/>
      <c r="J990" s="902"/>
      <c r="K990" s="903"/>
      <c r="L990" s="904"/>
      <c r="M990" s="905"/>
      <c r="N990" s="906"/>
      <c r="O990" s="898"/>
      <c r="P990" s="517"/>
    </row>
    <row r="991" spans="1:17" s="907" customFormat="1" ht="18.75" customHeight="1" x14ac:dyDescent="0.3">
      <c r="A991" s="22"/>
      <c r="B991" s="22"/>
      <c r="C991" s="899"/>
      <c r="D991" s="22"/>
      <c r="E991" s="22" t="s">
        <v>2396</v>
      </c>
      <c r="F991" s="900"/>
      <c r="G991" s="22"/>
      <c r="H991" s="901"/>
      <c r="I991" s="900"/>
      <c r="J991" s="902"/>
      <c r="K991" s="903"/>
      <c r="L991" s="904"/>
      <c r="M991" s="905"/>
      <c r="N991" s="906"/>
      <c r="O991" s="898"/>
      <c r="P991" s="517"/>
    </row>
    <row r="992" spans="1:17" s="907" customFormat="1" ht="18.75" customHeight="1" x14ac:dyDescent="0.3">
      <c r="A992" s="22"/>
      <c r="B992" s="22"/>
      <c r="C992" s="899"/>
      <c r="D992" s="22"/>
      <c r="E992" s="22"/>
      <c r="F992" s="900"/>
      <c r="G992" s="22"/>
      <c r="H992" s="901"/>
      <c r="I992" s="900"/>
      <c r="J992" s="902"/>
      <c r="K992" s="903"/>
      <c r="L992" s="904"/>
      <c r="M992" s="905"/>
      <c r="N992" s="906"/>
      <c r="O992" s="898"/>
      <c r="P992" s="517"/>
    </row>
    <row r="993" spans="1:16" s="907" customFormat="1" ht="18.75" customHeight="1" x14ac:dyDescent="0.3">
      <c r="A993" s="22"/>
      <c r="B993" s="22"/>
      <c r="C993" s="899"/>
      <c r="D993" s="22"/>
      <c r="E993" s="22" t="s">
        <v>2349</v>
      </c>
      <c r="F993" s="900"/>
      <c r="G993" s="22"/>
      <c r="H993" s="901"/>
      <c r="I993" s="900"/>
      <c r="J993" s="902" t="s">
        <v>2348</v>
      </c>
      <c r="K993" s="903"/>
      <c r="L993" s="904"/>
      <c r="M993" s="905"/>
      <c r="N993" s="906"/>
      <c r="O993" s="898" t="s">
        <v>2357</v>
      </c>
      <c r="P993" s="517"/>
    </row>
    <row r="994" spans="1:16" x14ac:dyDescent="0.25">
      <c r="E994" s="1" t="s">
        <v>3</v>
      </c>
      <c r="O994" s="129" t="s">
        <v>3</v>
      </c>
    </row>
    <row r="995" spans="1:16" ht="21.95" customHeight="1" x14ac:dyDescent="0.3">
      <c r="E995" s="22">
        <f>SUM(E384:E983)</f>
        <v>25970.172999999988</v>
      </c>
      <c r="J995" s="946">
        <f>SUM(J384:J983)</f>
        <v>24522.37000000001</v>
      </c>
      <c r="O995" s="959">
        <f>SUM(O384:O983)</f>
        <v>9155683.6172130797</v>
      </c>
      <c r="P995" s="517" t="s">
        <v>2350</v>
      </c>
    </row>
    <row r="996" spans="1:16" s="907" customFormat="1" ht="18.75" x14ac:dyDescent="0.3">
      <c r="A996" s="22"/>
      <c r="B996" s="22"/>
      <c r="C996" s="899"/>
      <c r="D996" s="22"/>
      <c r="E996" s="947">
        <f>SUM(E12:E28)</f>
        <v>1135.307</v>
      </c>
      <c r="F996" s="900"/>
      <c r="G996" s="22"/>
      <c r="H996" s="901"/>
      <c r="I996" s="900"/>
      <c r="J996" s="947">
        <f>SUM(J12:J28)</f>
        <v>922.79999999999336</v>
      </c>
      <c r="K996" s="903"/>
      <c r="L996" s="904"/>
      <c r="M996" s="905"/>
      <c r="N996" s="906"/>
      <c r="O996" s="959">
        <f>L6</f>
        <v>709708.59259892185</v>
      </c>
      <c r="P996" s="517" t="s">
        <v>2351</v>
      </c>
    </row>
    <row r="997" spans="1:16" s="907" customFormat="1" ht="18.75" x14ac:dyDescent="0.3">
      <c r="A997" s="22"/>
      <c r="B997" s="22"/>
      <c r="C997" s="899"/>
      <c r="D997" s="22"/>
      <c r="E997" s="22"/>
      <c r="F997" s="900"/>
      <c r="G997" s="22"/>
      <c r="H997" s="901"/>
      <c r="I997" s="900"/>
      <c r="J997" s="902"/>
      <c r="K997" s="903"/>
      <c r="L997" s="904"/>
      <c r="M997" s="905"/>
      <c r="N997" s="906"/>
      <c r="O997" s="959"/>
      <c r="P997" s="517"/>
    </row>
    <row r="998" spans="1:16" s="907" customFormat="1" ht="18.75" x14ac:dyDescent="0.3">
      <c r="A998" s="22"/>
      <c r="B998" s="22"/>
      <c r="C998" s="899"/>
      <c r="D998" s="22"/>
      <c r="E998" s="22">
        <f>E995+E996</f>
        <v>27105.479999999989</v>
      </c>
      <c r="F998" s="900"/>
      <c r="G998" s="22"/>
      <c r="H998" s="901"/>
      <c r="I998" s="900"/>
      <c r="J998" s="22">
        <f>J995+J996</f>
        <v>25445.170000000002</v>
      </c>
      <c r="K998" s="903"/>
      <c r="L998" s="904"/>
      <c r="M998" s="905"/>
      <c r="N998" s="906"/>
      <c r="O998" s="959">
        <f>O995+O996</f>
        <v>9865392.2098120023</v>
      </c>
      <c r="P998" s="517" t="s">
        <v>2352</v>
      </c>
    </row>
    <row r="999" spans="1:16" s="907" customFormat="1" ht="18.75" x14ac:dyDescent="0.3">
      <c r="A999" s="22"/>
      <c r="B999" s="22"/>
      <c r="C999" s="899"/>
      <c r="D999" s="22"/>
      <c r="E999" s="22"/>
      <c r="F999" s="900"/>
      <c r="G999" s="22"/>
      <c r="H999" s="901"/>
      <c r="I999" s="900"/>
      <c r="J999" s="902"/>
      <c r="K999" s="903"/>
      <c r="L999" s="904"/>
      <c r="M999" s="905"/>
      <c r="N999" s="906"/>
      <c r="O999" s="898"/>
      <c r="P999" s="517"/>
    </row>
    <row r="1000" spans="1:16" s="907" customFormat="1" ht="18.75" x14ac:dyDescent="0.3">
      <c r="A1000" s="22"/>
      <c r="B1000" s="22"/>
      <c r="C1000" s="899"/>
      <c r="D1000" s="22"/>
      <c r="E1000" s="22"/>
      <c r="F1000" s="900"/>
      <c r="G1000" s="22"/>
      <c r="H1000" s="901"/>
      <c r="I1000" s="900"/>
      <c r="J1000" s="902"/>
      <c r="K1000" s="903"/>
      <c r="L1000" s="904"/>
      <c r="M1000" s="905"/>
      <c r="N1000" s="906"/>
      <c r="O1000" s="898"/>
      <c r="P1000" s="517"/>
    </row>
    <row r="1001" spans="1:16" s="907" customFormat="1" ht="18.75" x14ac:dyDescent="0.3">
      <c r="A1001" s="22"/>
      <c r="B1001" s="22"/>
      <c r="C1001" s="899"/>
      <c r="D1001" s="22"/>
      <c r="E1001" s="22"/>
      <c r="F1001" s="900"/>
      <c r="G1001" s="22"/>
      <c r="H1001" s="901"/>
      <c r="I1001" s="900"/>
      <c r="J1001" s="902"/>
      <c r="K1001" s="903"/>
      <c r="L1001" s="904"/>
      <c r="M1001" s="905"/>
      <c r="N1001" s="906"/>
      <c r="O1001" s="898"/>
      <c r="P1001" s="517"/>
    </row>
    <row r="1002" spans="1:16" s="907" customFormat="1" ht="18.75" x14ac:dyDescent="0.3">
      <c r="A1002" s="22"/>
      <c r="B1002" s="22"/>
      <c r="C1002" s="899"/>
      <c r="D1002" s="22"/>
      <c r="E1002" s="22"/>
      <c r="F1002" s="900"/>
      <c r="G1002" s="22"/>
      <c r="H1002" s="901"/>
      <c r="I1002" s="900"/>
      <c r="J1002" s="902"/>
      <c r="K1002" s="903"/>
      <c r="L1002" s="904"/>
      <c r="M1002" s="905"/>
      <c r="N1002" s="906"/>
      <c r="O1002" s="898"/>
      <c r="P1002" s="517"/>
    </row>
    <row r="1003" spans="1:16" s="907" customFormat="1" ht="18.75" x14ac:dyDescent="0.3">
      <c r="A1003" s="22"/>
      <c r="B1003" s="22"/>
      <c r="C1003" s="899"/>
      <c r="D1003" s="22"/>
      <c r="E1003" s="22"/>
      <c r="F1003" s="900"/>
      <c r="G1003" s="22"/>
      <c r="H1003" s="901"/>
      <c r="I1003" s="900"/>
      <c r="J1003" s="902"/>
      <c r="K1003" s="903"/>
      <c r="L1003" s="904"/>
      <c r="M1003" s="905"/>
      <c r="N1003" s="906"/>
      <c r="O1003" s="898"/>
      <c r="P1003" s="517"/>
    </row>
    <row r="1004" spans="1:16" s="907" customFormat="1" ht="18.75" x14ac:dyDescent="0.3">
      <c r="A1004" s="22"/>
      <c r="B1004" s="22"/>
      <c r="C1004" s="899"/>
      <c r="D1004" s="22"/>
      <c r="E1004" s="22"/>
      <c r="F1004" s="900"/>
      <c r="G1004" s="22"/>
      <c r="H1004" s="901"/>
      <c r="I1004" s="900"/>
      <c r="J1004" s="902"/>
      <c r="K1004" s="903"/>
      <c r="L1004" s="904"/>
      <c r="M1004" s="905"/>
      <c r="N1004" s="906"/>
      <c r="O1004" s="898"/>
      <c r="P1004" s="517"/>
    </row>
    <row r="1005" spans="1:16" s="907" customFormat="1" ht="18.75" x14ac:dyDescent="0.3">
      <c r="A1005" s="22"/>
      <c r="B1005" s="22"/>
      <c r="C1005" s="899"/>
      <c r="D1005" s="22"/>
      <c r="E1005" s="22"/>
      <c r="F1005" s="900"/>
      <c r="G1005" s="22"/>
      <c r="H1005" s="901"/>
      <c r="I1005" s="900"/>
      <c r="J1005" s="902"/>
      <c r="K1005" s="903"/>
      <c r="L1005" s="904"/>
      <c r="M1005" s="905"/>
      <c r="N1005" s="906"/>
      <c r="O1005" s="898"/>
      <c r="P1005" s="517"/>
    </row>
    <row r="1006" spans="1:16" s="907" customFormat="1" ht="18.75" x14ac:dyDescent="0.3">
      <c r="A1006" s="22"/>
      <c r="B1006" s="22"/>
      <c r="C1006" s="899"/>
      <c r="D1006" s="22"/>
      <c r="E1006" s="22"/>
      <c r="F1006" s="900"/>
      <c r="G1006" s="22"/>
      <c r="H1006" s="901"/>
      <c r="I1006" s="900"/>
      <c r="J1006" s="902"/>
      <c r="K1006" s="903"/>
      <c r="L1006" s="904"/>
      <c r="M1006" s="905"/>
      <c r="N1006" s="906"/>
      <c r="O1006" s="898"/>
      <c r="P1006" s="517"/>
    </row>
    <row r="1007" spans="1:16" s="907" customFormat="1" ht="18.75" x14ac:dyDescent="0.3">
      <c r="A1007" s="22"/>
      <c r="B1007" s="22"/>
      <c r="C1007" s="899"/>
      <c r="D1007" s="22"/>
      <c r="E1007" s="22"/>
      <c r="F1007" s="900"/>
      <c r="G1007" s="22"/>
      <c r="H1007" s="901"/>
      <c r="I1007" s="900"/>
      <c r="J1007" s="902"/>
      <c r="K1007" s="903"/>
      <c r="L1007" s="904"/>
      <c r="M1007" s="905"/>
      <c r="N1007" s="906"/>
      <c r="O1007" s="898"/>
      <c r="P1007" s="517"/>
    </row>
    <row r="1008" spans="1:16" s="907" customFormat="1" ht="18.75" x14ac:dyDescent="0.3">
      <c r="A1008" s="22"/>
      <c r="B1008" s="22"/>
      <c r="C1008" s="899"/>
      <c r="D1008" s="22"/>
      <c r="E1008" s="22"/>
      <c r="F1008" s="900"/>
      <c r="G1008" s="22"/>
      <c r="H1008" s="901"/>
      <c r="I1008" s="900"/>
      <c r="J1008" s="902"/>
      <c r="K1008" s="903"/>
      <c r="L1008" s="904"/>
      <c r="M1008" s="905"/>
      <c r="N1008" s="906"/>
      <c r="O1008" s="898"/>
      <c r="P1008" s="517"/>
    </row>
    <row r="1009" spans="1:16" s="907" customFormat="1" ht="18.75" x14ac:dyDescent="0.3">
      <c r="A1009" s="22"/>
      <c r="B1009" s="22"/>
      <c r="C1009" s="899"/>
      <c r="D1009" s="22"/>
      <c r="E1009" s="22"/>
      <c r="F1009" s="900"/>
      <c r="G1009" s="22"/>
      <c r="H1009" s="901"/>
      <c r="I1009" s="900"/>
      <c r="J1009" s="902"/>
      <c r="K1009" s="903"/>
      <c r="L1009" s="904"/>
      <c r="M1009" s="905"/>
      <c r="N1009" s="906"/>
      <c r="O1009" s="898"/>
      <c r="P1009" s="517"/>
    </row>
    <row r="1010" spans="1:16" s="907" customFormat="1" ht="18.75" x14ac:dyDescent="0.3">
      <c r="A1010" s="22"/>
      <c r="B1010" s="22"/>
      <c r="C1010" s="899"/>
      <c r="D1010" s="22"/>
      <c r="E1010" s="22"/>
      <c r="F1010" s="900"/>
      <c r="G1010" s="22"/>
      <c r="H1010" s="901"/>
      <c r="I1010" s="900"/>
      <c r="J1010" s="902"/>
      <c r="K1010" s="903"/>
      <c r="L1010" s="904"/>
      <c r="M1010" s="905"/>
      <c r="N1010" s="906"/>
      <c r="O1010" s="898"/>
      <c r="P1010" s="517"/>
    </row>
    <row r="1011" spans="1:16" s="907" customFormat="1" ht="18.75" x14ac:dyDescent="0.3">
      <c r="A1011" s="22"/>
      <c r="B1011" s="22"/>
      <c r="C1011" s="899"/>
      <c r="D1011" s="22"/>
      <c r="E1011" s="22"/>
      <c r="F1011" s="900"/>
      <c r="G1011" s="22"/>
      <c r="H1011" s="901"/>
      <c r="I1011" s="900"/>
      <c r="J1011" s="902"/>
      <c r="K1011" s="903"/>
      <c r="L1011" s="904"/>
      <c r="M1011" s="905"/>
      <c r="N1011" s="906"/>
      <c r="O1011" s="898"/>
      <c r="P1011" s="517"/>
    </row>
  </sheetData>
  <sortState ref="A13:Q25">
    <sortCondition ref="A13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2016-09-18T14:13:14Z</dcterms:modified>
</cp:coreProperties>
</file>