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790" windowHeight="8460" activeTab="6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'!$A$19:$G$572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'!$A$7:$N$324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3" i="15" l="1"/>
  <c r="J23" i="15"/>
  <c r="O23" i="15" s="1"/>
  <c r="K14" i="15"/>
  <c r="J14" i="15"/>
  <c r="K15" i="15"/>
  <c r="J15" i="15"/>
  <c r="J26" i="15"/>
  <c r="K26" i="15"/>
  <c r="K25" i="15"/>
  <c r="J25" i="15"/>
  <c r="J18" i="15"/>
  <c r="K18" i="15"/>
  <c r="K16" i="15"/>
  <c r="J16" i="15"/>
  <c r="O16" i="15" s="1"/>
  <c r="K19" i="15"/>
  <c r="J19" i="15"/>
  <c r="O19" i="15" s="1"/>
  <c r="K24" i="15"/>
  <c r="J24" i="15"/>
  <c r="K736" i="15"/>
  <c r="J736" i="15"/>
  <c r="O736" i="15" s="1"/>
  <c r="O24" i="15" l="1"/>
  <c r="O15" i="15"/>
  <c r="O14" i="15"/>
  <c r="L23" i="15"/>
  <c r="L14" i="15"/>
  <c r="O25" i="15"/>
  <c r="O18" i="15"/>
  <c r="L26" i="15"/>
  <c r="L15" i="15"/>
  <c r="O26" i="15"/>
  <c r="L25" i="15"/>
  <c r="L18" i="15"/>
  <c r="L16" i="15"/>
  <c r="L19" i="15"/>
  <c r="L24" i="15"/>
  <c r="L736" i="15"/>
  <c r="J731" i="15" l="1"/>
  <c r="J21" i="15"/>
  <c r="K22" i="15"/>
  <c r="J22" i="15"/>
  <c r="K21" i="15"/>
  <c r="O22" i="15" l="1"/>
  <c r="O21" i="15"/>
  <c r="L21" i="15"/>
  <c r="L22" i="15"/>
  <c r="J20" i="15"/>
  <c r="K20" i="15"/>
  <c r="K19" i="10"/>
  <c r="G19" i="10"/>
  <c r="K14" i="8"/>
  <c r="G14" i="8"/>
  <c r="K733" i="15"/>
  <c r="J733" i="15"/>
  <c r="J735" i="15"/>
  <c r="K726" i="15"/>
  <c r="J726" i="15"/>
  <c r="K725" i="15"/>
  <c r="J725" i="15"/>
  <c r="K724" i="15"/>
  <c r="J724" i="15"/>
  <c r="J727" i="15"/>
  <c r="K727" i="15"/>
  <c r="K723" i="15"/>
  <c r="J723" i="15"/>
  <c r="K722" i="15"/>
  <c r="J722" i="15"/>
  <c r="K721" i="15"/>
  <c r="J721" i="15"/>
  <c r="E754" i="15"/>
  <c r="J717" i="15"/>
  <c r="K717" i="15"/>
  <c r="O20" i="15" l="1"/>
  <c r="O727" i="15"/>
  <c r="O721" i="15"/>
  <c r="O722" i="15"/>
  <c r="O723" i="15"/>
  <c r="O733" i="15"/>
  <c r="L20" i="15"/>
  <c r="N19" i="10"/>
  <c r="L19" i="10"/>
  <c r="L14" i="8"/>
  <c r="N14" i="8" s="1"/>
  <c r="L733" i="15"/>
  <c r="O724" i="15"/>
  <c r="O725" i="15"/>
  <c r="O726" i="15"/>
  <c r="L727" i="15"/>
  <c r="L725" i="15"/>
  <c r="L726" i="15"/>
  <c r="L724" i="15"/>
  <c r="L723" i="15"/>
  <c r="L722" i="15"/>
  <c r="L721" i="15"/>
  <c r="O717" i="15"/>
  <c r="L717" i="15"/>
  <c r="K735" i="15" l="1"/>
  <c r="K734" i="15"/>
  <c r="J734" i="15"/>
  <c r="K729" i="15"/>
  <c r="J729" i="15"/>
  <c r="K720" i="15"/>
  <c r="J720" i="15"/>
  <c r="O720" i="15" l="1"/>
  <c r="O729" i="15"/>
  <c r="O735" i="15"/>
  <c r="L735" i="15"/>
  <c r="O734" i="15"/>
  <c r="L720" i="15"/>
  <c r="L729" i="15"/>
  <c r="L734" i="15"/>
  <c r="J718" i="15"/>
  <c r="K718" i="15"/>
  <c r="K731" i="15"/>
  <c r="L731" i="15" l="1"/>
  <c r="O731" i="15"/>
  <c r="O718" i="15"/>
  <c r="L718" i="15"/>
  <c r="J713" i="15" l="1"/>
  <c r="K713" i="15"/>
  <c r="K14" i="12"/>
  <c r="G14" i="12"/>
  <c r="K711" i="15"/>
  <c r="J711" i="15"/>
  <c r="K730" i="15"/>
  <c r="J730" i="15"/>
  <c r="K719" i="15"/>
  <c r="J719" i="15"/>
  <c r="J712" i="15"/>
  <c r="K714" i="15"/>
  <c r="J714" i="15"/>
  <c r="K710" i="15"/>
  <c r="J710" i="15"/>
  <c r="K712" i="15"/>
  <c r="O713" i="15" l="1"/>
  <c r="O719" i="15"/>
  <c r="O711" i="15"/>
  <c r="L713" i="15"/>
  <c r="L14" i="12"/>
  <c r="N14" i="12" s="1"/>
  <c r="L711" i="15"/>
  <c r="O730" i="15"/>
  <c r="O710" i="15"/>
  <c r="O714" i="15"/>
  <c r="L719" i="15"/>
  <c r="L730" i="15"/>
  <c r="O712" i="15"/>
  <c r="L712" i="15"/>
  <c r="L710" i="15"/>
  <c r="L714" i="15"/>
  <c r="J706" i="15"/>
  <c r="K706" i="15"/>
  <c r="J708" i="15"/>
  <c r="K709" i="15"/>
  <c r="J709" i="15"/>
  <c r="K708" i="15"/>
  <c r="K707" i="15"/>
  <c r="J707" i="15"/>
  <c r="E753" i="15"/>
  <c r="J728" i="15"/>
  <c r="J732" i="15"/>
  <c r="J702" i="15"/>
  <c r="K700" i="15"/>
  <c r="J700" i="15"/>
  <c r="K702" i="15"/>
  <c r="K728" i="15"/>
  <c r="K732" i="15"/>
  <c r="K16" i="8"/>
  <c r="G16" i="8"/>
  <c r="K699" i="15"/>
  <c r="J699" i="15"/>
  <c r="K704" i="15"/>
  <c r="J704" i="15"/>
  <c r="K703" i="15"/>
  <c r="J703" i="15"/>
  <c r="J694" i="15"/>
  <c r="K694" i="15"/>
  <c r="K705" i="15"/>
  <c r="J705" i="15"/>
  <c r="K698" i="15"/>
  <c r="J698" i="15"/>
  <c r="L706" i="15" l="1"/>
  <c r="O706" i="15"/>
  <c r="O709" i="15"/>
  <c r="O708" i="15"/>
  <c r="L709" i="15"/>
  <c r="L708" i="15"/>
  <c r="O707" i="15"/>
  <c r="L707" i="15"/>
  <c r="L702" i="15"/>
  <c r="L700" i="15"/>
  <c r="L694" i="15"/>
  <c r="O699" i="15"/>
  <c r="O732" i="15"/>
  <c r="O702" i="15"/>
  <c r="O700" i="15"/>
  <c r="O728" i="15"/>
  <c r="O703" i="15"/>
  <c r="O704" i="15"/>
  <c r="L732" i="15"/>
  <c r="L728" i="15"/>
  <c r="O694" i="15"/>
  <c r="L16" i="8"/>
  <c r="N16" i="8" s="1"/>
  <c r="L703" i="15"/>
  <c r="L704" i="15"/>
  <c r="L699" i="15"/>
  <c r="O698" i="15"/>
  <c r="O705" i="15"/>
  <c r="L698" i="15"/>
  <c r="L705" i="15"/>
  <c r="K696" i="15"/>
  <c r="J696" i="15"/>
  <c r="K695" i="15"/>
  <c r="J695" i="15"/>
  <c r="O695" i="15" l="1"/>
  <c r="O696" i="15"/>
  <c r="L695" i="15"/>
  <c r="L696" i="15"/>
  <c r="K22" i="12" l="1"/>
  <c r="G22" i="12"/>
  <c r="K26" i="12"/>
  <c r="G26" i="12"/>
  <c r="G28" i="12"/>
  <c r="K28" i="12"/>
  <c r="L22" i="12" l="1"/>
  <c r="N22" i="12" s="1"/>
  <c r="L28" i="12"/>
  <c r="N28" i="12" s="1"/>
  <c r="L26" i="12"/>
  <c r="N26" i="12" s="1"/>
  <c r="K17" i="12"/>
  <c r="G17" i="12"/>
  <c r="K27" i="12"/>
  <c r="G27" i="12"/>
  <c r="K13" i="12"/>
  <c r="G13" i="12"/>
  <c r="K25" i="12"/>
  <c r="G25" i="12"/>
  <c r="K21" i="12"/>
  <c r="G21" i="12"/>
  <c r="K16" i="12"/>
  <c r="G16" i="12"/>
  <c r="J690" i="15"/>
  <c r="J693" i="15"/>
  <c r="K693" i="15"/>
  <c r="K690" i="15"/>
  <c r="J715" i="15"/>
  <c r="J697" i="15"/>
  <c r="K715" i="15"/>
  <c r="K697" i="15"/>
  <c r="K412" i="8"/>
  <c r="G412" i="8"/>
  <c r="J689" i="15"/>
  <c r="K689" i="15"/>
  <c r="K686" i="15"/>
  <c r="J686" i="15"/>
  <c r="K692" i="15"/>
  <c r="J692" i="15"/>
  <c r="J691" i="15"/>
  <c r="J688" i="15"/>
  <c r="K687" i="15"/>
  <c r="J687" i="15"/>
  <c r="L17" i="12" l="1"/>
  <c r="N17" i="12" s="1"/>
  <c r="L27" i="12"/>
  <c r="N27" i="12" s="1"/>
  <c r="L13" i="12"/>
  <c r="N13" i="12" s="1"/>
  <c r="L25" i="12"/>
  <c r="N25" i="12" s="1"/>
  <c r="L21" i="12"/>
  <c r="N21" i="12" s="1"/>
  <c r="L16" i="12"/>
  <c r="N16" i="12" s="1"/>
  <c r="O690" i="15"/>
  <c r="O715" i="15"/>
  <c r="O689" i="15"/>
  <c r="O697" i="15"/>
  <c r="O693" i="15"/>
  <c r="L693" i="15"/>
  <c r="L690" i="15"/>
  <c r="L697" i="15"/>
  <c r="L715" i="15"/>
  <c r="L412" i="8"/>
  <c r="N412" i="8" s="1"/>
  <c r="O692" i="15"/>
  <c r="O686" i="15"/>
  <c r="L689" i="15"/>
  <c r="L692" i="15"/>
  <c r="L686" i="15"/>
  <c r="O687" i="15"/>
  <c r="L687" i="15"/>
  <c r="K716" i="15" l="1"/>
  <c r="J716" i="15"/>
  <c r="K691" i="15"/>
  <c r="O691" i="15" s="1"/>
  <c r="K688" i="15"/>
  <c r="O688" i="15" s="1"/>
  <c r="O716" i="15" l="1"/>
  <c r="L716" i="15"/>
  <c r="L691" i="15"/>
  <c r="L688" i="15"/>
  <c r="K685" i="15"/>
  <c r="J685" i="15"/>
  <c r="O685" i="15" l="1"/>
  <c r="L685" i="15"/>
  <c r="K683" i="15"/>
  <c r="J683" i="15"/>
  <c r="K684" i="15"/>
  <c r="J684" i="15"/>
  <c r="O684" i="15" l="1"/>
  <c r="O683" i="15"/>
  <c r="L683" i="15"/>
  <c r="L684" i="15"/>
  <c r="K678" i="15"/>
  <c r="J678" i="15"/>
  <c r="K677" i="15"/>
  <c r="J677" i="15"/>
  <c r="K18" i="10"/>
  <c r="G18" i="10"/>
  <c r="O677" i="15" l="1"/>
  <c r="O678" i="15"/>
  <c r="L678" i="15"/>
  <c r="L677" i="15"/>
  <c r="N18" i="10"/>
  <c r="L18" i="10"/>
  <c r="J680" i="15"/>
  <c r="J701" i="15"/>
  <c r="J17" i="15"/>
  <c r="J754" i="15" s="1"/>
  <c r="J681" i="15"/>
  <c r="K679" i="15"/>
  <c r="J679" i="15"/>
  <c r="K680" i="15"/>
  <c r="K701" i="15"/>
  <c r="K17" i="15"/>
  <c r="K681" i="15"/>
  <c r="O679" i="15" l="1"/>
  <c r="O680" i="15"/>
  <c r="O701" i="15"/>
  <c r="O17" i="15"/>
  <c r="L6" i="15" s="1"/>
  <c r="O681" i="15"/>
  <c r="L681" i="15"/>
  <c r="L17" i="15"/>
  <c r="L701" i="15"/>
  <c r="L680" i="15"/>
  <c r="L679" i="15"/>
  <c r="K676" i="15" l="1"/>
  <c r="J676" i="15"/>
  <c r="O676" i="15" l="1"/>
  <c r="O754" i="15"/>
  <c r="P739" i="15"/>
  <c r="L676" i="15"/>
  <c r="K682" i="15"/>
  <c r="J682" i="15"/>
  <c r="J675" i="15"/>
  <c r="K675" i="15"/>
  <c r="L675" i="15" l="1"/>
  <c r="O682" i="15"/>
  <c r="P738" i="15" s="1"/>
  <c r="L682" i="15"/>
  <c r="O675" i="15"/>
  <c r="K668" i="15"/>
  <c r="J668" i="15"/>
  <c r="K30" i="12"/>
  <c r="G30" i="12"/>
  <c r="K29" i="12"/>
  <c r="G29" i="12"/>
  <c r="K19" i="12"/>
  <c r="G19" i="12"/>
  <c r="K22" i="10"/>
  <c r="N22" i="10" s="1"/>
  <c r="G22" i="10"/>
  <c r="K14" i="10"/>
  <c r="G14" i="10"/>
  <c r="L30" i="12" l="1"/>
  <c r="N30" i="12" s="1"/>
  <c r="L668" i="15"/>
  <c r="O668" i="15"/>
  <c r="L29" i="12"/>
  <c r="N29" i="12" s="1"/>
  <c r="L19" i="12"/>
  <c r="N19" i="12" s="1"/>
  <c r="L14" i="10"/>
  <c r="L22" i="10"/>
  <c r="N14" i="10"/>
  <c r="J672" i="15"/>
  <c r="K672" i="15"/>
  <c r="K666" i="15"/>
  <c r="J666" i="15"/>
  <c r="K674" i="15"/>
  <c r="J674" i="15"/>
  <c r="K669" i="15"/>
  <c r="J669" i="15"/>
  <c r="K673" i="15"/>
  <c r="J673" i="15"/>
  <c r="J665" i="15"/>
  <c r="K667" i="15"/>
  <c r="J667" i="15"/>
  <c r="K671" i="15"/>
  <c r="J671" i="15"/>
  <c r="K656" i="15"/>
  <c r="J656" i="15"/>
  <c r="J655" i="15"/>
  <c r="K655" i="15"/>
  <c r="K650" i="15"/>
  <c r="J650" i="15"/>
  <c r="K653" i="15"/>
  <c r="J653" i="15"/>
  <c r="K661" i="15"/>
  <c r="J661" i="15"/>
  <c r="K660" i="15"/>
  <c r="J660" i="15"/>
  <c r="K664" i="15"/>
  <c r="J664" i="15"/>
  <c r="J654" i="15"/>
  <c r="K670" i="15"/>
  <c r="J670" i="15"/>
  <c r="K663" i="15"/>
  <c r="J663" i="15"/>
  <c r="K665" i="15"/>
  <c r="K654" i="15"/>
  <c r="K652" i="15"/>
  <c r="J652" i="15"/>
  <c r="K662" i="15"/>
  <c r="J662" i="15"/>
  <c r="K648" i="15"/>
  <c r="J648" i="15"/>
  <c r="K659" i="15"/>
  <c r="J659" i="15"/>
  <c r="L664" i="15" l="1"/>
  <c r="L660" i="15"/>
  <c r="L661" i="15"/>
  <c r="O653" i="15"/>
  <c r="O650" i="15"/>
  <c r="O656" i="15"/>
  <c r="O671" i="15"/>
  <c r="O672" i="15"/>
  <c r="O673" i="15"/>
  <c r="O669" i="15"/>
  <c r="O674" i="15"/>
  <c r="O666" i="15"/>
  <c r="L667" i="15"/>
  <c r="L666" i="15"/>
  <c r="L672" i="15"/>
  <c r="L673" i="15"/>
  <c r="L669" i="15"/>
  <c r="L674" i="15"/>
  <c r="L652" i="15"/>
  <c r="O667" i="15"/>
  <c r="O655" i="15"/>
  <c r="L662" i="15"/>
  <c r="L671" i="15"/>
  <c r="L656" i="15"/>
  <c r="L655" i="15"/>
  <c r="L665" i="15"/>
  <c r="O663" i="15"/>
  <c r="O670" i="15"/>
  <c r="O664" i="15"/>
  <c r="O660" i="15"/>
  <c r="O661" i="15"/>
  <c r="L650" i="15"/>
  <c r="L653" i="15"/>
  <c r="L654" i="15"/>
  <c r="O665" i="15"/>
  <c r="O654" i="15"/>
  <c r="O652" i="15"/>
  <c r="O662" i="15"/>
  <c r="L663" i="15"/>
  <c r="L670" i="15"/>
  <c r="O659" i="15"/>
  <c r="L648" i="15"/>
  <c r="L659" i="15"/>
  <c r="O648" i="15"/>
  <c r="K647" i="15" l="1"/>
  <c r="J647" i="15"/>
  <c r="L647" i="15" l="1"/>
  <c r="O647" i="15"/>
  <c r="K23" i="12" l="1"/>
  <c r="G23" i="12"/>
  <c r="K16" i="10"/>
  <c r="G16" i="10"/>
  <c r="K15" i="10"/>
  <c r="G15" i="10"/>
  <c r="K409" i="8"/>
  <c r="G409" i="8"/>
  <c r="K411" i="8"/>
  <c r="G411" i="8"/>
  <c r="J644" i="15"/>
  <c r="K657" i="15"/>
  <c r="J657" i="15"/>
  <c r="K644" i="15"/>
  <c r="K643" i="15"/>
  <c r="J643" i="15"/>
  <c r="K651" i="15"/>
  <c r="J651" i="15"/>
  <c r="K646" i="15"/>
  <c r="J646" i="15"/>
  <c r="K649" i="15"/>
  <c r="J649" i="15"/>
  <c r="L644" i="15" l="1"/>
  <c r="L651" i="15"/>
  <c r="L646" i="15"/>
  <c r="L643" i="15"/>
  <c r="L657" i="15"/>
  <c r="L23" i="12"/>
  <c r="N23" i="12" s="1"/>
  <c r="L16" i="10"/>
  <c r="L15" i="10"/>
  <c r="N16" i="10"/>
  <c r="N15" i="10"/>
  <c r="L409" i="8"/>
  <c r="N409" i="8" s="1"/>
  <c r="L411" i="8"/>
  <c r="N411" i="8" s="1"/>
  <c r="O657" i="15"/>
  <c r="O643" i="15"/>
  <c r="O651" i="15"/>
  <c r="O644" i="15"/>
  <c r="O646" i="15"/>
  <c r="L649" i="15"/>
  <c r="O649" i="15"/>
  <c r="K637" i="15"/>
  <c r="J637" i="15"/>
  <c r="J638" i="15"/>
  <c r="K638" i="15"/>
  <c r="K645" i="15"/>
  <c r="J645" i="15"/>
  <c r="K640" i="15"/>
  <c r="J640" i="15"/>
  <c r="O640" i="15" l="1"/>
  <c r="L637" i="15"/>
  <c r="O645" i="15"/>
  <c r="O637" i="15"/>
  <c r="L638" i="15"/>
  <c r="L640" i="15"/>
  <c r="O638" i="15"/>
  <c r="L645" i="15"/>
  <c r="K671" i="12"/>
  <c r="G671" i="12"/>
  <c r="K658" i="15"/>
  <c r="J658" i="15"/>
  <c r="K641" i="15"/>
  <c r="J641" i="15"/>
  <c r="K642" i="15"/>
  <c r="J642" i="15"/>
  <c r="K20" i="12"/>
  <c r="G20" i="12"/>
  <c r="K15" i="12"/>
  <c r="G15" i="12"/>
  <c r="K18" i="8"/>
  <c r="G18" i="8"/>
  <c r="K635" i="15"/>
  <c r="J635" i="15"/>
  <c r="L15" i="12" l="1"/>
  <c r="N15" i="12" s="1"/>
  <c r="L20" i="12"/>
  <c r="N20" i="12" s="1"/>
  <c r="L671" i="12"/>
  <c r="N671" i="12" s="1"/>
  <c r="L642" i="15"/>
  <c r="L658" i="15"/>
  <c r="L641" i="15"/>
  <c r="O658" i="15"/>
  <c r="O641" i="15"/>
  <c r="O642" i="15"/>
  <c r="L18" i="8"/>
  <c r="N18" i="8" s="1"/>
  <c r="L635" i="15"/>
  <c r="O635" i="15"/>
  <c r="J628" i="15" l="1"/>
  <c r="O628" i="15" s="1"/>
  <c r="K631" i="15"/>
  <c r="J631" i="15"/>
  <c r="K627" i="15"/>
  <c r="J627" i="15"/>
  <c r="K639" i="15"/>
  <c r="J639" i="15"/>
  <c r="K17" i="10"/>
  <c r="G17" i="10"/>
  <c r="K13" i="10"/>
  <c r="G13" i="10"/>
  <c r="K410" i="8"/>
  <c r="G410" i="8"/>
  <c r="L410" i="8" l="1"/>
  <c r="N410" i="8" s="1"/>
  <c r="L13" i="10"/>
  <c r="N13" i="10"/>
  <c r="L628" i="15"/>
  <c r="O639" i="15"/>
  <c r="L631" i="15"/>
  <c r="L627" i="15"/>
  <c r="L639" i="15"/>
  <c r="O631" i="15"/>
  <c r="O627" i="15"/>
  <c r="N17" i="10"/>
  <c r="L17" i="10"/>
  <c r="K625" i="15" l="1"/>
  <c r="J625" i="15"/>
  <c r="J633" i="15"/>
  <c r="O633" i="15" s="1"/>
  <c r="K629" i="15"/>
  <c r="J629" i="15"/>
  <c r="K623" i="15"/>
  <c r="J623" i="15"/>
  <c r="K624" i="15"/>
  <c r="J624" i="15"/>
  <c r="K622" i="15"/>
  <c r="J622" i="15"/>
  <c r="L623" i="15" l="1"/>
  <c r="O623" i="15"/>
  <c r="O625" i="15"/>
  <c r="L625" i="15"/>
  <c r="L629" i="15"/>
  <c r="L624" i="15"/>
  <c r="L633" i="15"/>
  <c r="L622" i="15"/>
  <c r="O629" i="15"/>
  <c r="O622" i="15"/>
  <c r="O624" i="15"/>
  <c r="K670" i="12" l="1"/>
  <c r="L670" i="12" s="1"/>
  <c r="N670" i="12" s="1"/>
  <c r="G670" i="12"/>
  <c r="K20" i="10"/>
  <c r="N20" i="10" s="1"/>
  <c r="G20" i="10"/>
  <c r="L20" i="10" l="1"/>
  <c r="K408" i="8" l="1"/>
  <c r="G408" i="8"/>
  <c r="K407" i="8"/>
  <c r="G407" i="8"/>
  <c r="K621" i="15"/>
  <c r="J621" i="15"/>
  <c r="K615" i="15"/>
  <c r="J615" i="15"/>
  <c r="K672" i="12"/>
  <c r="G672" i="12"/>
  <c r="K24" i="12"/>
  <c r="G24" i="12"/>
  <c r="K406" i="8"/>
  <c r="G406" i="8"/>
  <c r="J626" i="15"/>
  <c r="K626" i="15"/>
  <c r="K614" i="15"/>
  <c r="J614" i="15"/>
  <c r="K617" i="15"/>
  <c r="J617" i="15"/>
  <c r="J613" i="15"/>
  <c r="K613" i="15"/>
  <c r="L407" i="8" l="1"/>
  <c r="N407" i="8" s="1"/>
  <c r="L408" i="8"/>
  <c r="N408" i="8" s="1"/>
  <c r="L621" i="15"/>
  <c r="O621" i="15"/>
  <c r="L626" i="15"/>
  <c r="L614" i="15"/>
  <c r="L615" i="15"/>
  <c r="O615" i="15"/>
  <c r="L672" i="12"/>
  <c r="N672" i="12" s="1"/>
  <c r="L24" i="12"/>
  <c r="N24" i="12" s="1"/>
  <c r="L406" i="8"/>
  <c r="N406" i="8" s="1"/>
  <c r="O617" i="15"/>
  <c r="O626" i="15"/>
  <c r="O614" i="15"/>
  <c r="L613" i="15"/>
  <c r="L617" i="15"/>
  <c r="O613" i="15"/>
  <c r="K616" i="15" l="1"/>
  <c r="J616" i="15"/>
  <c r="K609" i="15"/>
  <c r="J609" i="15"/>
  <c r="K618" i="15"/>
  <c r="J618" i="15"/>
  <c r="K608" i="15"/>
  <c r="J608" i="15"/>
  <c r="O616" i="15" l="1"/>
  <c r="O609" i="15"/>
  <c r="O618" i="15"/>
  <c r="L608" i="15"/>
  <c r="L616" i="15"/>
  <c r="L609" i="15"/>
  <c r="L618" i="15"/>
  <c r="O608" i="15"/>
  <c r="K612" i="15"/>
  <c r="J612" i="15"/>
  <c r="K607" i="15"/>
  <c r="J607" i="15"/>
  <c r="K611" i="15"/>
  <c r="J611" i="15"/>
  <c r="K619" i="15"/>
  <c r="J619" i="15"/>
  <c r="K632" i="15"/>
  <c r="J632" i="15"/>
  <c r="K630" i="15"/>
  <c r="J630" i="15"/>
  <c r="K634" i="15"/>
  <c r="J634" i="15"/>
  <c r="K620" i="15"/>
  <c r="J620" i="15"/>
  <c r="K610" i="15"/>
  <c r="J610" i="15"/>
  <c r="K636" i="15"/>
  <c r="J636" i="15"/>
  <c r="K606" i="15"/>
  <c r="J606" i="15"/>
  <c r="K605" i="15"/>
  <c r="J605" i="15"/>
  <c r="K604" i="15"/>
  <c r="J604" i="15"/>
  <c r="K603" i="15"/>
  <c r="J603" i="15"/>
  <c r="K602" i="15"/>
  <c r="J602" i="15"/>
  <c r="K601" i="15"/>
  <c r="J601" i="15"/>
  <c r="K600" i="15"/>
  <c r="J600" i="15"/>
  <c r="L605" i="15" l="1"/>
  <c r="L600" i="15"/>
  <c r="L603" i="15"/>
  <c r="L602" i="15"/>
  <c r="O600" i="15"/>
  <c r="L604" i="15"/>
  <c r="O601" i="15"/>
  <c r="O603" i="15"/>
  <c r="L620" i="15"/>
  <c r="L619" i="15"/>
  <c r="O602" i="15"/>
  <c r="O605" i="15"/>
  <c r="O604" i="15"/>
  <c r="L601" i="15"/>
  <c r="L610" i="15"/>
  <c r="L632" i="15"/>
  <c r="L612" i="15"/>
  <c r="L636" i="15"/>
  <c r="L630" i="15"/>
  <c r="L607" i="15"/>
  <c r="L606" i="15"/>
  <c r="L634" i="15"/>
  <c r="L611" i="15"/>
  <c r="O606" i="15"/>
  <c r="O610" i="15"/>
  <c r="O634" i="15"/>
  <c r="O632" i="15"/>
  <c r="O611" i="15"/>
  <c r="O612" i="15"/>
  <c r="O636" i="15"/>
  <c r="O620" i="15"/>
  <c r="O630" i="15"/>
  <c r="O619" i="15"/>
  <c r="O607" i="15"/>
  <c r="G15" i="8"/>
  <c r="K15" i="8"/>
  <c r="G17" i="8"/>
  <c r="K17" i="8"/>
  <c r="G668" i="12"/>
  <c r="K668" i="12"/>
  <c r="G18" i="12"/>
  <c r="K18" i="12"/>
  <c r="G667" i="12"/>
  <c r="K667" i="12"/>
  <c r="G666" i="12"/>
  <c r="K666" i="12"/>
  <c r="G669" i="12"/>
  <c r="K669" i="12"/>
  <c r="G341" i="10"/>
  <c r="K341" i="10"/>
  <c r="G339" i="10"/>
  <c r="K339" i="10"/>
  <c r="G340" i="10"/>
  <c r="K340" i="10"/>
  <c r="G21" i="10"/>
  <c r="K21" i="10"/>
  <c r="G342" i="10"/>
  <c r="K342" i="10"/>
  <c r="K599" i="15"/>
  <c r="J599" i="15"/>
  <c r="P680" i="15" l="1"/>
  <c r="N339" i="10"/>
  <c r="L18" i="12"/>
  <c r="N18" i="12" s="1"/>
  <c r="N33" i="12" s="1"/>
  <c r="L666" i="12"/>
  <c r="N666" i="12" s="1"/>
  <c r="L667" i="12"/>
  <c r="N667" i="12" s="1"/>
  <c r="L668" i="12"/>
  <c r="N668" i="12" s="1"/>
  <c r="L669" i="12"/>
  <c r="N669" i="12" s="1"/>
  <c r="N340" i="10"/>
  <c r="N21" i="10"/>
  <c r="N26" i="10" s="1"/>
  <c r="N341" i="10"/>
  <c r="N342" i="10"/>
  <c r="L17" i="8"/>
  <c r="N17" i="8" s="1"/>
  <c r="L15" i="8"/>
  <c r="N15" i="8" s="1"/>
  <c r="L21" i="10"/>
  <c r="L339" i="10"/>
  <c r="L342" i="10"/>
  <c r="L340" i="10"/>
  <c r="L341" i="10"/>
  <c r="L599" i="15"/>
  <c r="O599" i="15"/>
  <c r="N21" i="8" l="1"/>
  <c r="K6" i="8" s="1"/>
  <c r="J598" i="15"/>
  <c r="K598" i="15"/>
  <c r="K597" i="15"/>
  <c r="J597" i="15"/>
  <c r="K596" i="15"/>
  <c r="J596" i="15"/>
  <c r="K595" i="15"/>
  <c r="J595" i="15"/>
  <c r="L598" i="15" l="1"/>
  <c r="L596" i="15"/>
  <c r="O598" i="15"/>
  <c r="L595" i="15"/>
  <c r="L597" i="15"/>
  <c r="O596" i="15"/>
  <c r="O597" i="15"/>
  <c r="O595" i="15"/>
  <c r="K594" i="15" l="1"/>
  <c r="J594" i="15"/>
  <c r="K593" i="15"/>
  <c r="J593" i="15"/>
  <c r="K592" i="15"/>
  <c r="J592" i="15"/>
  <c r="L593" i="15" l="1"/>
  <c r="L594" i="15"/>
  <c r="O592" i="15"/>
  <c r="O594" i="15"/>
  <c r="O593" i="15"/>
  <c r="L592" i="15"/>
  <c r="K664" i="12"/>
  <c r="G664" i="12"/>
  <c r="K590" i="15"/>
  <c r="J590" i="15"/>
  <c r="J591" i="15"/>
  <c r="K591" i="15"/>
  <c r="K587" i="15"/>
  <c r="J587" i="15"/>
  <c r="K586" i="15"/>
  <c r="J586" i="15"/>
  <c r="K582" i="15"/>
  <c r="J582" i="15"/>
  <c r="J581" i="15"/>
  <c r="K581" i="15"/>
  <c r="K589" i="15"/>
  <c r="J589" i="15"/>
  <c r="K584" i="15"/>
  <c r="J584" i="15"/>
  <c r="K583" i="15"/>
  <c r="J583" i="15"/>
  <c r="K585" i="15"/>
  <c r="J585" i="15"/>
  <c r="K588" i="15"/>
  <c r="J588" i="15"/>
  <c r="L590" i="15" l="1"/>
  <c r="O581" i="15"/>
  <c r="O591" i="15"/>
  <c r="L664" i="12"/>
  <c r="N664" i="12" s="1"/>
  <c r="O590" i="15"/>
  <c r="L591" i="15"/>
  <c r="O582" i="15"/>
  <c r="L585" i="15"/>
  <c r="O587" i="15"/>
  <c r="L586" i="15"/>
  <c r="L587" i="15"/>
  <c r="O586" i="15"/>
  <c r="L582" i="15"/>
  <c r="L581" i="15"/>
  <c r="O584" i="15"/>
  <c r="O585" i="15"/>
  <c r="L589" i="15"/>
  <c r="L583" i="15"/>
  <c r="L588" i="15"/>
  <c r="L584" i="15"/>
  <c r="O589" i="15"/>
  <c r="O583" i="15"/>
  <c r="O588" i="15"/>
  <c r="K661" i="12"/>
  <c r="G661" i="12"/>
  <c r="K338" i="10"/>
  <c r="G338" i="10"/>
  <c r="N60" i="15"/>
  <c r="N126" i="15"/>
  <c r="N113" i="15"/>
  <c r="N176" i="15"/>
  <c r="N48" i="15"/>
  <c r="K355" i="15"/>
  <c r="J355" i="15"/>
  <c r="J235" i="15"/>
  <c r="J225" i="15"/>
  <c r="J194" i="15"/>
  <c r="J193" i="15"/>
  <c r="J189" i="15"/>
  <c r="J190" i="15"/>
  <c r="J175" i="15"/>
  <c r="J168" i="15"/>
  <c r="J169" i="15"/>
  <c r="J163" i="15"/>
  <c r="J156" i="15"/>
  <c r="J154" i="15"/>
  <c r="J150" i="15"/>
  <c r="J145" i="15"/>
  <c r="J135" i="15"/>
  <c r="J133" i="15"/>
  <c r="J88" i="15"/>
  <c r="J78" i="15"/>
  <c r="J69" i="15"/>
  <c r="J77" i="15"/>
  <c r="J76" i="15"/>
  <c r="J50" i="15"/>
  <c r="J114" i="15"/>
  <c r="J91" i="15"/>
  <c r="J95" i="15"/>
  <c r="J112" i="15"/>
  <c r="J117" i="15"/>
  <c r="K334" i="10"/>
  <c r="G334" i="10"/>
  <c r="K404" i="8"/>
  <c r="G404" i="8"/>
  <c r="K578" i="15"/>
  <c r="K580" i="15"/>
  <c r="J580" i="15"/>
  <c r="J578" i="15"/>
  <c r="K579" i="15"/>
  <c r="J579" i="15"/>
  <c r="K659" i="12"/>
  <c r="G659" i="12"/>
  <c r="K337" i="10"/>
  <c r="G337" i="10"/>
  <c r="K575" i="15"/>
  <c r="J575" i="15"/>
  <c r="K574" i="15"/>
  <c r="J574" i="15"/>
  <c r="K573" i="15"/>
  <c r="J573" i="15"/>
  <c r="K571" i="15"/>
  <c r="J571" i="15"/>
  <c r="K570" i="15"/>
  <c r="J570" i="15"/>
  <c r="K569" i="15"/>
  <c r="J569" i="15"/>
  <c r="J576" i="15"/>
  <c r="K576" i="15"/>
  <c r="K568" i="15"/>
  <c r="J568" i="15"/>
  <c r="J572" i="15"/>
  <c r="K572" i="15"/>
  <c r="K567" i="15"/>
  <c r="J567" i="15"/>
  <c r="P620" i="15" l="1"/>
  <c r="L661" i="12"/>
  <c r="N661" i="12" s="1"/>
  <c r="L338" i="10"/>
  <c r="N338" i="10"/>
  <c r="O571" i="15"/>
  <c r="O569" i="15"/>
  <c r="O570" i="15"/>
  <c r="L355" i="15"/>
  <c r="O355" i="15"/>
  <c r="L404" i="8"/>
  <c r="N404" i="8" s="1"/>
  <c r="N334" i="10"/>
  <c r="L334" i="10"/>
  <c r="L580" i="15"/>
  <c r="L570" i="15"/>
  <c r="L575" i="15"/>
  <c r="O579" i="15"/>
  <c r="O578" i="15"/>
  <c r="O580" i="15"/>
  <c r="L579" i="15"/>
  <c r="L578" i="15"/>
  <c r="O574" i="15"/>
  <c r="O572" i="15"/>
  <c r="L659" i="12"/>
  <c r="N659" i="12" s="1"/>
  <c r="L337" i="10"/>
  <c r="N337" i="10"/>
  <c r="L573" i="15"/>
  <c r="L574" i="15"/>
  <c r="O575" i="15"/>
  <c r="O573" i="15"/>
  <c r="L576" i="15"/>
  <c r="L567" i="15"/>
  <c r="L569" i="15"/>
  <c r="L571" i="15"/>
  <c r="O568" i="15"/>
  <c r="O576" i="15"/>
  <c r="L568" i="15"/>
  <c r="L572" i="15"/>
  <c r="O567" i="15"/>
  <c r="J565" i="15"/>
  <c r="L565" i="15" s="1"/>
  <c r="K566" i="15"/>
  <c r="J566" i="15"/>
  <c r="K563" i="15"/>
  <c r="J563" i="15"/>
  <c r="K562" i="15"/>
  <c r="J562" i="15"/>
  <c r="K665" i="12"/>
  <c r="G665" i="12"/>
  <c r="K561" i="15"/>
  <c r="J561" i="15"/>
  <c r="K564" i="15"/>
  <c r="J564" i="15"/>
  <c r="J560" i="15"/>
  <c r="O560" i="15" s="1"/>
  <c r="J537" i="15"/>
  <c r="O537" i="15" s="1"/>
  <c r="J559" i="15"/>
  <c r="K556" i="15"/>
  <c r="J556" i="15"/>
  <c r="J558" i="15"/>
  <c r="K559" i="15"/>
  <c r="K558" i="15"/>
  <c r="J554" i="15"/>
  <c r="K555" i="15"/>
  <c r="J555" i="15"/>
  <c r="K557" i="15"/>
  <c r="J557" i="15"/>
  <c r="K336" i="10"/>
  <c r="G336" i="10"/>
  <c r="K335" i="10"/>
  <c r="G335" i="10"/>
  <c r="K322" i="10"/>
  <c r="G322" i="10"/>
  <c r="K330" i="10"/>
  <c r="G330" i="10"/>
  <c r="K658" i="12"/>
  <c r="G658" i="12"/>
  <c r="J549" i="15"/>
  <c r="K550" i="15"/>
  <c r="J550" i="15"/>
  <c r="K549" i="15"/>
  <c r="K554" i="15"/>
  <c r="K553" i="15"/>
  <c r="J553" i="15"/>
  <c r="K552" i="15"/>
  <c r="J552" i="15"/>
  <c r="K551" i="15"/>
  <c r="J551" i="15"/>
  <c r="K548" i="15"/>
  <c r="J548" i="15"/>
  <c r="J546" i="15"/>
  <c r="K546" i="15"/>
  <c r="K547" i="15"/>
  <c r="J547" i="15"/>
  <c r="K544" i="15"/>
  <c r="J544" i="15"/>
  <c r="J545" i="15"/>
  <c r="K545" i="15"/>
  <c r="J540" i="15"/>
  <c r="K540" i="15"/>
  <c r="K539" i="15"/>
  <c r="J539" i="15"/>
  <c r="K532" i="15"/>
  <c r="J532" i="15"/>
  <c r="K543" i="15"/>
  <c r="J543" i="15"/>
  <c r="K542" i="15"/>
  <c r="J542" i="15"/>
  <c r="K530" i="15"/>
  <c r="J530" i="15"/>
  <c r="K527" i="15"/>
  <c r="J527" i="15"/>
  <c r="K535" i="15"/>
  <c r="J535" i="15"/>
  <c r="K331" i="10"/>
  <c r="G331" i="10"/>
  <c r="K328" i="10"/>
  <c r="G328" i="10"/>
  <c r="K333" i="10"/>
  <c r="G333" i="10"/>
  <c r="K528" i="15"/>
  <c r="J528" i="15"/>
  <c r="K529" i="15"/>
  <c r="J529" i="15"/>
  <c r="K538" i="15"/>
  <c r="J538" i="15"/>
  <c r="K521" i="15"/>
  <c r="J521" i="15"/>
  <c r="K520" i="15"/>
  <c r="J520" i="15"/>
  <c r="K519" i="15"/>
  <c r="J519" i="15"/>
  <c r="K541" i="15"/>
  <c r="J541" i="15"/>
  <c r="J523" i="15"/>
  <c r="K523" i="15"/>
  <c r="K533" i="15"/>
  <c r="J533" i="15"/>
  <c r="K526" i="15"/>
  <c r="J526" i="15"/>
  <c r="J536" i="15"/>
  <c r="J522" i="15"/>
  <c r="K522" i="15"/>
  <c r="K531" i="15"/>
  <c r="J531" i="15"/>
  <c r="K525" i="15"/>
  <c r="J525" i="15"/>
  <c r="G640" i="12"/>
  <c r="K640" i="12"/>
  <c r="K660" i="12"/>
  <c r="K662" i="12"/>
  <c r="G660" i="12"/>
  <c r="G662" i="12"/>
  <c r="K643" i="12"/>
  <c r="G643" i="12"/>
  <c r="K515" i="15"/>
  <c r="J515" i="15"/>
  <c r="K514" i="15"/>
  <c r="J514" i="15"/>
  <c r="K536" i="15"/>
  <c r="K524" i="15"/>
  <c r="J524" i="15"/>
  <c r="K516" i="15"/>
  <c r="J516" i="15"/>
  <c r="K534" i="15"/>
  <c r="J534" i="15"/>
  <c r="K647" i="12"/>
  <c r="G647" i="12"/>
  <c r="J513" i="15"/>
  <c r="K513" i="15"/>
  <c r="K651" i="12"/>
  <c r="G651" i="12"/>
  <c r="K318" i="10"/>
  <c r="G318" i="10"/>
  <c r="K405" i="8"/>
  <c r="G405" i="8"/>
  <c r="K663" i="12"/>
  <c r="G663" i="12"/>
  <c r="K326" i="10"/>
  <c r="G326" i="10"/>
  <c r="K321" i="10"/>
  <c r="G321" i="10"/>
  <c r="K324" i="10"/>
  <c r="G324" i="10"/>
  <c r="K320" i="10"/>
  <c r="G320" i="10"/>
  <c r="K398" i="8"/>
  <c r="G398" i="8"/>
  <c r="K505" i="15"/>
  <c r="J505" i="15"/>
  <c r="K510" i="15"/>
  <c r="J510" i="15"/>
  <c r="K509" i="15"/>
  <c r="J509" i="15"/>
  <c r="K508" i="15"/>
  <c r="J508" i="15"/>
  <c r="K507" i="15"/>
  <c r="J507" i="15"/>
  <c r="K506" i="15"/>
  <c r="J506" i="15"/>
  <c r="K501" i="15"/>
  <c r="J501" i="15"/>
  <c r="J502" i="15"/>
  <c r="K511" i="15"/>
  <c r="J511" i="15"/>
  <c r="K502" i="15"/>
  <c r="N336" i="10" l="1"/>
  <c r="O526" i="15"/>
  <c r="O563" i="15"/>
  <c r="O566" i="15"/>
  <c r="L563" i="15"/>
  <c r="L562" i="15"/>
  <c r="O564" i="15"/>
  <c r="L566" i="15"/>
  <c r="L558" i="15"/>
  <c r="O565" i="15"/>
  <c r="O561" i="15"/>
  <c r="O562" i="15"/>
  <c r="L665" i="12"/>
  <c r="N665" i="12" s="1"/>
  <c r="L564" i="15"/>
  <c r="L561" i="15"/>
  <c r="L560" i="15"/>
  <c r="L554" i="15"/>
  <c r="O555" i="15"/>
  <c r="L556" i="15"/>
  <c r="L559" i="15"/>
  <c r="O556" i="15"/>
  <c r="O558" i="15"/>
  <c r="O559" i="15"/>
  <c r="O549" i="15"/>
  <c r="L555" i="15"/>
  <c r="L557" i="15"/>
  <c r="O557" i="15"/>
  <c r="L328" i="10"/>
  <c r="L336" i="10"/>
  <c r="L335" i="10"/>
  <c r="N335" i="10"/>
  <c r="N322" i="10"/>
  <c r="L322" i="10"/>
  <c r="L330" i="10"/>
  <c r="N330" i="10"/>
  <c r="L658" i="12"/>
  <c r="N658" i="12" s="1"/>
  <c r="O551" i="15"/>
  <c r="O554" i="15"/>
  <c r="L546" i="15"/>
  <c r="O553" i="15"/>
  <c r="O552" i="15"/>
  <c r="L550" i="15"/>
  <c r="O550" i="15"/>
  <c r="L549" i="15"/>
  <c r="L553" i="15"/>
  <c r="L552" i="15"/>
  <c r="L551" i="15"/>
  <c r="O548" i="15"/>
  <c r="L548" i="15"/>
  <c r="L540" i="15"/>
  <c r="O546" i="15"/>
  <c r="L547" i="15"/>
  <c r="O547" i="15"/>
  <c r="L544" i="15"/>
  <c r="L545" i="15"/>
  <c r="O544" i="15"/>
  <c r="O545" i="15"/>
  <c r="L543" i="15"/>
  <c r="L532" i="15"/>
  <c r="O542" i="15"/>
  <c r="L539" i="15"/>
  <c r="O539" i="15"/>
  <c r="O540" i="15"/>
  <c r="L537" i="15"/>
  <c r="O532" i="15"/>
  <c r="O543" i="15"/>
  <c r="L542" i="15"/>
  <c r="O530" i="15"/>
  <c r="L530" i="15"/>
  <c r="L527" i="15"/>
  <c r="L536" i="15"/>
  <c r="O527" i="15"/>
  <c r="O535" i="15"/>
  <c r="L535" i="15"/>
  <c r="L331" i="10"/>
  <c r="N331" i="10"/>
  <c r="N328" i="10"/>
  <c r="L333" i="10"/>
  <c r="N333" i="10"/>
  <c r="L528" i="15"/>
  <c r="O528" i="15"/>
  <c r="L520" i="15"/>
  <c r="O523" i="15"/>
  <c r="L529" i="15"/>
  <c r="L538" i="15"/>
  <c r="O529" i="15"/>
  <c r="O538" i="15"/>
  <c r="L541" i="15"/>
  <c r="L521" i="15"/>
  <c r="L519" i="15"/>
  <c r="O521" i="15"/>
  <c r="O520" i="15"/>
  <c r="O519" i="15"/>
  <c r="O541" i="15"/>
  <c r="L533" i="15"/>
  <c r="L523" i="15"/>
  <c r="O533" i="15"/>
  <c r="L522" i="15"/>
  <c r="L531" i="15"/>
  <c r="L525" i="15"/>
  <c r="L526" i="15"/>
  <c r="O525" i="15"/>
  <c r="O522" i="15"/>
  <c r="O531" i="15"/>
  <c r="L640" i="12"/>
  <c r="N640" i="12" s="1"/>
  <c r="L643" i="12"/>
  <c r="N643" i="12" s="1"/>
  <c r="L660" i="12"/>
  <c r="N662" i="12"/>
  <c r="N660" i="12"/>
  <c r="L662" i="12"/>
  <c r="O536" i="15"/>
  <c r="L524" i="15"/>
  <c r="L515" i="15"/>
  <c r="O505" i="15"/>
  <c r="L514" i="15"/>
  <c r="L513" i="15"/>
  <c r="O516" i="15"/>
  <c r="L534" i="15"/>
  <c r="O515" i="15"/>
  <c r="O514" i="15"/>
  <c r="O524" i="15"/>
  <c r="L516" i="15"/>
  <c r="O534" i="15"/>
  <c r="L505" i="15"/>
  <c r="L647" i="12"/>
  <c r="N647" i="12" s="1"/>
  <c r="O513" i="15"/>
  <c r="L651" i="12"/>
  <c r="N651" i="12" s="1"/>
  <c r="N320" i="10"/>
  <c r="L318" i="10"/>
  <c r="N318" i="10"/>
  <c r="L405" i="8"/>
  <c r="N405" i="8" s="1"/>
  <c r="L663" i="12"/>
  <c r="N663" i="12" s="1"/>
  <c r="N324" i="10"/>
  <c r="N321" i="10"/>
  <c r="L321" i="10"/>
  <c r="L324" i="10"/>
  <c r="L326" i="10"/>
  <c r="N326" i="10"/>
  <c r="L320" i="10"/>
  <c r="L398" i="8"/>
  <c r="N398" i="8" s="1"/>
  <c r="L510" i="15"/>
  <c r="O509" i="15"/>
  <c r="L508" i="15"/>
  <c r="O510" i="15"/>
  <c r="L509" i="15"/>
  <c r="O508" i="15"/>
  <c r="L507" i="15"/>
  <c r="L502" i="15"/>
  <c r="L506" i="15"/>
  <c r="O507" i="15"/>
  <c r="O506" i="15"/>
  <c r="L501" i="15"/>
  <c r="O501" i="15"/>
  <c r="O511" i="15"/>
  <c r="L511" i="15"/>
  <c r="O502" i="15"/>
  <c r="K497" i="15" l="1"/>
  <c r="J497" i="15"/>
  <c r="K496" i="15"/>
  <c r="J496" i="15"/>
  <c r="J518" i="15"/>
  <c r="K504" i="15"/>
  <c r="J504" i="15"/>
  <c r="K518" i="15"/>
  <c r="K503" i="15"/>
  <c r="J503" i="15"/>
  <c r="K494" i="15"/>
  <c r="J494" i="15"/>
  <c r="K493" i="15"/>
  <c r="J493" i="15"/>
  <c r="K492" i="15"/>
  <c r="J492" i="15"/>
  <c r="L493" i="15" l="1"/>
  <c r="L504" i="15"/>
  <c r="O497" i="15"/>
  <c r="L496" i="15"/>
  <c r="L497" i="15"/>
  <c r="L503" i="15"/>
  <c r="L494" i="15"/>
  <c r="O504" i="15"/>
  <c r="O496" i="15"/>
  <c r="L518" i="15"/>
  <c r="O503" i="15"/>
  <c r="O518" i="15"/>
  <c r="O492" i="15"/>
  <c r="O494" i="15"/>
  <c r="L492" i="15"/>
  <c r="O493" i="15"/>
  <c r="J500" i="15" l="1"/>
  <c r="K500" i="15"/>
  <c r="K400" i="8"/>
  <c r="G400" i="8"/>
  <c r="K401" i="8"/>
  <c r="G401" i="8"/>
  <c r="O500" i="15" l="1"/>
  <c r="E756" i="15"/>
  <c r="L500" i="15"/>
  <c r="L400" i="8"/>
  <c r="N400" i="8" s="1"/>
  <c r="L401" i="8"/>
  <c r="N401" i="8" s="1"/>
  <c r="K491" i="15" l="1"/>
  <c r="J491" i="15"/>
  <c r="K495" i="15"/>
  <c r="J495" i="15"/>
  <c r="K499" i="15"/>
  <c r="J499" i="15"/>
  <c r="K642" i="12"/>
  <c r="G642" i="12"/>
  <c r="J490" i="15"/>
  <c r="K490" i="15"/>
  <c r="K652" i="12"/>
  <c r="G652" i="12"/>
  <c r="K489" i="15"/>
  <c r="J489" i="15"/>
  <c r="G650" i="12"/>
  <c r="K650" i="12"/>
  <c r="J512" i="15"/>
  <c r="K483" i="15"/>
  <c r="J483" i="15"/>
  <c r="K482" i="15"/>
  <c r="J482" i="15"/>
  <c r="K512" i="15"/>
  <c r="K481" i="15"/>
  <c r="J481" i="15"/>
  <c r="K498" i="15"/>
  <c r="J498" i="15"/>
  <c r="K488" i="15"/>
  <c r="J488" i="15"/>
  <c r="K487" i="15"/>
  <c r="J487" i="15"/>
  <c r="K517" i="15"/>
  <c r="J517" i="15"/>
  <c r="J485" i="15"/>
  <c r="K485" i="15"/>
  <c r="O488" i="15" l="1"/>
  <c r="L499" i="15"/>
  <c r="L491" i="15"/>
  <c r="L495" i="15"/>
  <c r="O495" i="15"/>
  <c r="O491" i="15"/>
  <c r="O499" i="15"/>
  <c r="L642" i="12"/>
  <c r="N642" i="12" s="1"/>
  <c r="O498" i="15"/>
  <c r="L489" i="15"/>
  <c r="O482" i="15"/>
  <c r="L490" i="15"/>
  <c r="O512" i="15"/>
  <c r="O490" i="15"/>
  <c r="L652" i="12"/>
  <c r="N652" i="12" s="1"/>
  <c r="O489" i="15"/>
  <c r="L488" i="15"/>
  <c r="L650" i="12"/>
  <c r="N650" i="12" s="1"/>
  <c r="L512" i="15"/>
  <c r="L487" i="15"/>
  <c r="L517" i="15"/>
  <c r="L481" i="15"/>
  <c r="L483" i="15"/>
  <c r="L485" i="15"/>
  <c r="O483" i="15"/>
  <c r="L482" i="15"/>
  <c r="O517" i="15"/>
  <c r="O481" i="15"/>
  <c r="O487" i="15"/>
  <c r="L498" i="15"/>
  <c r="O485" i="15"/>
  <c r="K484" i="15" l="1"/>
  <c r="J484" i="15"/>
  <c r="K486" i="15"/>
  <c r="J486" i="15"/>
  <c r="K636" i="12"/>
  <c r="G636" i="12"/>
  <c r="K325" i="10"/>
  <c r="G325" i="10"/>
  <c r="K476" i="15"/>
  <c r="J476" i="15"/>
  <c r="K475" i="15"/>
  <c r="J475" i="15"/>
  <c r="K467" i="15"/>
  <c r="J467" i="15"/>
  <c r="K478" i="15"/>
  <c r="J478" i="15"/>
  <c r="K477" i="15"/>
  <c r="J477" i="15"/>
  <c r="K470" i="15"/>
  <c r="J470" i="15"/>
  <c r="K469" i="15"/>
  <c r="J469" i="15"/>
  <c r="K468" i="15"/>
  <c r="J468" i="15"/>
  <c r="K655" i="12"/>
  <c r="G655" i="12"/>
  <c r="K399" i="8"/>
  <c r="G399" i="8"/>
  <c r="K403" i="8"/>
  <c r="G403" i="8"/>
  <c r="L403" i="8" l="1"/>
  <c r="N403" i="8" s="1"/>
  <c r="L655" i="12"/>
  <c r="N655" i="12" s="1"/>
  <c r="L475" i="15"/>
  <c r="L325" i="10"/>
  <c r="L477" i="15"/>
  <c r="L476" i="15"/>
  <c r="L486" i="15"/>
  <c r="O484" i="15"/>
  <c r="L484" i="15"/>
  <c r="O486" i="15"/>
  <c r="O475" i="15"/>
  <c r="L467" i="15"/>
  <c r="L636" i="12"/>
  <c r="N636" i="12" s="1"/>
  <c r="N325" i="10"/>
  <c r="O476" i="15"/>
  <c r="O467" i="15"/>
  <c r="L478" i="15"/>
  <c r="L468" i="15"/>
  <c r="O478" i="15"/>
  <c r="O477" i="15"/>
  <c r="L470" i="15"/>
  <c r="L469" i="15"/>
  <c r="O470" i="15"/>
  <c r="O468" i="15"/>
  <c r="O469" i="15"/>
  <c r="L399" i="8"/>
  <c r="N399" i="8" s="1"/>
  <c r="K474" i="15" l="1"/>
  <c r="J474" i="15"/>
  <c r="K479" i="15"/>
  <c r="J479" i="15"/>
  <c r="K466" i="15"/>
  <c r="J466" i="15"/>
  <c r="J480" i="15"/>
  <c r="J464" i="15"/>
  <c r="K472" i="15"/>
  <c r="J472" i="15"/>
  <c r="K480" i="15"/>
  <c r="K464" i="15"/>
  <c r="K649" i="12"/>
  <c r="G649" i="12"/>
  <c r="K630" i="12"/>
  <c r="G630" i="12"/>
  <c r="K332" i="10"/>
  <c r="G332" i="10"/>
  <c r="K465" i="15"/>
  <c r="J465" i="15"/>
  <c r="K463" i="15"/>
  <c r="J463" i="15"/>
  <c r="K459" i="15"/>
  <c r="J459" i="15"/>
  <c r="K396" i="8"/>
  <c r="G396" i="8"/>
  <c r="G392" i="8"/>
  <c r="K392" i="8"/>
  <c r="O479" i="15" l="1"/>
  <c r="L649" i="12"/>
  <c r="N649" i="12" s="1"/>
  <c r="O466" i="15"/>
  <c r="L474" i="15"/>
  <c r="O480" i="15"/>
  <c r="O474" i="15"/>
  <c r="L479" i="15"/>
  <c r="L466" i="15"/>
  <c r="L464" i="15"/>
  <c r="L472" i="15"/>
  <c r="O472" i="15"/>
  <c r="L480" i="15"/>
  <c r="O464" i="15"/>
  <c r="L465" i="15"/>
  <c r="L630" i="12"/>
  <c r="N630" i="12" s="1"/>
  <c r="O459" i="15"/>
  <c r="L332" i="10"/>
  <c r="N332" i="10"/>
  <c r="O465" i="15"/>
  <c r="L463" i="15"/>
  <c r="L459" i="15"/>
  <c r="O463" i="15"/>
  <c r="L392" i="8"/>
  <c r="N392" i="8" s="1"/>
  <c r="L396" i="8"/>
  <c r="N396" i="8" s="1"/>
  <c r="K456" i="15"/>
  <c r="J456" i="15"/>
  <c r="K455" i="15"/>
  <c r="J455" i="15"/>
  <c r="K454" i="15"/>
  <c r="J454" i="15"/>
  <c r="L455" i="15" l="1"/>
  <c r="L456" i="15"/>
  <c r="O456" i="15"/>
  <c r="O455" i="15"/>
  <c r="L454" i="15"/>
  <c r="O454" i="15"/>
  <c r="K458" i="15" l="1"/>
  <c r="J458" i="15"/>
  <c r="K473" i="15"/>
  <c r="J473" i="15"/>
  <c r="K457" i="15"/>
  <c r="J457" i="15"/>
  <c r="K648" i="12"/>
  <c r="G648" i="12"/>
  <c r="K315" i="10"/>
  <c r="K319" i="10"/>
  <c r="G319" i="10"/>
  <c r="K641" i="12"/>
  <c r="G641" i="12"/>
  <c r="K635" i="12"/>
  <c r="G635" i="12"/>
  <c r="K633" i="12"/>
  <c r="G633" i="12"/>
  <c r="K639" i="12"/>
  <c r="G639" i="12"/>
  <c r="K631" i="12"/>
  <c r="G631" i="12"/>
  <c r="K646" i="12"/>
  <c r="G646" i="12"/>
  <c r="K637" i="12"/>
  <c r="G637" i="12"/>
  <c r="K644" i="12"/>
  <c r="G644" i="12"/>
  <c r="K657" i="12"/>
  <c r="G657" i="12"/>
  <c r="K656" i="12"/>
  <c r="G656" i="12"/>
  <c r="K645" i="12"/>
  <c r="G645" i="12"/>
  <c r="K638" i="12"/>
  <c r="G638" i="12"/>
  <c r="K654" i="12"/>
  <c r="G654" i="12"/>
  <c r="K314" i="10"/>
  <c r="G314" i="10"/>
  <c r="K329" i="10"/>
  <c r="G329" i="10"/>
  <c r="K327" i="10"/>
  <c r="N327" i="10" s="1"/>
  <c r="G327" i="10"/>
  <c r="K317" i="10"/>
  <c r="G317" i="10"/>
  <c r="K311" i="10"/>
  <c r="G311" i="10"/>
  <c r="K316" i="10"/>
  <c r="G316" i="10"/>
  <c r="K391" i="8"/>
  <c r="G391" i="8"/>
  <c r="K395" i="8"/>
  <c r="G395" i="8"/>
  <c r="K450" i="15"/>
  <c r="J450" i="15"/>
  <c r="K448" i="15"/>
  <c r="J448" i="15"/>
  <c r="K447" i="15"/>
  <c r="J447" i="15"/>
  <c r="K446" i="15"/>
  <c r="J446" i="15"/>
  <c r="K444" i="15"/>
  <c r="J444" i="15"/>
  <c r="K440" i="15"/>
  <c r="J440" i="15"/>
  <c r="K441" i="15"/>
  <c r="J441" i="15"/>
  <c r="K438" i="15"/>
  <c r="J438" i="15"/>
  <c r="K445" i="15"/>
  <c r="J445" i="15"/>
  <c r="K462" i="15"/>
  <c r="J462" i="15"/>
  <c r="J453" i="15"/>
  <c r="K453" i="15"/>
  <c r="J471" i="15"/>
  <c r="K471" i="15"/>
  <c r="K461" i="15"/>
  <c r="J461" i="15"/>
  <c r="K439" i="15"/>
  <c r="J439" i="15"/>
  <c r="K429" i="15"/>
  <c r="J429" i="15"/>
  <c r="K428" i="15"/>
  <c r="J428" i="15"/>
  <c r="K427" i="15"/>
  <c r="J427" i="15"/>
  <c r="K628" i="12"/>
  <c r="G628" i="12"/>
  <c r="K626" i="12"/>
  <c r="G626" i="12"/>
  <c r="K653" i="12"/>
  <c r="G653" i="12"/>
  <c r="K624" i="12"/>
  <c r="G624" i="12"/>
  <c r="K313" i="10"/>
  <c r="G313" i="10"/>
  <c r="K323" i="10"/>
  <c r="L323" i="10" s="1"/>
  <c r="G323" i="10"/>
  <c r="K312" i="10"/>
  <c r="G312" i="10"/>
  <c r="K390" i="8"/>
  <c r="G390" i="8"/>
  <c r="K406" i="15"/>
  <c r="J406" i="15"/>
  <c r="K442" i="15"/>
  <c r="J442" i="15"/>
  <c r="K452" i="15"/>
  <c r="J452" i="15"/>
  <c r="K436" i="15"/>
  <c r="J436" i="15"/>
  <c r="K435" i="15"/>
  <c r="J435" i="15"/>
  <c r="K434" i="15"/>
  <c r="J434" i="15"/>
  <c r="K431" i="15"/>
  <c r="J431" i="15"/>
  <c r="K451" i="15"/>
  <c r="J451" i="15"/>
  <c r="K362" i="15"/>
  <c r="K363" i="15"/>
  <c r="K380" i="15"/>
  <c r="K433" i="15"/>
  <c r="J433" i="15"/>
  <c r="K432" i="15"/>
  <c r="J432" i="15"/>
  <c r="K460" i="15"/>
  <c r="J460" i="15"/>
  <c r="O432" i="15" l="1"/>
  <c r="L319" i="10"/>
  <c r="L311" i="10"/>
  <c r="L656" i="12"/>
  <c r="N656" i="12" s="1"/>
  <c r="L646" i="12"/>
  <c r="N646" i="12" s="1"/>
  <c r="L313" i="10"/>
  <c r="N316" i="10"/>
  <c r="L329" i="10"/>
  <c r="L327" i="10"/>
  <c r="L317" i="10"/>
  <c r="L458" i="15"/>
  <c r="O458" i="15"/>
  <c r="L473" i="15"/>
  <c r="O450" i="15"/>
  <c r="L457" i="15"/>
  <c r="O473" i="15"/>
  <c r="L450" i="15"/>
  <c r="O457" i="15"/>
  <c r="L638" i="12"/>
  <c r="N638" i="12" s="1"/>
  <c r="L641" i="12"/>
  <c r="N641" i="12" s="1"/>
  <c r="L648" i="12"/>
  <c r="N648" i="12" s="1"/>
  <c r="L316" i="10"/>
  <c r="N319" i="10"/>
  <c r="L653" i="12"/>
  <c r="N653" i="12" s="1"/>
  <c r="L635" i="12"/>
  <c r="N635" i="12" s="1"/>
  <c r="L633" i="12"/>
  <c r="N633" i="12" s="1"/>
  <c r="L639" i="12"/>
  <c r="N639" i="12" s="1"/>
  <c r="L631" i="12"/>
  <c r="N631" i="12" s="1"/>
  <c r="L637" i="12"/>
  <c r="N637" i="12" s="1"/>
  <c r="L644" i="12"/>
  <c r="N644" i="12" s="1"/>
  <c r="L657" i="12"/>
  <c r="N657" i="12" s="1"/>
  <c r="L645" i="12"/>
  <c r="N645" i="12" s="1"/>
  <c r="L654" i="12"/>
  <c r="N654" i="12" s="1"/>
  <c r="N329" i="10"/>
  <c r="N317" i="10"/>
  <c r="N311" i="10"/>
  <c r="N314" i="10"/>
  <c r="L314" i="10"/>
  <c r="N323" i="10"/>
  <c r="L395" i="8"/>
  <c r="N395" i="8" s="1"/>
  <c r="L391" i="8"/>
  <c r="N391" i="8" s="1"/>
  <c r="O448" i="15"/>
  <c r="O447" i="15"/>
  <c r="L448" i="15"/>
  <c r="L447" i="15"/>
  <c r="O446" i="15"/>
  <c r="L446" i="15"/>
  <c r="L441" i="15"/>
  <c r="O444" i="15"/>
  <c r="L444" i="15"/>
  <c r="O428" i="15"/>
  <c r="L438" i="15"/>
  <c r="O441" i="15"/>
  <c r="L453" i="15"/>
  <c r="L439" i="15"/>
  <c r="L440" i="15"/>
  <c r="O438" i="15"/>
  <c r="O440" i="15"/>
  <c r="L471" i="15"/>
  <c r="O445" i="15"/>
  <c r="O461" i="15"/>
  <c r="L462" i="15"/>
  <c r="L445" i="15"/>
  <c r="O462" i="15"/>
  <c r="O453" i="15"/>
  <c r="L461" i="15"/>
  <c r="O439" i="15"/>
  <c r="O471" i="15"/>
  <c r="L427" i="15"/>
  <c r="L428" i="15"/>
  <c r="L429" i="15"/>
  <c r="O427" i="15"/>
  <c r="O429" i="15"/>
  <c r="L628" i="12"/>
  <c r="N628" i="12" s="1"/>
  <c r="L390" i="8"/>
  <c r="N390" i="8" s="1"/>
  <c r="L626" i="12"/>
  <c r="N626" i="12" s="1"/>
  <c r="L624" i="12"/>
  <c r="N624" i="12" s="1"/>
  <c r="N313" i="10"/>
  <c r="L312" i="10"/>
  <c r="N312" i="10"/>
  <c r="L406" i="15"/>
  <c r="O442" i="15"/>
  <c r="L452" i="15"/>
  <c r="L442" i="15"/>
  <c r="O452" i="15"/>
  <c r="O406" i="15"/>
  <c r="L431" i="15"/>
  <c r="L451" i="15"/>
  <c r="L436" i="15"/>
  <c r="L434" i="15"/>
  <c r="O435" i="15"/>
  <c r="O431" i="15"/>
  <c r="O436" i="15"/>
  <c r="L435" i="15"/>
  <c r="O434" i="15"/>
  <c r="O451" i="15"/>
  <c r="L460" i="15"/>
  <c r="L433" i="15"/>
  <c r="L432" i="15"/>
  <c r="O460" i="15"/>
  <c r="O433" i="15"/>
  <c r="K622" i="12" l="1"/>
  <c r="G622" i="12"/>
  <c r="L622" i="12" l="1"/>
  <c r="N622" i="12" s="1"/>
  <c r="K620" i="12" l="1"/>
  <c r="G620" i="12"/>
  <c r="K310" i="10"/>
  <c r="G310" i="10"/>
  <c r="K309" i="10"/>
  <c r="G309" i="10"/>
  <c r="K634" i="12"/>
  <c r="G634" i="12"/>
  <c r="K625" i="12"/>
  <c r="G625" i="12"/>
  <c r="K623" i="12"/>
  <c r="G623" i="12"/>
  <c r="K621" i="12"/>
  <c r="G621" i="12"/>
  <c r="K632" i="12"/>
  <c r="G632" i="12"/>
  <c r="K414" i="15"/>
  <c r="J414" i="15"/>
  <c r="K443" i="15"/>
  <c r="J443" i="15"/>
  <c r="K425" i="15"/>
  <c r="J425" i="15"/>
  <c r="K424" i="15"/>
  <c r="J424" i="15"/>
  <c r="K423" i="15"/>
  <c r="J423" i="15"/>
  <c r="K420" i="15"/>
  <c r="J420" i="15"/>
  <c r="K419" i="15"/>
  <c r="J419" i="15"/>
  <c r="K418" i="15"/>
  <c r="J418" i="15"/>
  <c r="K422" i="15"/>
  <c r="J422" i="15"/>
  <c r="K426" i="15"/>
  <c r="J426" i="15"/>
  <c r="K437" i="15"/>
  <c r="J437" i="15"/>
  <c r="K417" i="15"/>
  <c r="J417" i="15"/>
  <c r="K449" i="15"/>
  <c r="J449" i="15"/>
  <c r="K618" i="12"/>
  <c r="G618" i="12"/>
  <c r="G315" i="10"/>
  <c r="L315" i="10" s="1"/>
  <c r="K389" i="8"/>
  <c r="G389" i="8"/>
  <c r="K388" i="8"/>
  <c r="G388" i="8"/>
  <c r="K412" i="15"/>
  <c r="J412" i="15"/>
  <c r="K413" i="15"/>
  <c r="J413" i="15"/>
  <c r="K421" i="15"/>
  <c r="J421" i="15"/>
  <c r="J407" i="15"/>
  <c r="K407" i="15"/>
  <c r="K409" i="15"/>
  <c r="J409" i="15"/>
  <c r="K430" i="15"/>
  <c r="J430" i="15"/>
  <c r="K416" i="15"/>
  <c r="J416" i="15"/>
  <c r="K408" i="15"/>
  <c r="J408" i="15"/>
  <c r="O426" i="15" l="1"/>
  <c r="O422" i="15"/>
  <c r="O423" i="15"/>
  <c r="O409" i="15"/>
  <c r="O421" i="15"/>
  <c r="O430" i="15"/>
  <c r="O413" i="15"/>
  <c r="O408" i="15"/>
  <c r="O414" i="15"/>
  <c r="O437" i="15"/>
  <c r="O425" i="15"/>
  <c r="L625" i="12"/>
  <c r="N625" i="12" s="1"/>
  <c r="N309" i="10"/>
  <c r="L620" i="12"/>
  <c r="N620" i="12" s="1"/>
  <c r="L310" i="10"/>
  <c r="L309" i="10"/>
  <c r="L634" i="12"/>
  <c r="N634" i="12" s="1"/>
  <c r="L623" i="12"/>
  <c r="N623" i="12" s="1"/>
  <c r="L621" i="12"/>
  <c r="N621" i="12" s="1"/>
  <c r="L632" i="12"/>
  <c r="N632" i="12" s="1"/>
  <c r="N310" i="10"/>
  <c r="L420" i="15"/>
  <c r="L425" i="15"/>
  <c r="L424" i="15"/>
  <c r="L419" i="15"/>
  <c r="O443" i="15"/>
  <c r="L414" i="15"/>
  <c r="L443" i="15"/>
  <c r="L418" i="15"/>
  <c r="O420" i="15"/>
  <c r="O424" i="15"/>
  <c r="O419" i="15"/>
  <c r="L423" i="15"/>
  <c r="O418" i="15"/>
  <c r="L437" i="15"/>
  <c r="L426" i="15"/>
  <c r="L422" i="15"/>
  <c r="L449" i="15"/>
  <c r="L417" i="15"/>
  <c r="O449" i="15"/>
  <c r="L618" i="12"/>
  <c r="N618" i="12" s="1"/>
  <c r="N315" i="10"/>
  <c r="L388" i="8"/>
  <c r="N388" i="8" s="1"/>
  <c r="L389" i="8"/>
  <c r="N389" i="8" s="1"/>
  <c r="O412" i="15"/>
  <c r="L412" i="15"/>
  <c r="L421" i="15"/>
  <c r="L413" i="15"/>
  <c r="O407" i="15"/>
  <c r="L430" i="15"/>
  <c r="L407" i="15"/>
  <c r="O416" i="15"/>
  <c r="L408" i="15"/>
  <c r="L409" i="15"/>
  <c r="L416" i="15"/>
  <c r="K411" i="15"/>
  <c r="J411" i="15"/>
  <c r="K6" i="10" l="1"/>
  <c r="L411" i="15"/>
  <c r="O411" i="15"/>
  <c r="K405" i="15"/>
  <c r="J405" i="15"/>
  <c r="K387" i="8"/>
  <c r="G387" i="8"/>
  <c r="K381" i="8"/>
  <c r="G381" i="8"/>
  <c r="K402" i="8"/>
  <c r="G402" i="8"/>
  <c r="K404" i="15"/>
  <c r="J404" i="15"/>
  <c r="K415" i="15"/>
  <c r="J415" i="15"/>
  <c r="O404" i="15" l="1"/>
  <c r="O405" i="15"/>
  <c r="O415" i="15"/>
  <c r="L404" i="15"/>
  <c r="L405" i="15"/>
  <c r="L402" i="8"/>
  <c r="N402" i="8" s="1"/>
  <c r="L381" i="8"/>
  <c r="N381" i="8" s="1"/>
  <c r="L387" i="8"/>
  <c r="N387" i="8" s="1"/>
  <c r="L415" i="15"/>
  <c r="K397" i="15" l="1"/>
  <c r="J397" i="15"/>
  <c r="K610" i="12"/>
  <c r="G610" i="12"/>
  <c r="K609" i="12"/>
  <c r="G609" i="12"/>
  <c r="K601" i="12"/>
  <c r="G601" i="12"/>
  <c r="K599" i="12"/>
  <c r="G599" i="12"/>
  <c r="K629" i="12"/>
  <c r="G629" i="12"/>
  <c r="K617" i="12"/>
  <c r="G617" i="12"/>
  <c r="K608" i="12"/>
  <c r="G608" i="12"/>
  <c r="K598" i="12"/>
  <c r="G598" i="12"/>
  <c r="K600" i="12"/>
  <c r="G600" i="12"/>
  <c r="K597" i="12"/>
  <c r="G597" i="12"/>
  <c r="K607" i="12"/>
  <c r="G607" i="12"/>
  <c r="K615" i="12"/>
  <c r="G615" i="12"/>
  <c r="K596" i="12"/>
  <c r="G596" i="12"/>
  <c r="K627" i="12"/>
  <c r="G627" i="12"/>
  <c r="K595" i="12"/>
  <c r="G595" i="12"/>
  <c r="K606" i="12"/>
  <c r="G606" i="12"/>
  <c r="K594" i="12"/>
  <c r="G594" i="12"/>
  <c r="K614" i="12"/>
  <c r="G614" i="12"/>
  <c r="K613" i="12"/>
  <c r="G613" i="12"/>
  <c r="K302" i="10"/>
  <c r="G302" i="10"/>
  <c r="K301" i="10"/>
  <c r="G301" i="10"/>
  <c r="K300" i="10"/>
  <c r="G300" i="10"/>
  <c r="K299" i="10"/>
  <c r="G299" i="10"/>
  <c r="K298" i="10"/>
  <c r="G298" i="10"/>
  <c r="K297" i="10"/>
  <c r="G297" i="10"/>
  <c r="K303" i="10"/>
  <c r="G303" i="10"/>
  <c r="K307" i="10"/>
  <c r="G307" i="10"/>
  <c r="K296" i="10"/>
  <c r="G296" i="10"/>
  <c r="K295" i="10"/>
  <c r="G295" i="10"/>
  <c r="K294" i="10"/>
  <c r="G294" i="10"/>
  <c r="K293" i="10"/>
  <c r="G293" i="10"/>
  <c r="K384" i="8"/>
  <c r="G384" i="8"/>
  <c r="K380" i="8"/>
  <c r="G380" i="8"/>
  <c r="K386" i="8"/>
  <c r="G386" i="8"/>
  <c r="K379" i="8"/>
  <c r="G379" i="8"/>
  <c r="K593" i="12"/>
  <c r="G593" i="12"/>
  <c r="K586" i="12"/>
  <c r="G586" i="12"/>
  <c r="K602" i="12"/>
  <c r="G602" i="12"/>
  <c r="J398" i="15"/>
  <c r="K398" i="15"/>
  <c r="K395" i="15"/>
  <c r="J395" i="15"/>
  <c r="K394" i="15"/>
  <c r="J394" i="15"/>
  <c r="J396" i="15"/>
  <c r="K403" i="15"/>
  <c r="J403" i="15"/>
  <c r="K402" i="15"/>
  <c r="J402" i="15"/>
  <c r="K396" i="15"/>
  <c r="K401" i="15"/>
  <c r="J401" i="15"/>
  <c r="K400" i="15"/>
  <c r="J400" i="15"/>
  <c r="K393" i="15"/>
  <c r="J393" i="15"/>
  <c r="K587" i="12"/>
  <c r="G587" i="12"/>
  <c r="K383" i="8"/>
  <c r="G383" i="8"/>
  <c r="K394" i="8"/>
  <c r="G394" i="8"/>
  <c r="K397" i="8"/>
  <c r="G397" i="8"/>
  <c r="K399" i="15"/>
  <c r="J399" i="15"/>
  <c r="K392" i="15"/>
  <c r="J392" i="15"/>
  <c r="K590" i="12"/>
  <c r="G590" i="12"/>
  <c r="K10" i="12"/>
  <c r="G10" i="12"/>
  <c r="K592" i="12"/>
  <c r="G592" i="12"/>
  <c r="K605" i="12"/>
  <c r="G605" i="12"/>
  <c r="K588" i="12"/>
  <c r="G588" i="12"/>
  <c r="K374" i="8"/>
  <c r="G374" i="8"/>
  <c r="K389" i="15"/>
  <c r="J389" i="15"/>
  <c r="K306" i="10"/>
  <c r="G306" i="10"/>
  <c r="K292" i="10"/>
  <c r="G292" i="10"/>
  <c r="K391" i="15"/>
  <c r="J391" i="15"/>
  <c r="K386" i="15"/>
  <c r="J386" i="15"/>
  <c r="K382" i="15"/>
  <c r="J382" i="15"/>
  <c r="K591" i="12"/>
  <c r="G591" i="12"/>
  <c r="K612" i="12"/>
  <c r="G612" i="12"/>
  <c r="K584" i="12"/>
  <c r="G584" i="12"/>
  <c r="K577" i="12"/>
  <c r="G577" i="12"/>
  <c r="K578" i="12"/>
  <c r="G578" i="12"/>
  <c r="K619" i="12"/>
  <c r="G619" i="12"/>
  <c r="G290" i="10"/>
  <c r="G10" i="10"/>
  <c r="K308" i="10"/>
  <c r="G308" i="10"/>
  <c r="K304" i="10"/>
  <c r="G304" i="10"/>
  <c r="K290" i="10"/>
  <c r="K10" i="10"/>
  <c r="J390" i="15"/>
  <c r="K384" i="15"/>
  <c r="J384" i="15"/>
  <c r="K390" i="15"/>
  <c r="K385" i="15"/>
  <c r="J385" i="15"/>
  <c r="K388" i="15"/>
  <c r="J388" i="15"/>
  <c r="K381" i="15"/>
  <c r="J381" i="15"/>
  <c r="K383" i="15"/>
  <c r="J383" i="15"/>
  <c r="K375" i="15"/>
  <c r="J375" i="15"/>
  <c r="K387" i="15"/>
  <c r="J387" i="15"/>
  <c r="K374" i="15"/>
  <c r="J374" i="15"/>
  <c r="O391" i="15" l="1"/>
  <c r="O385" i="15"/>
  <c r="O400" i="15"/>
  <c r="O374" i="15"/>
  <c r="O382" i="15"/>
  <c r="L298" i="10"/>
  <c r="L10" i="10"/>
  <c r="O384" i="15"/>
  <c r="O383" i="15"/>
  <c r="O392" i="15"/>
  <c r="O401" i="15"/>
  <c r="O394" i="15"/>
  <c r="O387" i="15"/>
  <c r="O388" i="15"/>
  <c r="O393" i="15"/>
  <c r="O402" i="15"/>
  <c r="O381" i="15"/>
  <c r="O386" i="15"/>
  <c r="O389" i="15"/>
  <c r="O399" i="15"/>
  <c r="L398" i="15"/>
  <c r="L395" i="15"/>
  <c r="L614" i="12"/>
  <c r="N614" i="12" s="1"/>
  <c r="L617" i="12"/>
  <c r="N617" i="12" s="1"/>
  <c r="L608" i="12"/>
  <c r="N608" i="12" s="1"/>
  <c r="L607" i="12"/>
  <c r="N607" i="12" s="1"/>
  <c r="L303" i="10"/>
  <c r="L384" i="8"/>
  <c r="N384" i="8" s="1"/>
  <c r="O397" i="15"/>
  <c r="L394" i="15"/>
  <c r="L397" i="15"/>
  <c r="L610" i="12"/>
  <c r="N610" i="12" s="1"/>
  <c r="L609" i="12"/>
  <c r="N609" i="12" s="1"/>
  <c r="L601" i="12"/>
  <c r="N601" i="12" s="1"/>
  <c r="L599" i="12"/>
  <c r="N599" i="12" s="1"/>
  <c r="L629" i="12"/>
  <c r="N629" i="12" s="1"/>
  <c r="L598" i="12"/>
  <c r="N598" i="12" s="1"/>
  <c r="L600" i="12"/>
  <c r="N600" i="12" s="1"/>
  <c r="L597" i="12"/>
  <c r="N597" i="12" s="1"/>
  <c r="L615" i="12"/>
  <c r="N615" i="12" s="1"/>
  <c r="L596" i="12"/>
  <c r="N596" i="12" s="1"/>
  <c r="L627" i="12"/>
  <c r="N627" i="12" s="1"/>
  <c r="L595" i="12"/>
  <c r="N595" i="12" s="1"/>
  <c r="L606" i="12"/>
  <c r="N606" i="12" s="1"/>
  <c r="L594" i="12"/>
  <c r="N594" i="12" s="1"/>
  <c r="L613" i="12"/>
  <c r="N613" i="12" s="1"/>
  <c r="L307" i="10"/>
  <c r="N294" i="10"/>
  <c r="L301" i="10"/>
  <c r="N300" i="10"/>
  <c r="N298" i="10"/>
  <c r="L294" i="10"/>
  <c r="L293" i="10"/>
  <c r="L302" i="10"/>
  <c r="N301" i="10"/>
  <c r="L300" i="10"/>
  <c r="L299" i="10"/>
  <c r="L297" i="10"/>
  <c r="N303" i="10"/>
  <c r="L296" i="10"/>
  <c r="N296" i="10"/>
  <c r="L295" i="10"/>
  <c r="N293" i="10"/>
  <c r="N302" i="10"/>
  <c r="N299" i="10"/>
  <c r="N297" i="10"/>
  <c r="N307" i="10"/>
  <c r="N295" i="10"/>
  <c r="L380" i="8"/>
  <c r="N380" i="8" s="1"/>
  <c r="L379" i="8"/>
  <c r="N379" i="8" s="1"/>
  <c r="L386" i="8"/>
  <c r="N386" i="8" s="1"/>
  <c r="L397" i="8"/>
  <c r="N397" i="8" s="1"/>
  <c r="L10" i="12"/>
  <c r="N10" i="12" s="1"/>
  <c r="L586" i="12"/>
  <c r="N586" i="12" s="1"/>
  <c r="L593" i="12"/>
  <c r="N593" i="12" s="1"/>
  <c r="L602" i="12"/>
  <c r="N602" i="12" s="1"/>
  <c r="O398" i="15"/>
  <c r="L396" i="15"/>
  <c r="O395" i="15"/>
  <c r="L403" i="15"/>
  <c r="L400" i="15"/>
  <c r="O403" i="15"/>
  <c r="L393" i="15"/>
  <c r="L401" i="15"/>
  <c r="L402" i="15"/>
  <c r="O396" i="15"/>
  <c r="L587" i="12"/>
  <c r="N587" i="12" s="1"/>
  <c r="N290" i="10"/>
  <c r="L306" i="10"/>
  <c r="L399" i="15"/>
  <c r="L394" i="8"/>
  <c r="N394" i="8" s="1"/>
  <c r="L383" i="8"/>
  <c r="N383" i="8" s="1"/>
  <c r="L389" i="15"/>
  <c r="L391" i="15"/>
  <c r="L392" i="15"/>
  <c r="L592" i="12"/>
  <c r="N592" i="12" s="1"/>
  <c r="L605" i="12"/>
  <c r="N605" i="12" s="1"/>
  <c r="L588" i="12"/>
  <c r="N588" i="12" s="1"/>
  <c r="L590" i="12"/>
  <c r="N590" i="12" s="1"/>
  <c r="N306" i="10"/>
  <c r="N292" i="10"/>
  <c r="L374" i="8"/>
  <c r="N374" i="8" s="1"/>
  <c r="L386" i="15"/>
  <c r="L384" i="15"/>
  <c r="L390" i="15"/>
  <c r="L382" i="15"/>
  <c r="L591" i="12"/>
  <c r="N591" i="12" s="1"/>
  <c r="L578" i="12"/>
  <c r="N578" i="12" s="1"/>
  <c r="L612" i="12"/>
  <c r="N612" i="12" s="1"/>
  <c r="L584" i="12"/>
  <c r="N584" i="12" s="1"/>
  <c r="L577" i="12"/>
  <c r="N577" i="12" s="1"/>
  <c r="L619" i="12"/>
  <c r="N619" i="12" s="1"/>
  <c r="L304" i="10"/>
  <c r="N308" i="10"/>
  <c r="N10" i="10"/>
  <c r="L308" i="10"/>
  <c r="N304" i="10"/>
  <c r="L385" i="15"/>
  <c r="L388" i="15"/>
  <c r="O390" i="15"/>
  <c r="L387" i="15"/>
  <c r="L381" i="15"/>
  <c r="L383" i="15"/>
  <c r="L374" i="15"/>
  <c r="L375" i="15"/>
  <c r="O375" i="15"/>
  <c r="K582" i="12" l="1"/>
  <c r="G582" i="12"/>
  <c r="K579" i="12"/>
  <c r="G579" i="12"/>
  <c r="K580" i="12"/>
  <c r="G580" i="12"/>
  <c r="K581" i="12"/>
  <c r="G581" i="12"/>
  <c r="K289" i="10"/>
  <c r="G289" i="10"/>
  <c r="K282" i="10"/>
  <c r="G282" i="10"/>
  <c r="K281" i="10"/>
  <c r="G281" i="10"/>
  <c r="K393" i="8"/>
  <c r="G393" i="8"/>
  <c r="K371" i="15"/>
  <c r="J371" i="15"/>
  <c r="J376" i="15"/>
  <c r="K376" i="15"/>
  <c r="J372" i="15"/>
  <c r="K373" i="15"/>
  <c r="J373" i="15"/>
  <c r="K372" i="15"/>
  <c r="K370" i="15"/>
  <c r="J370" i="15"/>
  <c r="K371" i="8"/>
  <c r="G371" i="8"/>
  <c r="K377" i="8"/>
  <c r="G377" i="8"/>
  <c r="K375" i="8"/>
  <c r="G375" i="8"/>
  <c r="K376" i="8"/>
  <c r="G376" i="8"/>
  <c r="K370" i="8"/>
  <c r="G370" i="8"/>
  <c r="K378" i="15"/>
  <c r="J378" i="15"/>
  <c r="K369" i="15"/>
  <c r="J369" i="15"/>
  <c r="K284" i="10"/>
  <c r="G284" i="10"/>
  <c r="K368" i="15"/>
  <c r="J368" i="15"/>
  <c r="J367" i="15"/>
  <c r="K367" i="15"/>
  <c r="K366" i="15"/>
  <c r="J366" i="15"/>
  <c r="N163" i="13"/>
  <c r="Q163" i="13" s="1"/>
  <c r="N162" i="13"/>
  <c r="Q162" i="13" s="1"/>
  <c r="J362" i="15"/>
  <c r="O362" i="15" s="1"/>
  <c r="K287" i="10"/>
  <c r="G287" i="10"/>
  <c r="K305" i="10"/>
  <c r="G305" i="10"/>
  <c r="J365" i="15"/>
  <c r="K365" i="15"/>
  <c r="N167" i="13"/>
  <c r="Q167" i="13" s="1"/>
  <c r="K373" i="8"/>
  <c r="G373" i="8"/>
  <c r="K378" i="8"/>
  <c r="G378" i="8"/>
  <c r="K365" i="8"/>
  <c r="G365" i="8"/>
  <c r="K575" i="12"/>
  <c r="G575" i="12"/>
  <c r="K288" i="10"/>
  <c r="G288" i="10"/>
  <c r="K361" i="15"/>
  <c r="J361" i="15"/>
  <c r="J380" i="15"/>
  <c r="O380" i="15" s="1"/>
  <c r="J363" i="15"/>
  <c r="O363" i="15" s="1"/>
  <c r="J359" i="15"/>
  <c r="K359" i="15"/>
  <c r="K377" i="15"/>
  <c r="J377" i="15"/>
  <c r="K379" i="15"/>
  <c r="J379" i="15"/>
  <c r="K360" i="15"/>
  <c r="J360" i="15"/>
  <c r="K364" i="15"/>
  <c r="J364" i="15"/>
  <c r="N233" i="14"/>
  <c r="Q233" i="14" s="1"/>
  <c r="K280" i="10"/>
  <c r="G280" i="10"/>
  <c r="O364" i="15" l="1"/>
  <c r="O371" i="15"/>
  <c r="O359" i="15"/>
  <c r="O379" i="15"/>
  <c r="O361" i="15"/>
  <c r="O373" i="15"/>
  <c r="O369" i="15"/>
  <c r="O370" i="15"/>
  <c r="O377" i="15"/>
  <c r="L580" i="12"/>
  <c r="N580" i="12" s="1"/>
  <c r="L579" i="12"/>
  <c r="N579" i="12" s="1"/>
  <c r="L582" i="12"/>
  <c r="N582" i="12" s="1"/>
  <c r="L370" i="8"/>
  <c r="N370" i="8" s="1"/>
  <c r="L372" i="15"/>
  <c r="L371" i="15"/>
  <c r="L581" i="12"/>
  <c r="N581" i="12" s="1"/>
  <c r="L289" i="10"/>
  <c r="L282" i="10"/>
  <c r="L281" i="10"/>
  <c r="N281" i="10"/>
  <c r="N289" i="10"/>
  <c r="N282" i="10"/>
  <c r="L393" i="8"/>
  <c r="N393" i="8" s="1"/>
  <c r="L376" i="15"/>
  <c r="O378" i="15"/>
  <c r="O376" i="15"/>
  <c r="O372" i="15"/>
  <c r="L373" i="15"/>
  <c r="L370" i="15"/>
  <c r="L376" i="8"/>
  <c r="N376" i="8" s="1"/>
  <c r="L371" i="8"/>
  <c r="N371" i="8" s="1"/>
  <c r="L377" i="8"/>
  <c r="N377" i="8" s="1"/>
  <c r="L375" i="8"/>
  <c r="N375" i="8" s="1"/>
  <c r="L378" i="15"/>
  <c r="L369" i="15"/>
  <c r="N284" i="10"/>
  <c r="O368" i="15"/>
  <c r="O365" i="15"/>
  <c r="L284" i="10"/>
  <c r="L368" i="15"/>
  <c r="L367" i="15"/>
  <c r="O367" i="15"/>
  <c r="L366" i="15"/>
  <c r="O366" i="15"/>
  <c r="L378" i="8"/>
  <c r="N378" i="8" s="1"/>
  <c r="L362" i="15"/>
  <c r="L287" i="10"/>
  <c r="N305" i="10"/>
  <c r="L305" i="10"/>
  <c r="N287" i="10"/>
  <c r="L365" i="15"/>
  <c r="L361" i="15"/>
  <c r="L377" i="15"/>
  <c r="L363" i="15"/>
  <c r="L373" i="8"/>
  <c r="N373" i="8" s="1"/>
  <c r="L365" i="8"/>
  <c r="N365" i="8" s="1"/>
  <c r="L575" i="12"/>
  <c r="N575" i="12" s="1"/>
  <c r="L360" i="15"/>
  <c r="O360" i="15"/>
  <c r="L288" i="10"/>
  <c r="N288" i="10"/>
  <c r="L380" i="15"/>
  <c r="L359" i="15"/>
  <c r="L364" i="15"/>
  <c r="L379" i="15"/>
  <c r="N280" i="10"/>
  <c r="L280" i="10"/>
  <c r="K589" i="12"/>
  <c r="K611" i="12"/>
  <c r="G611" i="12"/>
  <c r="K564" i="12"/>
  <c r="G564" i="12"/>
  <c r="K572" i="12"/>
  <c r="G572" i="12"/>
  <c r="K278" i="10"/>
  <c r="G278" i="10"/>
  <c r="K274" i="10"/>
  <c r="G274" i="10"/>
  <c r="K357" i="15"/>
  <c r="J357" i="15"/>
  <c r="K603" i="12"/>
  <c r="G603" i="12"/>
  <c r="K553" i="12"/>
  <c r="G553" i="12"/>
  <c r="K556" i="12"/>
  <c r="G556" i="12"/>
  <c r="K573" i="12"/>
  <c r="G573" i="12"/>
  <c r="K583" i="12"/>
  <c r="G583" i="12"/>
  <c r="K285" i="10"/>
  <c r="G285" i="10"/>
  <c r="K277" i="10"/>
  <c r="G277" i="10"/>
  <c r="K361" i="8"/>
  <c r="G361" i="8"/>
  <c r="K410" i="15"/>
  <c r="J410" i="15"/>
  <c r="K358" i="15"/>
  <c r="J358" i="15"/>
  <c r="K352" i="15"/>
  <c r="J352" i="15"/>
  <c r="O358" i="15" l="1"/>
  <c r="N277" i="10"/>
  <c r="O410" i="15"/>
  <c r="O357" i="15"/>
  <c r="L611" i="12"/>
  <c r="N611" i="12" s="1"/>
  <c r="L564" i="12"/>
  <c r="N564" i="12" s="1"/>
  <c r="L572" i="12"/>
  <c r="N572" i="12" s="1"/>
  <c r="L278" i="10"/>
  <c r="N278" i="10"/>
  <c r="L274" i="10"/>
  <c r="N274" i="10"/>
  <c r="L357" i="15"/>
  <c r="L583" i="12"/>
  <c r="N583" i="12" s="1"/>
  <c r="L603" i="12"/>
  <c r="N603" i="12" s="1"/>
  <c r="L553" i="12"/>
  <c r="N553" i="12" s="1"/>
  <c r="L556" i="12"/>
  <c r="N556" i="12" s="1"/>
  <c r="L573" i="12"/>
  <c r="N573" i="12" s="1"/>
  <c r="L277" i="10"/>
  <c r="N285" i="10"/>
  <c r="L285" i="10"/>
  <c r="L361" i="8"/>
  <c r="N361" i="8" s="1"/>
  <c r="L410" i="15"/>
  <c r="L358" i="15"/>
  <c r="L352" i="15"/>
  <c r="O352" i="15"/>
  <c r="K356" i="15" l="1"/>
  <c r="J356" i="15"/>
  <c r="K353" i="15"/>
  <c r="J353" i="15"/>
  <c r="N232" i="14"/>
  <c r="Q232" i="14" s="1"/>
  <c r="N161" i="13"/>
  <c r="Q161" i="13" s="1"/>
  <c r="N166" i="13"/>
  <c r="Q166" i="13" s="1"/>
  <c r="K570" i="12"/>
  <c r="G570" i="12"/>
  <c r="K574" i="12"/>
  <c r="G574" i="12"/>
  <c r="K555" i="12"/>
  <c r="G555" i="12"/>
  <c r="K286" i="10"/>
  <c r="G286" i="10"/>
  <c r="K279" i="10"/>
  <c r="G279" i="10"/>
  <c r="K382" i="8"/>
  <c r="G382" i="8"/>
  <c r="K385" i="8"/>
  <c r="G385" i="8"/>
  <c r="K364" i="8"/>
  <c r="G364" i="8"/>
  <c r="K360" i="8"/>
  <c r="G360" i="8"/>
  <c r="K357" i="8"/>
  <c r="G357" i="8"/>
  <c r="K369" i="8"/>
  <c r="G369" i="8"/>
  <c r="K354" i="15"/>
  <c r="J354" i="15"/>
  <c r="K351" i="15"/>
  <c r="J351" i="15"/>
  <c r="K350" i="15"/>
  <c r="J350" i="15"/>
  <c r="K350" i="8"/>
  <c r="G350" i="8"/>
  <c r="K558" i="12"/>
  <c r="G558" i="12"/>
  <c r="K569" i="12"/>
  <c r="G569" i="12"/>
  <c r="K275" i="10"/>
  <c r="G275" i="10"/>
  <c r="K273" i="10"/>
  <c r="G273" i="10"/>
  <c r="K349" i="15"/>
  <c r="J349" i="15"/>
  <c r="K348" i="15"/>
  <c r="J348" i="15"/>
  <c r="K346" i="15"/>
  <c r="J346" i="15"/>
  <c r="O346" i="15" l="1"/>
  <c r="O353" i="15"/>
  <c r="O349" i="15"/>
  <c r="L356" i="15"/>
  <c r="L351" i="15"/>
  <c r="O356" i="15"/>
  <c r="L353" i="15"/>
  <c r="L354" i="15"/>
  <c r="N286" i="10"/>
  <c r="L279" i="10"/>
  <c r="L286" i="10"/>
  <c r="L570" i="12"/>
  <c r="N570" i="12" s="1"/>
  <c r="L574" i="12"/>
  <c r="N574" i="12" s="1"/>
  <c r="L364" i="8"/>
  <c r="N364" i="8" s="1"/>
  <c r="L357" i="8"/>
  <c r="N357" i="8" s="1"/>
  <c r="L360" i="8"/>
  <c r="N360" i="8" s="1"/>
  <c r="L382" i="8"/>
  <c r="N382" i="8" s="1"/>
  <c r="L555" i="12"/>
  <c r="N555" i="12" s="1"/>
  <c r="N279" i="10"/>
  <c r="L385" i="8"/>
  <c r="N385" i="8" s="1"/>
  <c r="L369" i="8"/>
  <c r="N369" i="8" s="1"/>
  <c r="O354" i="15"/>
  <c r="L350" i="15"/>
  <c r="O350" i="15"/>
  <c r="O351" i="15"/>
  <c r="L569" i="12"/>
  <c r="N569" i="12" s="1"/>
  <c r="N273" i="10"/>
  <c r="N275" i="10"/>
  <c r="L273" i="10"/>
  <c r="L350" i="8"/>
  <c r="N350" i="8" s="1"/>
  <c r="L558" i="12"/>
  <c r="N558" i="12" s="1"/>
  <c r="L275" i="10"/>
  <c r="L348" i="15"/>
  <c r="L349" i="15"/>
  <c r="L346" i="15"/>
  <c r="O348" i="15"/>
  <c r="K604" i="12" l="1"/>
  <c r="G604" i="12"/>
  <c r="G589" i="12"/>
  <c r="K347" i="15"/>
  <c r="J347" i="15"/>
  <c r="J345" i="15"/>
  <c r="K345" i="15"/>
  <c r="K358" i="8"/>
  <c r="G358" i="8"/>
  <c r="L345" i="15" l="1"/>
  <c r="L347" i="15"/>
  <c r="O347" i="15"/>
  <c r="L604" i="12"/>
  <c r="N604" i="12" s="1"/>
  <c r="L589" i="12"/>
  <c r="N589" i="12" s="1"/>
  <c r="O345" i="15"/>
  <c r="L358" i="8"/>
  <c r="N358" i="8" s="1"/>
  <c r="K341" i="15" l="1"/>
  <c r="J341" i="15"/>
  <c r="K343" i="15"/>
  <c r="J343" i="15"/>
  <c r="K342" i="15"/>
  <c r="J342" i="15"/>
  <c r="K565" i="12"/>
  <c r="G565" i="12"/>
  <c r="K268" i="10"/>
  <c r="G268" i="10"/>
  <c r="K330" i="15"/>
  <c r="J330" i="15"/>
  <c r="K329" i="15"/>
  <c r="J329" i="15"/>
  <c r="K337" i="15"/>
  <c r="J337" i="15"/>
  <c r="J336" i="15"/>
  <c r="K336" i="15"/>
  <c r="K339" i="15"/>
  <c r="J339" i="15"/>
  <c r="K335" i="15"/>
  <c r="J335" i="15"/>
  <c r="K334" i="15"/>
  <c r="J334" i="15"/>
  <c r="K616" i="12"/>
  <c r="G616" i="12"/>
  <c r="K571" i="12"/>
  <c r="G571" i="12"/>
  <c r="K552" i="12"/>
  <c r="G552" i="12"/>
  <c r="K551" i="12"/>
  <c r="G551" i="12"/>
  <c r="K550" i="12"/>
  <c r="G550" i="12"/>
  <c r="K269" i="10"/>
  <c r="G269" i="10"/>
  <c r="K359" i="8"/>
  <c r="G359" i="8"/>
  <c r="L550" i="12" l="1"/>
  <c r="N550" i="12" s="1"/>
  <c r="L616" i="12"/>
  <c r="N616" i="12" s="1"/>
  <c r="L269" i="10"/>
  <c r="L343" i="15"/>
  <c r="L341" i="15"/>
  <c r="O341" i="15"/>
  <c r="O343" i="15"/>
  <c r="L342" i="15"/>
  <c r="O342" i="15"/>
  <c r="L330" i="15"/>
  <c r="L565" i="12"/>
  <c r="N565" i="12" s="1"/>
  <c r="L268" i="10"/>
  <c r="N268" i="10"/>
  <c r="L359" i="8"/>
  <c r="N359" i="8" s="1"/>
  <c r="L329" i="15"/>
  <c r="L337" i="15"/>
  <c r="O330" i="15"/>
  <c r="L336" i="15"/>
  <c r="O337" i="15"/>
  <c r="O329" i="15"/>
  <c r="O336" i="15"/>
  <c r="L339" i="15"/>
  <c r="L335" i="15"/>
  <c r="O335" i="15"/>
  <c r="L334" i="15"/>
  <c r="O339" i="15"/>
  <c r="O334" i="15"/>
  <c r="L551" i="12"/>
  <c r="N551" i="12" s="1"/>
  <c r="L571" i="12"/>
  <c r="N571" i="12" s="1"/>
  <c r="L552" i="12"/>
  <c r="N552" i="12" s="1"/>
  <c r="N269" i="10"/>
  <c r="K363" i="8"/>
  <c r="G363" i="8"/>
  <c r="K577" i="15"/>
  <c r="J577" i="15"/>
  <c r="J753" i="15" s="1"/>
  <c r="K338" i="15"/>
  <c r="J338" i="15"/>
  <c r="L363" i="8" l="1"/>
  <c r="N363" i="8" s="1"/>
  <c r="L577" i="15"/>
  <c r="L338" i="15"/>
  <c r="O577" i="15"/>
  <c r="O338" i="15"/>
  <c r="N164" i="13"/>
  <c r="Q164" i="13" s="1"/>
  <c r="K333" i="15"/>
  <c r="J333" i="15"/>
  <c r="K327" i="15"/>
  <c r="J327" i="15"/>
  <c r="K344" i="15"/>
  <c r="J344" i="15"/>
  <c r="K332" i="15"/>
  <c r="J332" i="15"/>
  <c r="K326" i="15"/>
  <c r="J326" i="15"/>
  <c r="K328" i="15"/>
  <c r="J328" i="15"/>
  <c r="K270" i="10"/>
  <c r="G270" i="10"/>
  <c r="K267" i="10"/>
  <c r="G267" i="10"/>
  <c r="N231" i="14"/>
  <c r="Q231" i="14" s="1"/>
  <c r="K324" i="15"/>
  <c r="J324" i="15"/>
  <c r="N230" i="14"/>
  <c r="Q230" i="14" s="1"/>
  <c r="K325" i="15"/>
  <c r="J325" i="15"/>
  <c r="N229" i="14"/>
  <c r="Q229" i="14" s="1"/>
  <c r="K347" i="8"/>
  <c r="G347" i="8"/>
  <c r="K343" i="8"/>
  <c r="G343" i="8"/>
  <c r="J340" i="15"/>
  <c r="K340" i="15"/>
  <c r="K323" i="15"/>
  <c r="J323" i="15"/>
  <c r="K322" i="15"/>
  <c r="J322" i="15"/>
  <c r="N159" i="13"/>
  <c r="Q159" i="13" s="1"/>
  <c r="N157" i="13"/>
  <c r="Q157" i="13" s="1"/>
  <c r="K541" i="12"/>
  <c r="G541" i="12"/>
  <c r="K546" i="12"/>
  <c r="G546" i="12"/>
  <c r="K561" i="12"/>
  <c r="G561" i="12"/>
  <c r="K559" i="12"/>
  <c r="G559" i="12"/>
  <c r="K563" i="12"/>
  <c r="G563" i="12"/>
  <c r="K272" i="10"/>
  <c r="G272" i="10"/>
  <c r="K265" i="10"/>
  <c r="G265" i="10"/>
  <c r="K342" i="8"/>
  <c r="G342" i="8"/>
  <c r="K344" i="8"/>
  <c r="G344" i="8"/>
  <c r="K349" i="8"/>
  <c r="G349" i="8"/>
  <c r="K321" i="15"/>
  <c r="J321" i="15"/>
  <c r="K319" i="15"/>
  <c r="J319" i="15"/>
  <c r="J320" i="15"/>
  <c r="K320" i="15"/>
  <c r="K264" i="10"/>
  <c r="G264" i="10"/>
  <c r="P580" i="15" l="1"/>
  <c r="O753" i="15"/>
  <c r="O332" i="15"/>
  <c r="O326" i="15"/>
  <c r="L541" i="12"/>
  <c r="N541" i="12" s="1"/>
  <c r="O319" i="15"/>
  <c r="L344" i="15"/>
  <c r="L332" i="15"/>
  <c r="L327" i="15"/>
  <c r="O333" i="15"/>
  <c r="O328" i="15"/>
  <c r="L326" i="15"/>
  <c r="L328" i="15"/>
  <c r="L347" i="8"/>
  <c r="N347" i="8" s="1"/>
  <c r="L333" i="15"/>
  <c r="O327" i="15"/>
  <c r="O344" i="15"/>
  <c r="L324" i="15"/>
  <c r="O340" i="15"/>
  <c r="L325" i="15"/>
  <c r="N270" i="10"/>
  <c r="L270" i="10"/>
  <c r="L267" i="10"/>
  <c r="N267" i="10"/>
  <c r="O324" i="15"/>
  <c r="O325" i="15"/>
  <c r="O323" i="15"/>
  <c r="L322" i="15"/>
  <c r="L343" i="8"/>
  <c r="N343" i="8" s="1"/>
  <c r="L340" i="15"/>
  <c r="L323" i="15"/>
  <c r="O322" i="15"/>
  <c r="L342" i="8"/>
  <c r="N342" i="8" s="1"/>
  <c r="N264" i="10"/>
  <c r="L546" i="12"/>
  <c r="N546" i="12" s="1"/>
  <c r="L559" i="12"/>
  <c r="N559" i="12" s="1"/>
  <c r="L563" i="12"/>
  <c r="N563" i="12" s="1"/>
  <c r="L561" i="12"/>
  <c r="N561" i="12" s="1"/>
  <c r="L272" i="10"/>
  <c r="L265" i="10"/>
  <c r="N265" i="10"/>
  <c r="N272" i="10"/>
  <c r="L344" i="8"/>
  <c r="N344" i="8" s="1"/>
  <c r="L349" i="8"/>
  <c r="N349" i="8" s="1"/>
  <c r="L319" i="15"/>
  <c r="L321" i="15"/>
  <c r="O321" i="15"/>
  <c r="L320" i="15"/>
  <c r="O320" i="15"/>
  <c r="L264" i="10"/>
  <c r="K354" i="8"/>
  <c r="G354" i="8"/>
  <c r="K366" i="8"/>
  <c r="G366" i="8"/>
  <c r="K346" i="8"/>
  <c r="G346" i="8"/>
  <c r="K345" i="8"/>
  <c r="G345" i="8"/>
  <c r="K351" i="8"/>
  <c r="G351" i="8"/>
  <c r="K318" i="15"/>
  <c r="J318" i="15"/>
  <c r="K317" i="15"/>
  <c r="J317" i="15"/>
  <c r="K316" i="15"/>
  <c r="J316" i="15"/>
  <c r="K315" i="15"/>
  <c r="J315" i="15"/>
  <c r="J312" i="15"/>
  <c r="J311" i="15"/>
  <c r="O315" i="15" l="1"/>
  <c r="O316" i="15"/>
  <c r="O318" i="15"/>
  <c r="L354" i="8"/>
  <c r="N354" i="8" s="1"/>
  <c r="L366" i="8"/>
  <c r="N366" i="8" s="1"/>
  <c r="L346" i="8"/>
  <c r="N346" i="8" s="1"/>
  <c r="L345" i="8"/>
  <c r="N345" i="8" s="1"/>
  <c r="L351" i="8"/>
  <c r="N351" i="8" s="1"/>
  <c r="L315" i="15"/>
  <c r="L318" i="15"/>
  <c r="O317" i="15"/>
  <c r="L316" i="15"/>
  <c r="L317" i="15"/>
  <c r="K312" i="15" l="1"/>
  <c r="O312" i="15" s="1"/>
  <c r="K311" i="15"/>
  <c r="O311" i="15" s="1"/>
  <c r="K313" i="15"/>
  <c r="J313" i="15"/>
  <c r="K257" i="10"/>
  <c r="G257" i="10"/>
  <c r="K576" i="12"/>
  <c r="G576" i="12"/>
  <c r="K557" i="12"/>
  <c r="G557" i="12"/>
  <c r="K250" i="10"/>
  <c r="G250" i="10"/>
  <c r="N158" i="13"/>
  <c r="Q158" i="13" s="1"/>
  <c r="N160" i="13"/>
  <c r="Q160" i="13" s="1"/>
  <c r="K367" i="8"/>
  <c r="G367" i="8"/>
  <c r="K314" i="15"/>
  <c r="J314" i="15"/>
  <c r="J310" i="15"/>
  <c r="K310" i="15"/>
  <c r="K309" i="15"/>
  <c r="J309" i="15"/>
  <c r="K308" i="15"/>
  <c r="J308" i="15"/>
  <c r="K304" i="15"/>
  <c r="J304" i="15"/>
  <c r="K302" i="15"/>
  <c r="J302" i="15"/>
  <c r="K307" i="15"/>
  <c r="J307" i="15"/>
  <c r="K306" i="15"/>
  <c r="J306" i="15"/>
  <c r="K303" i="15"/>
  <c r="J303" i="15"/>
  <c r="K305" i="15"/>
  <c r="J305" i="15"/>
  <c r="K301" i="15"/>
  <c r="J301" i="15"/>
  <c r="K289" i="15"/>
  <c r="J289" i="15"/>
  <c r="K300" i="15"/>
  <c r="J300" i="15"/>
  <c r="K266" i="10"/>
  <c r="G266" i="10"/>
  <c r="K372" i="8"/>
  <c r="G372" i="8"/>
  <c r="K356" i="8"/>
  <c r="G356" i="8"/>
  <c r="K339" i="8"/>
  <c r="G339" i="8"/>
  <c r="K295" i="15"/>
  <c r="J295" i="15"/>
  <c r="J294" i="15"/>
  <c r="K294" i="15"/>
  <c r="K298" i="15"/>
  <c r="J298" i="15"/>
  <c r="K297" i="15"/>
  <c r="J297" i="15"/>
  <c r="K293" i="15"/>
  <c r="J293" i="15"/>
  <c r="K292" i="15"/>
  <c r="J292" i="15"/>
  <c r="K296" i="15"/>
  <c r="J296" i="15"/>
  <c r="J290" i="15"/>
  <c r="K299" i="15"/>
  <c r="J299" i="15"/>
  <c r="K290" i="15"/>
  <c r="K291" i="15"/>
  <c r="J291" i="15"/>
  <c r="K545" i="12"/>
  <c r="G545" i="12"/>
  <c r="K544" i="12"/>
  <c r="G544" i="12"/>
  <c r="K285" i="15"/>
  <c r="J285" i="15"/>
  <c r="K284" i="15"/>
  <c r="J284" i="15"/>
  <c r="K287" i="15"/>
  <c r="J287" i="15"/>
  <c r="K282" i="15"/>
  <c r="J282" i="15"/>
  <c r="J281" i="15"/>
  <c r="K281" i="15"/>
  <c r="J286" i="15"/>
  <c r="K288" i="15"/>
  <c r="J288" i="15"/>
  <c r="K286" i="15"/>
  <c r="K278" i="15"/>
  <c r="J278" i="15"/>
  <c r="K568" i="12"/>
  <c r="G568" i="12"/>
  <c r="K548" i="12"/>
  <c r="G548" i="12"/>
  <c r="K280" i="15"/>
  <c r="J280" i="15"/>
  <c r="K283" i="15"/>
  <c r="J283" i="15"/>
  <c r="K279" i="15"/>
  <c r="J279" i="15"/>
  <c r="K277" i="15"/>
  <c r="J277" i="15"/>
  <c r="K368" i="8"/>
  <c r="G368" i="8"/>
  <c r="N156" i="13"/>
  <c r="Q156" i="13" s="1"/>
  <c r="K547" i="12"/>
  <c r="G547" i="12"/>
  <c r="K549" i="12"/>
  <c r="G549" i="12"/>
  <c r="K259" i="10"/>
  <c r="G259" i="10"/>
  <c r="K554" i="12"/>
  <c r="G554" i="12"/>
  <c r="K258" i="10"/>
  <c r="G258" i="10"/>
  <c r="O280" i="15" l="1"/>
  <c r="O284" i="15"/>
  <c r="O301" i="15"/>
  <c r="O289" i="15"/>
  <c r="O313" i="15"/>
  <c r="O285" i="15"/>
  <c r="O300" i="15"/>
  <c r="O279" i="15"/>
  <c r="L310" i="15"/>
  <c r="L313" i="15"/>
  <c r="L312" i="15"/>
  <c r="L311" i="15"/>
  <c r="L314" i="15"/>
  <c r="L257" i="10"/>
  <c r="N257" i="10"/>
  <c r="L576" i="12"/>
  <c r="N576" i="12" s="1"/>
  <c r="L557" i="12"/>
  <c r="N557" i="12" s="1"/>
  <c r="L250" i="10"/>
  <c r="N250" i="10"/>
  <c r="L339" i="8"/>
  <c r="N339" i="8" s="1"/>
  <c r="L367" i="8"/>
  <c r="N367" i="8" s="1"/>
  <c r="L549" i="12"/>
  <c r="N549" i="12" s="1"/>
  <c r="N259" i="10"/>
  <c r="O314" i="15"/>
  <c r="O310" i="15"/>
  <c r="L309" i="15"/>
  <c r="O309" i="15"/>
  <c r="L294" i="15"/>
  <c r="O306" i="15"/>
  <c r="O308" i="15"/>
  <c r="L308" i="15"/>
  <c r="O303" i="15"/>
  <c r="O304" i="15"/>
  <c r="O305" i="15"/>
  <c r="L302" i="15"/>
  <c r="O307" i="15"/>
  <c r="L304" i="15"/>
  <c r="O302" i="15"/>
  <c r="L306" i="15"/>
  <c r="L303" i="15"/>
  <c r="L307" i="15"/>
  <c r="L305" i="15"/>
  <c r="L301" i="15"/>
  <c r="L296" i="15"/>
  <c r="L289" i="15"/>
  <c r="L299" i="15"/>
  <c r="O296" i="15"/>
  <c r="L298" i="15"/>
  <c r="O297" i="15"/>
  <c r="O293" i="15"/>
  <c r="L295" i="15"/>
  <c r="L292" i="15"/>
  <c r="L300" i="15"/>
  <c r="L568" i="12"/>
  <c r="N568" i="12" s="1"/>
  <c r="L266" i="10"/>
  <c r="N266" i="10"/>
  <c r="L545" i="12"/>
  <c r="N545" i="12" s="1"/>
  <c r="L544" i="12"/>
  <c r="N544" i="12" s="1"/>
  <c r="L372" i="8"/>
  <c r="N372" i="8" s="1"/>
  <c r="L356" i="8"/>
  <c r="N356" i="8" s="1"/>
  <c r="O295" i="15"/>
  <c r="O294" i="15"/>
  <c r="O298" i="15"/>
  <c r="L297" i="15"/>
  <c r="L293" i="15"/>
  <c r="O292" i="15"/>
  <c r="O290" i="15"/>
  <c r="O299" i="15"/>
  <c r="L291" i="15"/>
  <c r="L290" i="15"/>
  <c r="O291" i="15"/>
  <c r="L282" i="15"/>
  <c r="O286" i="15"/>
  <c r="O287" i="15"/>
  <c r="L287" i="15"/>
  <c r="L285" i="15"/>
  <c r="O282" i="15"/>
  <c r="L284" i="15"/>
  <c r="O281" i="15"/>
  <c r="L281" i="15"/>
  <c r="L278" i="15"/>
  <c r="L286" i="15"/>
  <c r="L288" i="15"/>
  <c r="O288" i="15"/>
  <c r="O278" i="15"/>
  <c r="L280" i="15"/>
  <c r="L548" i="12"/>
  <c r="N548" i="12" s="1"/>
  <c r="L283" i="15"/>
  <c r="O283" i="15"/>
  <c r="L277" i="15"/>
  <c r="O277" i="15"/>
  <c r="L279" i="15"/>
  <c r="L368" i="8"/>
  <c r="N368" i="8" s="1"/>
  <c r="L547" i="12"/>
  <c r="N547" i="12" s="1"/>
  <c r="L259" i="10"/>
  <c r="L554" i="12"/>
  <c r="N554" i="12" s="1"/>
  <c r="N258" i="10"/>
  <c r="L258" i="10"/>
  <c r="K353" i="8"/>
  <c r="G353" i="8"/>
  <c r="K348" i="8"/>
  <c r="G348" i="8"/>
  <c r="N227" i="14"/>
  <c r="Q227" i="14" s="1"/>
  <c r="N153" i="13"/>
  <c r="Q153" i="13" s="1"/>
  <c r="K538" i="12"/>
  <c r="G538" i="12"/>
  <c r="K534" i="12"/>
  <c r="G534" i="12"/>
  <c r="K543" i="12"/>
  <c r="G543" i="12"/>
  <c r="K255" i="10"/>
  <c r="G255" i="10"/>
  <c r="K331" i="8"/>
  <c r="G331" i="8"/>
  <c r="K336" i="8"/>
  <c r="G336" i="8"/>
  <c r="K333" i="8"/>
  <c r="G333" i="8"/>
  <c r="K274" i="15"/>
  <c r="J274" i="15"/>
  <c r="K272" i="15"/>
  <c r="J272" i="15"/>
  <c r="K271" i="15"/>
  <c r="J271" i="15"/>
  <c r="N226" i="14"/>
  <c r="Q226" i="14" s="1"/>
  <c r="N155" i="13"/>
  <c r="Q155" i="13" s="1"/>
  <c r="N165" i="13"/>
  <c r="Q165" i="13" s="1"/>
  <c r="K275" i="15"/>
  <c r="J275" i="15"/>
  <c r="K276" i="10"/>
  <c r="G276" i="10"/>
  <c r="K254" i="10"/>
  <c r="G254" i="10"/>
  <c r="K252" i="10"/>
  <c r="G252" i="10"/>
  <c r="K251" i="10"/>
  <c r="G251" i="10"/>
  <c r="K263" i="10"/>
  <c r="G263" i="10"/>
  <c r="K562" i="12"/>
  <c r="G562" i="12"/>
  <c r="K529" i="12"/>
  <c r="G529" i="12"/>
  <c r="K560" i="12"/>
  <c r="G560" i="12"/>
  <c r="K527" i="12"/>
  <c r="G527" i="12"/>
  <c r="K567" i="12"/>
  <c r="G567" i="12"/>
  <c r="N228" i="14"/>
  <c r="Q228" i="14" s="1"/>
  <c r="K270" i="15"/>
  <c r="J270" i="15"/>
  <c r="L336" i="8" l="1"/>
  <c r="N336" i="8" s="1"/>
  <c r="O271" i="15"/>
  <c r="L272" i="15"/>
  <c r="L252" i="10"/>
  <c r="L331" i="8"/>
  <c r="N331" i="8" s="1"/>
  <c r="L348" i="8"/>
  <c r="N348" i="8" s="1"/>
  <c r="N255" i="10"/>
  <c r="L353" i="8"/>
  <c r="N353" i="8" s="1"/>
  <c r="L255" i="10"/>
  <c r="L534" i="12"/>
  <c r="N534" i="12" s="1"/>
  <c r="L538" i="12"/>
  <c r="N538" i="12" s="1"/>
  <c r="L543" i="12"/>
  <c r="N543" i="12" s="1"/>
  <c r="L274" i="15"/>
  <c r="O274" i="15"/>
  <c r="O272" i="15"/>
  <c r="N252" i="10"/>
  <c r="L527" i="12"/>
  <c r="N527" i="12" s="1"/>
  <c r="L567" i="12"/>
  <c r="N567" i="12" s="1"/>
  <c r="L560" i="12"/>
  <c r="N560" i="12" s="1"/>
  <c r="L333" i="8"/>
  <c r="N333" i="8" s="1"/>
  <c r="L271" i="15"/>
  <c r="L275" i="15"/>
  <c r="O275" i="15"/>
  <c r="N263" i="10"/>
  <c r="L276" i="10"/>
  <c r="N276" i="10"/>
  <c r="N254" i="10"/>
  <c r="L254" i="10"/>
  <c r="L251" i="10"/>
  <c r="N251" i="10"/>
  <c r="L263" i="10"/>
  <c r="L529" i="12"/>
  <c r="N529" i="12" s="1"/>
  <c r="L562" i="12"/>
  <c r="N562" i="12" s="1"/>
  <c r="O270" i="15"/>
  <c r="L270" i="15"/>
  <c r="K352" i="8"/>
  <c r="G352" i="8"/>
  <c r="K328" i="8"/>
  <c r="G328" i="8"/>
  <c r="K248" i="10"/>
  <c r="G248" i="10"/>
  <c r="K514" i="12"/>
  <c r="G514" i="12"/>
  <c r="K533" i="12"/>
  <c r="G533" i="12"/>
  <c r="K532" i="12"/>
  <c r="G532" i="12"/>
  <c r="K509" i="12"/>
  <c r="G509" i="12"/>
  <c r="K355" i="8"/>
  <c r="G355" i="8"/>
  <c r="K240" i="10"/>
  <c r="G240" i="10"/>
  <c r="K518" i="12"/>
  <c r="G518" i="12"/>
  <c r="K523" i="12"/>
  <c r="G523" i="12"/>
  <c r="K520" i="12"/>
  <c r="G520" i="12"/>
  <c r="K245" i="10"/>
  <c r="G245" i="10"/>
  <c r="L248" i="10" l="1"/>
  <c r="L328" i="8"/>
  <c r="N328" i="8" s="1"/>
  <c r="L514" i="12"/>
  <c r="N514" i="12" s="1"/>
  <c r="L352" i="8"/>
  <c r="N352" i="8" s="1"/>
  <c r="N248" i="10"/>
  <c r="L533" i="12"/>
  <c r="N533" i="12" s="1"/>
  <c r="L532" i="12"/>
  <c r="N532" i="12" s="1"/>
  <c r="L509" i="12"/>
  <c r="N509" i="12" s="1"/>
  <c r="L355" i="8"/>
  <c r="N355" i="8" s="1"/>
  <c r="L240" i="10"/>
  <c r="N240" i="10"/>
  <c r="L518" i="12"/>
  <c r="N518" i="12" s="1"/>
  <c r="L523" i="12"/>
  <c r="N523" i="12" s="1"/>
  <c r="L520" i="12"/>
  <c r="N520" i="12" s="1"/>
  <c r="L245" i="10"/>
  <c r="N245" i="10"/>
  <c r="K542" i="12"/>
  <c r="G542" i="12"/>
  <c r="N150" i="13"/>
  <c r="Q150" i="13" s="1"/>
  <c r="N152" i="13"/>
  <c r="Q152" i="13" s="1"/>
  <c r="K276" i="15"/>
  <c r="J276" i="15"/>
  <c r="K273" i="15"/>
  <c r="J273" i="15"/>
  <c r="K269" i="15"/>
  <c r="J269" i="15"/>
  <c r="K510" i="12"/>
  <c r="G510" i="12"/>
  <c r="K511" i="12"/>
  <c r="G511" i="12"/>
  <c r="K528" i="12"/>
  <c r="G528" i="12"/>
  <c r="K340" i="8"/>
  <c r="G340" i="8"/>
  <c r="K519" i="12"/>
  <c r="G519" i="12"/>
  <c r="K524" i="12"/>
  <c r="G524" i="12"/>
  <c r="K531" i="12"/>
  <c r="G531" i="12"/>
  <c r="K566" i="12"/>
  <c r="G566" i="12"/>
  <c r="K515" i="12"/>
  <c r="G515" i="12"/>
  <c r="K239" i="10"/>
  <c r="G239" i="10"/>
  <c r="O276" i="15" l="1"/>
  <c r="L510" i="12"/>
  <c r="N510" i="12" s="1"/>
  <c r="L542" i="12"/>
  <c r="N542" i="12" s="1"/>
  <c r="O273" i="15"/>
  <c r="L269" i="15"/>
  <c r="L276" i="15"/>
  <c r="L273" i="15"/>
  <c r="O269" i="15"/>
  <c r="L528" i="12"/>
  <c r="N528" i="12" s="1"/>
  <c r="L511" i="12"/>
  <c r="N511" i="12" s="1"/>
  <c r="L340" i="8"/>
  <c r="N340" i="8" s="1"/>
  <c r="L519" i="12"/>
  <c r="N519" i="12" s="1"/>
  <c r="L524" i="12"/>
  <c r="N524" i="12" s="1"/>
  <c r="L531" i="12"/>
  <c r="N531" i="12" s="1"/>
  <c r="L566" i="12"/>
  <c r="N566" i="12" s="1"/>
  <c r="L515" i="12"/>
  <c r="N515" i="12" s="1"/>
  <c r="L239" i="10"/>
  <c r="N239" i="10"/>
  <c r="K337" i="8"/>
  <c r="G337" i="8"/>
  <c r="K241" i="10"/>
  <c r="G241" i="10"/>
  <c r="N223" i="14"/>
  <c r="Q223" i="14" s="1"/>
  <c r="K261" i="10"/>
  <c r="G261" i="10"/>
  <c r="K232" i="10"/>
  <c r="G232" i="10"/>
  <c r="K513" i="12"/>
  <c r="G513" i="12"/>
  <c r="N224" i="14"/>
  <c r="Q224" i="14" s="1"/>
  <c r="N151" i="13"/>
  <c r="Q151" i="13" s="1"/>
  <c r="K253" i="10"/>
  <c r="G253" i="10"/>
  <c r="K271" i="10"/>
  <c r="G271" i="10"/>
  <c r="K329" i="8"/>
  <c r="G329" i="8"/>
  <c r="K522" i="12"/>
  <c r="G522" i="12"/>
  <c r="K338" i="8"/>
  <c r="G338" i="8"/>
  <c r="K327" i="8"/>
  <c r="G327" i="8"/>
  <c r="K535" i="12"/>
  <c r="G535" i="12"/>
  <c r="K525" i="12"/>
  <c r="G525" i="12"/>
  <c r="K501" i="12"/>
  <c r="G501" i="12"/>
  <c r="N225" i="14"/>
  <c r="Q225" i="14" s="1"/>
  <c r="K500" i="12"/>
  <c r="K291" i="10"/>
  <c r="K362" i="8"/>
  <c r="G362" i="8"/>
  <c r="K334" i="8"/>
  <c r="G334" i="8"/>
  <c r="K508" i="12"/>
  <c r="G508" i="12"/>
  <c r="K517" i="12"/>
  <c r="G517" i="12"/>
  <c r="K516" i="12"/>
  <c r="G516" i="12"/>
  <c r="K530" i="12"/>
  <c r="G530" i="12"/>
  <c r="K507" i="12"/>
  <c r="G507" i="12"/>
  <c r="K502" i="12"/>
  <c r="G502" i="12"/>
  <c r="L337" i="8" l="1"/>
  <c r="N337" i="8" s="1"/>
  <c r="L535" i="12"/>
  <c r="N535" i="12" s="1"/>
  <c r="L522" i="12"/>
  <c r="N522" i="12" s="1"/>
  <c r="L241" i="10"/>
  <c r="N241" i="10"/>
  <c r="L253" i="10"/>
  <c r="N232" i="10"/>
  <c r="N261" i="10"/>
  <c r="L261" i="10"/>
  <c r="L232" i="10"/>
  <c r="L513" i="12"/>
  <c r="N513" i="12" s="1"/>
  <c r="L329" i="8"/>
  <c r="N329" i="8" s="1"/>
  <c r="L271" i="10"/>
  <c r="N271" i="10"/>
  <c r="N253" i="10"/>
  <c r="L338" i="8"/>
  <c r="N338" i="8" s="1"/>
  <c r="L327" i="8"/>
  <c r="N327" i="8" s="1"/>
  <c r="L525" i="12"/>
  <c r="N525" i="12" s="1"/>
  <c r="L501" i="12"/>
  <c r="N501" i="12" s="1"/>
  <c r="L362" i="8"/>
  <c r="N362" i="8" s="1"/>
  <c r="L334" i="8"/>
  <c r="N334" i="8" s="1"/>
  <c r="L508" i="12"/>
  <c r="N508" i="12" s="1"/>
  <c r="L517" i="12"/>
  <c r="N517" i="12" s="1"/>
  <c r="L516" i="12"/>
  <c r="N516" i="12" s="1"/>
  <c r="L530" i="12"/>
  <c r="N530" i="12" s="1"/>
  <c r="L502" i="12"/>
  <c r="N502" i="12" s="1"/>
  <c r="L507" i="12"/>
  <c r="N507" i="12" s="1"/>
  <c r="K330" i="8" l="1"/>
  <c r="G330" i="8"/>
  <c r="K235" i="10"/>
  <c r="G235" i="10"/>
  <c r="K231" i="10"/>
  <c r="G231" i="10"/>
  <c r="N154" i="13"/>
  <c r="Q154" i="13" s="1"/>
  <c r="N149" i="13"/>
  <c r="Q149" i="13" s="1"/>
  <c r="K526" i="12"/>
  <c r="G526" i="12"/>
  <c r="K512" i="12"/>
  <c r="G512" i="12"/>
  <c r="K537" i="12"/>
  <c r="G537" i="12"/>
  <c r="K247" i="10"/>
  <c r="G247" i="10"/>
  <c r="K341" i="8"/>
  <c r="G341" i="8"/>
  <c r="K249" i="10"/>
  <c r="G249" i="10"/>
  <c r="K335" i="8"/>
  <c r="G335" i="8"/>
  <c r="K242" i="10"/>
  <c r="G242" i="10"/>
  <c r="K234" i="10"/>
  <c r="G234" i="10"/>
  <c r="K238" i="10"/>
  <c r="G238" i="10"/>
  <c r="K237" i="10"/>
  <c r="G237" i="10"/>
  <c r="K246" i="10"/>
  <c r="G246" i="10"/>
  <c r="K230" i="10"/>
  <c r="G230" i="10"/>
  <c r="K539" i="12"/>
  <c r="G539" i="12"/>
  <c r="K506" i="12"/>
  <c r="G506" i="12"/>
  <c r="K233" i="10"/>
  <c r="G233" i="10"/>
  <c r="K260" i="10"/>
  <c r="G260" i="10"/>
  <c r="G291" i="10"/>
  <c r="N222" i="14"/>
  <c r="Q222" i="14" s="1"/>
  <c r="K504" i="12"/>
  <c r="K228" i="10"/>
  <c r="G228" i="10"/>
  <c r="L341" i="8" l="1"/>
  <c r="N341" i="8" s="1"/>
  <c r="L238" i="10"/>
  <c r="N231" i="10"/>
  <c r="L231" i="10"/>
  <c r="L330" i="8"/>
  <c r="N330" i="8" s="1"/>
  <c r="N235" i="10"/>
  <c r="L235" i="10"/>
  <c r="N247" i="10"/>
  <c r="L260" i="10"/>
  <c r="L230" i="10"/>
  <c r="L512" i="12"/>
  <c r="N512" i="12" s="1"/>
  <c r="L526" i="12"/>
  <c r="N526" i="12" s="1"/>
  <c r="L537" i="12"/>
  <c r="N537" i="12" s="1"/>
  <c r="L247" i="10"/>
  <c r="L249" i="10"/>
  <c r="N249" i="10"/>
  <c r="L335" i="8"/>
  <c r="N335" i="8" s="1"/>
  <c r="L539" i="12"/>
  <c r="N539" i="12" s="1"/>
  <c r="L242" i="10"/>
  <c r="L234" i="10"/>
  <c r="N234" i="10"/>
  <c r="N238" i="10"/>
  <c r="N237" i="10"/>
  <c r="L237" i="10"/>
  <c r="N242" i="10"/>
  <c r="L246" i="10"/>
  <c r="N246" i="10"/>
  <c r="N230" i="10"/>
  <c r="L506" i="12"/>
  <c r="N506" i="12" s="1"/>
  <c r="L233" i="10"/>
  <c r="N233" i="10"/>
  <c r="L291" i="10"/>
  <c r="N291" i="10"/>
  <c r="N260" i="10"/>
  <c r="L228" i="10"/>
  <c r="N228" i="10"/>
  <c r="K497" i="12"/>
  <c r="G497" i="12"/>
  <c r="K262" i="10"/>
  <c r="G262" i="10"/>
  <c r="K224" i="10"/>
  <c r="G224" i="10"/>
  <c r="K326" i="8"/>
  <c r="G326" i="8"/>
  <c r="N221" i="14"/>
  <c r="Q221" i="14" s="1"/>
  <c r="K226" i="10"/>
  <c r="G226" i="10"/>
  <c r="K244" i="10"/>
  <c r="G244" i="10"/>
  <c r="L326" i="8" l="1"/>
  <c r="N326" i="8" s="1"/>
  <c r="L244" i="10"/>
  <c r="L497" i="12"/>
  <c r="N497" i="12" s="1"/>
  <c r="N262" i="10"/>
  <c r="N226" i="10"/>
  <c r="L262" i="10"/>
  <c r="L224" i="10"/>
  <c r="N224" i="10"/>
  <c r="N244" i="10"/>
  <c r="L226" i="10"/>
  <c r="K491" i="12"/>
  <c r="K536" i="12"/>
  <c r="G536" i="12"/>
  <c r="K496" i="12"/>
  <c r="G496" i="12"/>
  <c r="G491" i="12"/>
  <c r="K243" i="10"/>
  <c r="G243" i="10"/>
  <c r="K222" i="10"/>
  <c r="G222" i="10"/>
  <c r="K325" i="8"/>
  <c r="G325" i="8"/>
  <c r="K229" i="10"/>
  <c r="G229" i="10"/>
  <c r="K227" i="10"/>
  <c r="G227" i="10"/>
  <c r="K236" i="10"/>
  <c r="G236" i="10"/>
  <c r="K223" i="10"/>
  <c r="G223" i="10"/>
  <c r="K521" i="12"/>
  <c r="G521" i="12"/>
  <c r="K487" i="12"/>
  <c r="G487" i="12"/>
  <c r="K499" i="12"/>
  <c r="G499" i="12"/>
  <c r="K493" i="12"/>
  <c r="G493" i="12"/>
  <c r="K498" i="12"/>
  <c r="G498" i="12"/>
  <c r="K489" i="12"/>
  <c r="G489" i="12"/>
  <c r="K221" i="10"/>
  <c r="G221" i="10"/>
  <c r="K220" i="10"/>
  <c r="G220" i="10"/>
  <c r="K323" i="8"/>
  <c r="G323" i="8"/>
  <c r="K488" i="12"/>
  <c r="G488" i="12"/>
  <c r="K495" i="12"/>
  <c r="G495" i="12"/>
  <c r="K484" i="12"/>
  <c r="G484" i="12"/>
  <c r="K474" i="12"/>
  <c r="G474" i="12"/>
  <c r="G504" i="12"/>
  <c r="K481" i="12"/>
  <c r="G481" i="12"/>
  <c r="K479" i="12"/>
  <c r="G479" i="12"/>
  <c r="K216" i="10"/>
  <c r="G216" i="10"/>
  <c r="K332" i="8"/>
  <c r="G332" i="8"/>
  <c r="K256" i="10"/>
  <c r="G256" i="10"/>
  <c r="K494" i="12"/>
  <c r="G494" i="12"/>
  <c r="K485" i="12"/>
  <c r="G485" i="12"/>
  <c r="K505" i="12"/>
  <c r="G505" i="12"/>
  <c r="K477" i="12"/>
  <c r="G477" i="12"/>
  <c r="K503" i="12"/>
  <c r="G503" i="12"/>
  <c r="K480" i="12"/>
  <c r="G480" i="12"/>
  <c r="K473" i="12"/>
  <c r="G473" i="12"/>
  <c r="K478" i="12"/>
  <c r="G478" i="12"/>
  <c r="K213" i="10"/>
  <c r="G213" i="10"/>
  <c r="K483" i="12"/>
  <c r="G483" i="12"/>
  <c r="K486" i="12"/>
  <c r="G486" i="12"/>
  <c r="K482" i="12"/>
  <c r="G482" i="12"/>
  <c r="G500" i="12"/>
  <c r="K490" i="12"/>
  <c r="G490" i="12"/>
  <c r="K476" i="12"/>
  <c r="G476" i="12"/>
  <c r="K475" i="12"/>
  <c r="G475" i="12"/>
  <c r="K215" i="10"/>
  <c r="G215" i="10"/>
  <c r="K214" i="10"/>
  <c r="G214" i="10"/>
  <c r="K217" i="10"/>
  <c r="G217" i="10"/>
  <c r="K219" i="10"/>
  <c r="G219" i="10"/>
  <c r="K218" i="10"/>
  <c r="G218" i="10"/>
  <c r="K268" i="15"/>
  <c r="J268" i="15"/>
  <c r="N220" i="14"/>
  <c r="Q220" i="14" s="1"/>
  <c r="K267" i="15"/>
  <c r="J267" i="15"/>
  <c r="K264" i="15"/>
  <c r="J264" i="15"/>
  <c r="K265" i="15"/>
  <c r="J265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0" i="12"/>
  <c r="G540" i="12"/>
  <c r="K212" i="10"/>
  <c r="G212" i="10"/>
  <c r="N216" i="14"/>
  <c r="Q216" i="14" s="1"/>
  <c r="K492" i="12"/>
  <c r="G492" i="12"/>
  <c r="K324" i="8"/>
  <c r="G324" i="8"/>
  <c r="K262" i="15"/>
  <c r="J262" i="15"/>
  <c r="N214" i="14"/>
  <c r="Q214" i="14" s="1"/>
  <c r="N212" i="14"/>
  <c r="Q212" i="14" s="1"/>
  <c r="K471" i="12"/>
  <c r="G471" i="12"/>
  <c r="K470" i="12"/>
  <c r="G470" i="12"/>
  <c r="J261" i="15"/>
  <c r="J260" i="15"/>
  <c r="J259" i="15"/>
  <c r="K261" i="15"/>
  <c r="K260" i="15"/>
  <c r="K259" i="15"/>
  <c r="N208" i="14"/>
  <c r="Q208" i="14" s="1"/>
  <c r="N209" i="14"/>
  <c r="Q209" i="14" s="1"/>
  <c r="N207" i="14"/>
  <c r="Q207" i="14" s="1"/>
  <c r="K266" i="15"/>
  <c r="J266" i="15"/>
  <c r="N203" i="14"/>
  <c r="Q203" i="14" s="1"/>
  <c r="N202" i="14"/>
  <c r="Q202" i="14" s="1"/>
  <c r="K225" i="10"/>
  <c r="G225" i="10"/>
  <c r="K211" i="10"/>
  <c r="G211" i="10"/>
  <c r="N204" i="14"/>
  <c r="Q204" i="14" s="1"/>
  <c r="K462" i="12"/>
  <c r="G462" i="12"/>
  <c r="G465" i="12"/>
  <c r="K465" i="12"/>
  <c r="K464" i="12"/>
  <c r="G464" i="12"/>
  <c r="J258" i="15"/>
  <c r="K257" i="15"/>
  <c r="J257" i="15"/>
  <c r="K263" i="15"/>
  <c r="J263" i="15"/>
  <c r="K258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6" i="15"/>
  <c r="J256" i="15"/>
  <c r="O265" i="15" l="1"/>
  <c r="O266" i="15"/>
  <c r="O268" i="15"/>
  <c r="O267" i="15"/>
  <c r="N243" i="10"/>
  <c r="L216" i="10"/>
  <c r="L536" i="12"/>
  <c r="N536" i="12" s="1"/>
  <c r="L521" i="12"/>
  <c r="N521" i="12" s="1"/>
  <c r="L325" i="8"/>
  <c r="N325" i="8" s="1"/>
  <c r="L323" i="8"/>
  <c r="N323" i="8" s="1"/>
  <c r="L496" i="12"/>
  <c r="N496" i="12" s="1"/>
  <c r="L491" i="12"/>
  <c r="N491" i="12" s="1"/>
  <c r="L243" i="10"/>
  <c r="L222" i="10"/>
  <c r="N222" i="10"/>
  <c r="L220" i="10"/>
  <c r="L227" i="10"/>
  <c r="N227" i="10"/>
  <c r="L229" i="10"/>
  <c r="N229" i="10"/>
  <c r="L487" i="12"/>
  <c r="N487" i="12" s="1"/>
  <c r="L236" i="10"/>
  <c r="N236" i="10"/>
  <c r="N223" i="10"/>
  <c r="L223" i="10"/>
  <c r="L499" i="12"/>
  <c r="N499" i="12" s="1"/>
  <c r="L493" i="12"/>
  <c r="N493" i="12" s="1"/>
  <c r="L498" i="12"/>
  <c r="N498" i="12" s="1"/>
  <c r="L489" i="12"/>
  <c r="N489" i="12" s="1"/>
  <c r="N221" i="10"/>
  <c r="L221" i="10"/>
  <c r="N220" i="10"/>
  <c r="N256" i="10"/>
  <c r="L481" i="12"/>
  <c r="N481" i="12" s="1"/>
  <c r="L540" i="12"/>
  <c r="N540" i="12" s="1"/>
  <c r="L256" i="10"/>
  <c r="L483" i="12"/>
  <c r="N483" i="12" s="1"/>
  <c r="L488" i="12"/>
  <c r="N488" i="12" s="1"/>
  <c r="L482" i="12"/>
  <c r="N482" i="12" s="1"/>
  <c r="L477" i="12"/>
  <c r="N477" i="12" s="1"/>
  <c r="L495" i="12"/>
  <c r="N495" i="12" s="1"/>
  <c r="L484" i="12"/>
  <c r="N484" i="12" s="1"/>
  <c r="L474" i="12"/>
  <c r="N474" i="12" s="1"/>
  <c r="L504" i="12"/>
  <c r="N504" i="12" s="1"/>
  <c r="L479" i="12"/>
  <c r="N479" i="12" s="1"/>
  <c r="L213" i="10"/>
  <c r="N216" i="10"/>
  <c r="L332" i="8"/>
  <c r="N332" i="8" s="1"/>
  <c r="L494" i="12"/>
  <c r="N494" i="12" s="1"/>
  <c r="L265" i="15"/>
  <c r="L485" i="12"/>
  <c r="N485" i="12" s="1"/>
  <c r="L505" i="12"/>
  <c r="N505" i="12" s="1"/>
  <c r="L503" i="12"/>
  <c r="N503" i="12" s="1"/>
  <c r="L480" i="12"/>
  <c r="N480" i="12" s="1"/>
  <c r="L473" i="12"/>
  <c r="N473" i="12" s="1"/>
  <c r="L478" i="12"/>
  <c r="N478" i="12" s="1"/>
  <c r="L214" i="10"/>
  <c r="N219" i="10"/>
  <c r="N213" i="10"/>
  <c r="L486" i="12"/>
  <c r="N486" i="12" s="1"/>
  <c r="L500" i="12"/>
  <c r="N500" i="12" s="1"/>
  <c r="L490" i="12"/>
  <c r="N490" i="12" s="1"/>
  <c r="L476" i="12"/>
  <c r="N476" i="12" s="1"/>
  <c r="L475" i="12"/>
  <c r="N475" i="12" s="1"/>
  <c r="L215" i="10"/>
  <c r="N214" i="10"/>
  <c r="L217" i="10"/>
  <c r="L219" i="10"/>
  <c r="L218" i="10"/>
  <c r="N215" i="10"/>
  <c r="N218" i="10"/>
  <c r="N217" i="10"/>
  <c r="L268" i="15"/>
  <c r="L267" i="15"/>
  <c r="O264" i="15"/>
  <c r="L264" i="15"/>
  <c r="L261" i="15"/>
  <c r="L470" i="12"/>
  <c r="N470" i="12" s="1"/>
  <c r="L212" i="10"/>
  <c r="N212" i="10"/>
  <c r="L260" i="15"/>
  <c r="O262" i="15"/>
  <c r="L259" i="15"/>
  <c r="L492" i="12"/>
  <c r="N492" i="12" s="1"/>
  <c r="L324" i="8"/>
  <c r="N324" i="8" s="1"/>
  <c r="L262" i="15"/>
  <c r="L471" i="12"/>
  <c r="N471" i="12" s="1"/>
  <c r="O260" i="15"/>
  <c r="O259" i="15"/>
  <c r="O261" i="15"/>
  <c r="L462" i="12"/>
  <c r="N462" i="12" s="1"/>
  <c r="L266" i="15"/>
  <c r="L465" i="12"/>
  <c r="N465" i="12" s="1"/>
  <c r="L257" i="15"/>
  <c r="L225" i="10"/>
  <c r="N225" i="10"/>
  <c r="L211" i="10"/>
  <c r="N211" i="10"/>
  <c r="L256" i="15"/>
  <c r="O263" i="15"/>
  <c r="L258" i="15"/>
  <c r="L464" i="12"/>
  <c r="N464" i="12" s="1"/>
  <c r="O258" i="15"/>
  <c r="L263" i="15"/>
  <c r="O257" i="15"/>
  <c r="O256" i="15"/>
  <c r="J255" i="15"/>
  <c r="K255" i="15"/>
  <c r="K467" i="12"/>
  <c r="G467" i="12"/>
  <c r="N201" i="14"/>
  <c r="Q201" i="14" s="1"/>
  <c r="N195" i="14"/>
  <c r="Q195" i="14" s="1"/>
  <c r="N196" i="14"/>
  <c r="Q196" i="14" s="1"/>
  <c r="J252" i="15"/>
  <c r="J254" i="15"/>
  <c r="J253" i="15"/>
  <c r="K254" i="15"/>
  <c r="K252" i="15"/>
  <c r="K253" i="15"/>
  <c r="N205" i="14"/>
  <c r="Q205" i="14" s="1"/>
  <c r="O252" i="15" l="1"/>
  <c r="O254" i="15"/>
  <c r="L252" i="15"/>
  <c r="O253" i="15"/>
  <c r="O255" i="15"/>
  <c r="L255" i="15"/>
  <c r="L467" i="12"/>
  <c r="N467" i="12" s="1"/>
  <c r="L254" i="15"/>
  <c r="L253" i="15"/>
  <c r="N192" i="14"/>
  <c r="Q192" i="14" s="1"/>
  <c r="K453" i="12"/>
  <c r="G453" i="12"/>
  <c r="K449" i="12"/>
  <c r="G449" i="12"/>
  <c r="K251" i="15"/>
  <c r="J251" i="15"/>
  <c r="K249" i="15"/>
  <c r="J249" i="15"/>
  <c r="J250" i="15"/>
  <c r="O250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1" i="12"/>
  <c r="G461" i="12"/>
  <c r="K457" i="12"/>
  <c r="G457" i="12"/>
  <c r="K321" i="8"/>
  <c r="G321" i="8"/>
  <c r="K247" i="15"/>
  <c r="J247" i="15"/>
  <c r="K322" i="8"/>
  <c r="G322" i="8"/>
  <c r="K468" i="12"/>
  <c r="G468" i="12"/>
  <c r="K246" i="15"/>
  <c r="J246" i="15"/>
  <c r="K244" i="15"/>
  <c r="J244" i="15"/>
  <c r="K248" i="15"/>
  <c r="J248" i="15"/>
  <c r="K472" i="12"/>
  <c r="G472" i="12"/>
  <c r="K469" i="12"/>
  <c r="G469" i="12"/>
  <c r="K209" i="10"/>
  <c r="G209" i="10"/>
  <c r="O244" i="15" l="1"/>
  <c r="O251" i="15"/>
  <c r="L469" i="12"/>
  <c r="N469" i="12" s="1"/>
  <c r="L250" i="15"/>
  <c r="L453" i="12"/>
  <c r="N453" i="12" s="1"/>
  <c r="L449" i="12"/>
  <c r="N449" i="12" s="1"/>
  <c r="L251" i="15"/>
  <c r="O249" i="15"/>
  <c r="L249" i="15"/>
  <c r="L461" i="12"/>
  <c r="N461" i="12" s="1"/>
  <c r="L457" i="12"/>
  <c r="N457" i="12" s="1"/>
  <c r="L321" i="8"/>
  <c r="N321" i="8" s="1"/>
  <c r="L247" i="15"/>
  <c r="L244" i="15"/>
  <c r="L246" i="15"/>
  <c r="O247" i="15"/>
  <c r="L322" i="8"/>
  <c r="N322" i="8" s="1"/>
  <c r="L468" i="12"/>
  <c r="N468" i="12" s="1"/>
  <c r="O246" i="15"/>
  <c r="O248" i="15"/>
  <c r="L248" i="15"/>
  <c r="L472" i="12"/>
  <c r="N472" i="12" s="1"/>
  <c r="N209" i="10"/>
  <c r="L209" i="10"/>
  <c r="N148" i="13" l="1"/>
  <c r="Q148" i="13" s="1"/>
  <c r="K458" i="12"/>
  <c r="G458" i="12"/>
  <c r="N187" i="14"/>
  <c r="Q187" i="14" s="1"/>
  <c r="N184" i="14"/>
  <c r="Q184" i="14" s="1"/>
  <c r="N200" i="14"/>
  <c r="Q200" i="14" s="1"/>
  <c r="K210" i="10"/>
  <c r="G210" i="10"/>
  <c r="K317" i="8"/>
  <c r="G317" i="8"/>
  <c r="K454" i="12"/>
  <c r="G454" i="12"/>
  <c r="N182" i="14"/>
  <c r="Q182" i="14" s="1"/>
  <c r="K319" i="8"/>
  <c r="G319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0" i="12"/>
  <c r="G460" i="12"/>
  <c r="K455" i="12"/>
  <c r="G455" i="12"/>
  <c r="N177" i="14"/>
  <c r="Q177" i="14" s="1"/>
  <c r="N185" i="14"/>
  <c r="Q185" i="14" s="1"/>
  <c r="N179" i="14"/>
  <c r="Q179" i="14" s="1"/>
  <c r="K466" i="12"/>
  <c r="G466" i="12"/>
  <c r="K318" i="8"/>
  <c r="G318" i="8"/>
  <c r="N178" i="14"/>
  <c r="Q178" i="14" s="1"/>
  <c r="K440" i="12"/>
  <c r="G440" i="12"/>
  <c r="K444" i="12"/>
  <c r="G444" i="12"/>
  <c r="K463" i="12"/>
  <c r="G463" i="12"/>
  <c r="K448" i="12"/>
  <c r="G448" i="12"/>
  <c r="K316" i="8"/>
  <c r="G316" i="8"/>
  <c r="K450" i="12"/>
  <c r="G450" i="12"/>
  <c r="N175" i="14"/>
  <c r="Q175" i="14" s="1"/>
  <c r="K435" i="12"/>
  <c r="G435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38" i="12"/>
  <c r="G438" i="12"/>
  <c r="K459" i="12"/>
  <c r="G459" i="12"/>
  <c r="K447" i="12"/>
  <c r="G447" i="12"/>
  <c r="N172" i="14"/>
  <c r="Q172" i="14" s="1"/>
  <c r="N173" i="14"/>
  <c r="Q173" i="14" s="1"/>
  <c r="K427" i="12"/>
  <c r="G427" i="12"/>
  <c r="K441" i="12"/>
  <c r="G441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6" i="12"/>
  <c r="G436" i="12"/>
  <c r="K443" i="12"/>
  <c r="G443" i="12"/>
  <c r="K430" i="12"/>
  <c r="G430" i="12"/>
  <c r="N156" i="14"/>
  <c r="Q156" i="14" s="1"/>
  <c r="N164" i="14"/>
  <c r="Q164" i="14" s="1"/>
  <c r="K429" i="12"/>
  <c r="G429" i="12"/>
  <c r="K206" i="10"/>
  <c r="G206" i="10"/>
  <c r="K205" i="10"/>
  <c r="G205" i="10"/>
  <c r="N143" i="13"/>
  <c r="Q143" i="13" s="1"/>
  <c r="N140" i="13"/>
  <c r="Q140" i="13" s="1"/>
  <c r="K245" i="15"/>
  <c r="J245" i="15"/>
  <c r="N163" i="14"/>
  <c r="Q163" i="14" s="1"/>
  <c r="N138" i="13"/>
  <c r="Q138" i="13" s="1"/>
  <c r="N155" i="14"/>
  <c r="Q155" i="14" s="1"/>
  <c r="N157" i="14"/>
  <c r="Q157" i="14" s="1"/>
  <c r="K426" i="12"/>
  <c r="G426" i="12"/>
  <c r="N160" i="14"/>
  <c r="Q160" i="14" s="1"/>
  <c r="N154" i="14"/>
  <c r="Q154" i="14" s="1"/>
  <c r="N162" i="14"/>
  <c r="Q162" i="14" s="1"/>
  <c r="K421" i="12"/>
  <c r="G421" i="12"/>
  <c r="K433" i="12"/>
  <c r="G433" i="12"/>
  <c r="N153" i="14"/>
  <c r="Q153" i="14" s="1"/>
  <c r="K416" i="12"/>
  <c r="G416" i="12"/>
  <c r="K434" i="12"/>
  <c r="G434" i="12"/>
  <c r="K315" i="8"/>
  <c r="G315" i="8"/>
  <c r="K420" i="12"/>
  <c r="G420" i="12"/>
  <c r="K428" i="12"/>
  <c r="G428" i="12"/>
  <c r="K439" i="12"/>
  <c r="G439" i="12"/>
  <c r="K445" i="12"/>
  <c r="G445" i="12"/>
  <c r="K437" i="12"/>
  <c r="G437" i="12"/>
  <c r="K432" i="12"/>
  <c r="G432" i="12"/>
  <c r="K419" i="12"/>
  <c r="G419" i="12"/>
  <c r="N151" i="14"/>
  <c r="Q151" i="14" s="1"/>
  <c r="N150" i="14"/>
  <c r="Q150" i="14" s="1"/>
  <c r="N149" i="14"/>
  <c r="Q149" i="14" s="1"/>
  <c r="N144" i="13"/>
  <c r="Q144" i="13" s="1"/>
  <c r="K431" i="12"/>
  <c r="G431" i="12"/>
  <c r="K312" i="8"/>
  <c r="G312" i="8"/>
  <c r="N134" i="13"/>
  <c r="Q134" i="13" s="1"/>
  <c r="N135" i="13"/>
  <c r="Q135" i="13" s="1"/>
  <c r="N136" i="13"/>
  <c r="Q136" i="13" s="1"/>
  <c r="K207" i="10"/>
  <c r="G207" i="10"/>
  <c r="K243" i="15"/>
  <c r="J243" i="15"/>
  <c r="K199" i="10"/>
  <c r="G199" i="10"/>
  <c r="K309" i="8"/>
  <c r="G309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0" i="10"/>
  <c r="G200" i="10"/>
  <c r="K203" i="10"/>
  <c r="G203" i="10"/>
  <c r="N152" i="14"/>
  <c r="Q152" i="14" s="1"/>
  <c r="K202" i="10"/>
  <c r="G202" i="10"/>
  <c r="N144" i="14"/>
  <c r="Q144" i="14" s="1"/>
  <c r="K242" i="15"/>
  <c r="J242" i="15"/>
  <c r="K412" i="12"/>
  <c r="K204" i="10"/>
  <c r="G204" i="10"/>
  <c r="K314" i="8"/>
  <c r="G314" i="8"/>
  <c r="K307" i="8"/>
  <c r="G307" i="8"/>
  <c r="K418" i="12"/>
  <c r="G418" i="12"/>
  <c r="K310" i="8"/>
  <c r="G310" i="8"/>
  <c r="K405" i="12"/>
  <c r="G405" i="12"/>
  <c r="K241" i="15"/>
  <c r="J241" i="15"/>
  <c r="K413" i="12"/>
  <c r="G413" i="12"/>
  <c r="K311" i="8"/>
  <c r="G311" i="8"/>
  <c r="O243" i="15" l="1"/>
  <c r="O242" i="15"/>
  <c r="O245" i="15"/>
  <c r="N210" i="10"/>
  <c r="L458" i="12"/>
  <c r="N458" i="12" s="1"/>
  <c r="L210" i="10"/>
  <c r="L317" i="8"/>
  <c r="N317" i="8" s="1"/>
  <c r="L454" i="12"/>
  <c r="N454" i="12" s="1"/>
  <c r="L319" i="8"/>
  <c r="N319" i="8" s="1"/>
  <c r="L460" i="12"/>
  <c r="N460" i="12" s="1"/>
  <c r="L455" i="12"/>
  <c r="N455" i="12" s="1"/>
  <c r="L448" i="12"/>
  <c r="N448" i="12" s="1"/>
  <c r="L309" i="8"/>
  <c r="N309" i="8" s="1"/>
  <c r="L318" i="8"/>
  <c r="N318" i="8" s="1"/>
  <c r="L466" i="12"/>
  <c r="N466" i="12" s="1"/>
  <c r="L440" i="12"/>
  <c r="N440" i="12" s="1"/>
  <c r="L430" i="12"/>
  <c r="N430" i="12" s="1"/>
  <c r="L436" i="12"/>
  <c r="N436" i="12" s="1"/>
  <c r="L444" i="12"/>
  <c r="N444" i="12" s="1"/>
  <c r="L463" i="12"/>
  <c r="N463" i="12" s="1"/>
  <c r="L316" i="8"/>
  <c r="N316" i="8" s="1"/>
  <c r="L450" i="12"/>
  <c r="N450" i="12" s="1"/>
  <c r="L435" i="12"/>
  <c r="N435" i="12" s="1"/>
  <c r="L438" i="12"/>
  <c r="N438" i="12" s="1"/>
  <c r="L447" i="12"/>
  <c r="N447" i="12" s="1"/>
  <c r="L459" i="12"/>
  <c r="N459" i="12" s="1"/>
  <c r="L427" i="12"/>
  <c r="N427" i="12" s="1"/>
  <c r="L441" i="12"/>
  <c r="N441" i="12" s="1"/>
  <c r="L443" i="12"/>
  <c r="N443" i="12" s="1"/>
  <c r="L434" i="12"/>
  <c r="N434" i="12" s="1"/>
  <c r="L420" i="12"/>
  <c r="N420" i="12" s="1"/>
  <c r="L429" i="12"/>
  <c r="N429" i="12" s="1"/>
  <c r="L206" i="10"/>
  <c r="N206" i="10"/>
  <c r="L205" i="10"/>
  <c r="N205" i="10"/>
  <c r="L245" i="15"/>
  <c r="L426" i="12"/>
  <c r="N426" i="12" s="1"/>
  <c r="L421" i="12"/>
  <c r="N421" i="12" s="1"/>
  <c r="L433" i="12"/>
  <c r="N433" i="12" s="1"/>
  <c r="L315" i="8"/>
  <c r="N315" i="8" s="1"/>
  <c r="L416" i="12"/>
  <c r="N416" i="12" s="1"/>
  <c r="L428" i="12"/>
  <c r="N428" i="12" s="1"/>
  <c r="L431" i="12"/>
  <c r="N431" i="12" s="1"/>
  <c r="L439" i="12"/>
  <c r="N439" i="12" s="1"/>
  <c r="L445" i="12"/>
  <c r="N445" i="12" s="1"/>
  <c r="L437" i="12"/>
  <c r="N437" i="12" s="1"/>
  <c r="L432" i="12"/>
  <c r="N432" i="12" s="1"/>
  <c r="L419" i="12"/>
  <c r="N419" i="12" s="1"/>
  <c r="L312" i="8"/>
  <c r="N312" i="8" s="1"/>
  <c r="L207" i="10"/>
  <c r="N207" i="10"/>
  <c r="L243" i="15"/>
  <c r="L242" i="15"/>
  <c r="L199" i="10"/>
  <c r="N199" i="10"/>
  <c r="L200" i="10"/>
  <c r="N200" i="10"/>
  <c r="N203" i="10"/>
  <c r="L203" i="10"/>
  <c r="L418" i="12"/>
  <c r="N418" i="12" s="1"/>
  <c r="N202" i="10"/>
  <c r="L202" i="10"/>
  <c r="L204" i="10"/>
  <c r="N204" i="10"/>
  <c r="O241" i="15"/>
  <c r="L314" i="8"/>
  <c r="N314" i="8" s="1"/>
  <c r="L307" i="8"/>
  <c r="N307" i="8" s="1"/>
  <c r="L310" i="8"/>
  <c r="N310" i="8" s="1"/>
  <c r="L405" i="12"/>
  <c r="N405" i="12" s="1"/>
  <c r="L241" i="15"/>
  <c r="L413" i="12"/>
  <c r="N413" i="12" s="1"/>
  <c r="L311" i="8"/>
  <c r="N311" i="8" s="1"/>
  <c r="K403" i="12"/>
  <c r="G403" i="12"/>
  <c r="N146" i="13"/>
  <c r="Q146" i="13" s="1"/>
  <c r="K417" i="12"/>
  <c r="G417" i="12"/>
  <c r="N143" i="14"/>
  <c r="Q143" i="14" s="1"/>
  <c r="K399" i="12"/>
  <c r="G399" i="12"/>
  <c r="K240" i="15"/>
  <c r="J240" i="15"/>
  <c r="K239" i="15"/>
  <c r="J239" i="15"/>
  <c r="N137" i="13"/>
  <c r="Q137" i="13" s="1"/>
  <c r="K446" i="12"/>
  <c r="G446" i="12"/>
  <c r="K398" i="12"/>
  <c r="G398" i="12"/>
  <c r="K422" i="12"/>
  <c r="G422" i="12"/>
  <c r="K397" i="12"/>
  <c r="G397" i="12"/>
  <c r="K208" i="10"/>
  <c r="G208" i="10"/>
  <c r="K313" i="8"/>
  <c r="G313" i="8"/>
  <c r="K198" i="10"/>
  <c r="G198" i="10"/>
  <c r="K197" i="10"/>
  <c r="G197" i="10"/>
  <c r="K394" i="12"/>
  <c r="G394" i="12"/>
  <c r="K400" i="12"/>
  <c r="G400" i="12"/>
  <c r="K425" i="12"/>
  <c r="G425" i="12"/>
  <c r="K415" i="12"/>
  <c r="G415" i="12"/>
  <c r="K306" i="8"/>
  <c r="G306" i="8"/>
  <c r="K320" i="8"/>
  <c r="G320" i="8"/>
  <c r="K304" i="8"/>
  <c r="G304" i="8"/>
  <c r="O240" i="15" l="1"/>
  <c r="L403" i="12"/>
  <c r="N403" i="12" s="1"/>
  <c r="L400" i="12"/>
  <c r="N400" i="12" s="1"/>
  <c r="L422" i="12"/>
  <c r="N422" i="12" s="1"/>
  <c r="L304" i="8"/>
  <c r="N304" i="8" s="1"/>
  <c r="L306" i="8"/>
  <c r="N306" i="8" s="1"/>
  <c r="L417" i="12"/>
  <c r="N417" i="12" s="1"/>
  <c r="L399" i="12"/>
  <c r="N399" i="12" s="1"/>
  <c r="L240" i="15"/>
  <c r="L239" i="15"/>
  <c r="O239" i="15"/>
  <c r="L397" i="12"/>
  <c r="N397" i="12" s="1"/>
  <c r="L446" i="12"/>
  <c r="N446" i="12" s="1"/>
  <c r="L398" i="12"/>
  <c r="N398" i="12" s="1"/>
  <c r="N208" i="10"/>
  <c r="L208" i="10"/>
  <c r="L313" i="8"/>
  <c r="N313" i="8" s="1"/>
  <c r="L394" i="12"/>
  <c r="N394" i="12" s="1"/>
  <c r="N197" i="10"/>
  <c r="L197" i="10"/>
  <c r="L198" i="10"/>
  <c r="N198" i="10"/>
  <c r="L415" i="12"/>
  <c r="N415" i="12" s="1"/>
  <c r="L425" i="12"/>
  <c r="N425" i="12" s="1"/>
  <c r="L320" i="8"/>
  <c r="N320" i="8" s="1"/>
  <c r="K401" i="12"/>
  <c r="G401" i="12"/>
  <c r="K238" i="15"/>
  <c r="J238" i="15"/>
  <c r="K303" i="8"/>
  <c r="G303" i="8"/>
  <c r="K395" i="12"/>
  <c r="G395" i="12"/>
  <c r="K237" i="15"/>
  <c r="J237" i="15"/>
  <c r="K411" i="12"/>
  <c r="G411" i="12"/>
  <c r="N133" i="13"/>
  <c r="Q133" i="13" s="1"/>
  <c r="N141" i="14"/>
  <c r="Q141" i="14" s="1"/>
  <c r="K402" i="12"/>
  <c r="G402" i="12"/>
  <c r="N140" i="14"/>
  <c r="Q140" i="14" s="1"/>
  <c r="O238" i="15" l="1"/>
  <c r="L238" i="15"/>
  <c r="L395" i="12"/>
  <c r="N395" i="12" s="1"/>
  <c r="L401" i="12"/>
  <c r="N401" i="12" s="1"/>
  <c r="L402" i="12"/>
  <c r="N402" i="12" s="1"/>
  <c r="L303" i="8"/>
  <c r="N303" i="8" s="1"/>
  <c r="L237" i="15"/>
  <c r="O237" i="15"/>
  <c r="L411" i="12"/>
  <c r="N411" i="12" s="1"/>
  <c r="K393" i="12"/>
  <c r="G393" i="12"/>
  <c r="K392" i="12"/>
  <c r="G392" i="12"/>
  <c r="G308" i="8"/>
  <c r="K308" i="8"/>
  <c r="G305" i="8"/>
  <c r="K305" i="8"/>
  <c r="G301" i="8"/>
  <c r="K301" i="8"/>
  <c r="G300" i="8"/>
  <c r="K300" i="8"/>
  <c r="G302" i="8"/>
  <c r="K302" i="8"/>
  <c r="G299" i="8"/>
  <c r="K299" i="8"/>
  <c r="K235" i="15"/>
  <c r="N137" i="14"/>
  <c r="Q137" i="14" s="1"/>
  <c r="N138" i="14"/>
  <c r="Q138" i="14" s="1"/>
  <c r="K456" i="12"/>
  <c r="G456" i="12"/>
  <c r="K409" i="12"/>
  <c r="G409" i="12"/>
  <c r="K407" i="12"/>
  <c r="G407" i="12"/>
  <c r="N133" i="14"/>
  <c r="Q133" i="14" s="1"/>
  <c r="N136" i="14"/>
  <c r="Q136" i="14" s="1"/>
  <c r="N135" i="14"/>
  <c r="Q135" i="14" s="1"/>
  <c r="K194" i="10"/>
  <c r="G194" i="10"/>
  <c r="K193" i="10"/>
  <c r="G193" i="10"/>
  <c r="K414" i="12"/>
  <c r="G414" i="12"/>
  <c r="K423" i="12"/>
  <c r="G423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1" i="12"/>
  <c r="G451" i="12"/>
  <c r="L393" i="12" l="1"/>
  <c r="N393" i="12" s="1"/>
  <c r="L300" i="8"/>
  <c r="N300" i="8" s="1"/>
  <c r="L299" i="8"/>
  <c r="N299" i="8" s="1"/>
  <c r="L305" i="8"/>
  <c r="N305" i="8" s="1"/>
  <c r="L392" i="12"/>
  <c r="N392" i="12" s="1"/>
  <c r="L302" i="8"/>
  <c r="N302" i="8" s="1"/>
  <c r="L308" i="8"/>
  <c r="N308" i="8" s="1"/>
  <c r="L301" i="8"/>
  <c r="N301" i="8" s="1"/>
  <c r="L193" i="10"/>
  <c r="L456" i="12"/>
  <c r="N456" i="12" s="1"/>
  <c r="L409" i="12"/>
  <c r="N409" i="12" s="1"/>
  <c r="L407" i="12"/>
  <c r="N407" i="12" s="1"/>
  <c r="L194" i="10"/>
  <c r="N194" i="10"/>
  <c r="N193" i="10"/>
  <c r="L414" i="12"/>
  <c r="N414" i="12" s="1"/>
  <c r="L423" i="12"/>
  <c r="N423" i="12" s="1"/>
  <c r="L235" i="15"/>
  <c r="O235" i="15"/>
  <c r="L451" i="12"/>
  <c r="N451" i="12" s="1"/>
  <c r="N129" i="14"/>
  <c r="Q129" i="14" s="1"/>
  <c r="N126" i="14"/>
  <c r="Q126" i="14" s="1"/>
  <c r="K406" i="12"/>
  <c r="G406" i="12"/>
  <c r="K387" i="12"/>
  <c r="G387" i="12"/>
  <c r="K390" i="12"/>
  <c r="G390" i="12"/>
  <c r="G389" i="12"/>
  <c r="K389" i="12"/>
  <c r="K410" i="12"/>
  <c r="G410" i="12"/>
  <c r="G404" i="12"/>
  <c r="K408" i="12"/>
  <c r="K234" i="15"/>
  <c r="J234" i="15"/>
  <c r="K404" i="12"/>
  <c r="G408" i="12"/>
  <c r="N127" i="14"/>
  <c r="Q127" i="14" s="1"/>
  <c r="K386" i="12"/>
  <c r="G386" i="12"/>
  <c r="K190" i="10"/>
  <c r="G190" i="10"/>
  <c r="O234" i="15" l="1"/>
  <c r="L408" i="12"/>
  <c r="N408" i="12" s="1"/>
  <c r="L406" i="12"/>
  <c r="N406" i="12" s="1"/>
  <c r="L387" i="12"/>
  <c r="N387" i="12" s="1"/>
  <c r="L390" i="12"/>
  <c r="N390" i="12" s="1"/>
  <c r="L389" i="12"/>
  <c r="N389" i="12" s="1"/>
  <c r="L410" i="12"/>
  <c r="N410" i="12" s="1"/>
  <c r="L404" i="12"/>
  <c r="N404" i="12" s="1"/>
  <c r="L234" i="15"/>
  <c r="L386" i="12"/>
  <c r="N386" i="12" s="1"/>
  <c r="L190" i="10"/>
  <c r="N190" i="10"/>
  <c r="N123" i="14"/>
  <c r="Q123" i="14" s="1"/>
  <c r="K236" i="15"/>
  <c r="J236" i="15"/>
  <c r="K233" i="15"/>
  <c r="J233" i="15"/>
  <c r="O236" i="15" l="1"/>
  <c r="L233" i="15"/>
  <c r="O233" i="15"/>
  <c r="L236" i="15"/>
  <c r="N125" i="14"/>
  <c r="Q125" i="14" s="1"/>
  <c r="K380" i="12"/>
  <c r="G380" i="12"/>
  <c r="N132" i="13"/>
  <c r="Q132" i="13" s="1"/>
  <c r="K424" i="12"/>
  <c r="G424" i="12"/>
  <c r="N124" i="14"/>
  <c r="Q124" i="14" s="1"/>
  <c r="K229" i="15"/>
  <c r="J229" i="15"/>
  <c r="L380" i="12" l="1"/>
  <c r="N380" i="12" s="1"/>
  <c r="L229" i="15"/>
  <c r="L424" i="12"/>
  <c r="N424" i="12" s="1"/>
  <c r="O229" i="15"/>
  <c r="K452" i="12"/>
  <c r="G452" i="12"/>
  <c r="K396" i="12"/>
  <c r="G396" i="12"/>
  <c r="J231" i="15"/>
  <c r="J230" i="15"/>
  <c r="K232" i="15"/>
  <c r="J232" i="15"/>
  <c r="K230" i="15"/>
  <c r="G412" i="12"/>
  <c r="N122" i="14"/>
  <c r="Q122" i="14" s="1"/>
  <c r="K442" i="12"/>
  <c r="G442" i="12"/>
  <c r="K201" i="10"/>
  <c r="G201" i="10"/>
  <c r="K191" i="10"/>
  <c r="G191" i="10"/>
  <c r="K224" i="15"/>
  <c r="J224" i="15"/>
  <c r="K196" i="10"/>
  <c r="G196" i="10"/>
  <c r="J38" i="15"/>
  <c r="K231" i="15"/>
  <c r="N121" i="14"/>
  <c r="Q121" i="14" s="1"/>
  <c r="K227" i="15"/>
  <c r="J227" i="15"/>
  <c r="K228" i="15"/>
  <c r="J228" i="15"/>
  <c r="K226" i="15"/>
  <c r="J226" i="15"/>
  <c r="K225" i="15"/>
  <c r="N131" i="13"/>
  <c r="Q131" i="13" s="1"/>
  <c r="N120" i="14"/>
  <c r="Q120" i="14" s="1"/>
  <c r="K379" i="12"/>
  <c r="G379" i="12"/>
  <c r="O230" i="15" l="1"/>
  <c r="O224" i="15"/>
  <c r="L232" i="15"/>
  <c r="L396" i="12"/>
  <c r="N396" i="12" s="1"/>
  <c r="L452" i="12"/>
  <c r="N452" i="12" s="1"/>
  <c r="L230" i="15"/>
  <c r="O232" i="15"/>
  <c r="L412" i="12"/>
  <c r="N412" i="12" s="1"/>
  <c r="L442" i="12"/>
  <c r="N442" i="12" s="1"/>
  <c r="N201" i="10"/>
  <c r="L201" i="10"/>
  <c r="L191" i="10"/>
  <c r="N191" i="10"/>
  <c r="L224" i="15"/>
  <c r="L196" i="10"/>
  <c r="N196" i="10"/>
  <c r="L231" i="15"/>
  <c r="O225" i="15"/>
  <c r="O231" i="15"/>
  <c r="O228" i="15"/>
  <c r="L226" i="15"/>
  <c r="L227" i="15"/>
  <c r="O227" i="15"/>
  <c r="L225" i="15"/>
  <c r="L228" i="15"/>
  <c r="O226" i="15"/>
  <c r="L379" i="12"/>
  <c r="N379" i="12" s="1"/>
  <c r="K376" i="12"/>
  <c r="G376" i="12"/>
  <c r="L376" i="12" l="1"/>
  <c r="N376" i="12" s="1"/>
  <c r="K383" i="12"/>
  <c r="G383" i="12"/>
  <c r="L383" i="12" l="1"/>
  <c r="N383" i="12" s="1"/>
  <c r="K297" i="8"/>
  <c r="G297" i="8"/>
  <c r="K187" i="10"/>
  <c r="G187" i="10"/>
  <c r="K223" i="15"/>
  <c r="J223" i="15"/>
  <c r="J221" i="15"/>
  <c r="K221" i="15"/>
  <c r="K222" i="15"/>
  <c r="J222" i="15"/>
  <c r="N119" i="14"/>
  <c r="Q119" i="14" s="1"/>
  <c r="K189" i="10"/>
  <c r="G189" i="10"/>
  <c r="J218" i="15"/>
  <c r="J219" i="15"/>
  <c r="J220" i="15"/>
  <c r="K218" i="15"/>
  <c r="K220" i="15"/>
  <c r="K219" i="15"/>
  <c r="K375" i="12"/>
  <c r="G375" i="12"/>
  <c r="N130" i="13"/>
  <c r="Q130" i="13" s="1"/>
  <c r="N129" i="13"/>
  <c r="Q129" i="13" s="1"/>
  <c r="K378" i="12"/>
  <c r="G378" i="12"/>
  <c r="K385" i="12"/>
  <c r="G385" i="12"/>
  <c r="K384" i="12"/>
  <c r="G384" i="12"/>
  <c r="K382" i="12"/>
  <c r="G382" i="12"/>
  <c r="K184" i="10"/>
  <c r="G184" i="10"/>
  <c r="K185" i="10"/>
  <c r="G185" i="10"/>
  <c r="K298" i="8"/>
  <c r="G298" i="8"/>
  <c r="K296" i="8"/>
  <c r="G296" i="8"/>
  <c r="N113" i="14"/>
  <c r="Q113" i="14" s="1"/>
  <c r="K217" i="15"/>
  <c r="J217" i="15"/>
  <c r="K216" i="15"/>
  <c r="J216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4" i="12"/>
  <c r="G354" i="12"/>
  <c r="K215" i="15"/>
  <c r="J215" i="15"/>
  <c r="K294" i="8"/>
  <c r="G294" i="8"/>
  <c r="K214" i="15"/>
  <c r="J214" i="15"/>
  <c r="N111" i="14"/>
  <c r="Q111" i="14" s="1"/>
  <c r="N110" i="14"/>
  <c r="Q110" i="14" s="1"/>
  <c r="N112" i="14"/>
  <c r="Q112" i="14" s="1"/>
  <c r="O222" i="15" l="1"/>
  <c r="O221" i="15"/>
  <c r="L375" i="12"/>
  <c r="N375" i="12" s="1"/>
  <c r="L221" i="15"/>
  <c r="L298" i="8"/>
  <c r="N298" i="8" s="1"/>
  <c r="L297" i="8"/>
  <c r="N297" i="8" s="1"/>
  <c r="L223" i="15"/>
  <c r="L187" i="10"/>
  <c r="N187" i="10"/>
  <c r="L222" i="15"/>
  <c r="O223" i="15"/>
  <c r="N184" i="10"/>
  <c r="L189" i="10"/>
  <c r="N189" i="10"/>
  <c r="L296" i="8"/>
  <c r="N296" i="8" s="1"/>
  <c r="L219" i="15"/>
  <c r="L218" i="15"/>
  <c r="O220" i="15"/>
  <c r="O218" i="15"/>
  <c r="L220" i="15"/>
  <c r="O219" i="15"/>
  <c r="L185" i="10"/>
  <c r="L382" i="12"/>
  <c r="N382" i="12" s="1"/>
  <c r="L384" i="12"/>
  <c r="N384" i="12" s="1"/>
  <c r="L385" i="12"/>
  <c r="N385" i="12" s="1"/>
  <c r="L378" i="12"/>
  <c r="N378" i="12" s="1"/>
  <c r="L184" i="10"/>
  <c r="N185" i="10"/>
  <c r="L217" i="15"/>
  <c r="L216" i="15"/>
  <c r="O217" i="15"/>
  <c r="O216" i="15"/>
  <c r="L214" i="15"/>
  <c r="O215" i="15"/>
  <c r="L354" i="12"/>
  <c r="N354" i="12" s="1"/>
  <c r="L215" i="15"/>
  <c r="L294" i="8"/>
  <c r="N294" i="8" s="1"/>
  <c r="O214" i="15"/>
  <c r="K213" i="15"/>
  <c r="J213" i="15"/>
  <c r="K38" i="15"/>
  <c r="K212" i="15"/>
  <c r="J212" i="15"/>
  <c r="K211" i="15"/>
  <c r="J211" i="15"/>
  <c r="K293" i="8"/>
  <c r="G293" i="8"/>
  <c r="K182" i="10"/>
  <c r="G182" i="10"/>
  <c r="K173" i="10"/>
  <c r="G173" i="10"/>
  <c r="K172" i="10"/>
  <c r="G172" i="10"/>
  <c r="K192" i="10"/>
  <c r="G192" i="10"/>
  <c r="K179" i="10"/>
  <c r="G179" i="10"/>
  <c r="K374" i="12"/>
  <c r="G374" i="12"/>
  <c r="K388" i="12"/>
  <c r="G388" i="12"/>
  <c r="K339" i="12"/>
  <c r="G339" i="12"/>
  <c r="K377" i="12"/>
  <c r="G377" i="12"/>
  <c r="K174" i="10"/>
  <c r="G174" i="10"/>
  <c r="K183" i="10"/>
  <c r="G183" i="10"/>
  <c r="K328" i="12"/>
  <c r="G328" i="12"/>
  <c r="K391" i="12"/>
  <c r="G391" i="12"/>
  <c r="K330" i="12"/>
  <c r="G330" i="12"/>
  <c r="K329" i="12"/>
  <c r="G329" i="12"/>
  <c r="K334" i="12"/>
  <c r="G334" i="12"/>
  <c r="K326" i="12"/>
  <c r="G326" i="12"/>
  <c r="N109" i="14"/>
  <c r="Q109" i="14" s="1"/>
  <c r="K342" i="12"/>
  <c r="G342" i="12"/>
  <c r="K337" i="12"/>
  <c r="G337" i="12"/>
  <c r="K585" i="12"/>
  <c r="G585" i="12"/>
  <c r="K208" i="15"/>
  <c r="J208" i="15"/>
  <c r="O211" i="15" l="1"/>
  <c r="O213" i="15"/>
  <c r="O212" i="15"/>
  <c r="L38" i="15"/>
  <c r="L213" i="15"/>
  <c r="O38" i="15"/>
  <c r="L212" i="15"/>
  <c r="L211" i="15"/>
  <c r="L585" i="12"/>
  <c r="N585" i="12" s="1"/>
  <c r="L293" i="8"/>
  <c r="N293" i="8" s="1"/>
  <c r="N172" i="10"/>
  <c r="L192" i="10"/>
  <c r="N192" i="10"/>
  <c r="N182" i="10"/>
  <c r="L182" i="10"/>
  <c r="L173" i="10"/>
  <c r="N173" i="10"/>
  <c r="L172" i="10"/>
  <c r="L179" i="10"/>
  <c r="N179" i="10"/>
  <c r="L174" i="10"/>
  <c r="N174" i="10"/>
  <c r="L339" i="12"/>
  <c r="N339" i="12" s="1"/>
  <c r="L330" i="12"/>
  <c r="N330" i="12" s="1"/>
  <c r="L377" i="12"/>
  <c r="N377" i="12" s="1"/>
  <c r="L374" i="12"/>
  <c r="N374" i="12" s="1"/>
  <c r="L388" i="12"/>
  <c r="N388" i="12" s="1"/>
  <c r="L183" i="10"/>
  <c r="N183" i="10"/>
  <c r="L329" i="12"/>
  <c r="N329" i="12" s="1"/>
  <c r="L328" i="12"/>
  <c r="N328" i="12" s="1"/>
  <c r="L391" i="12"/>
  <c r="N391" i="12" s="1"/>
  <c r="L334" i="12"/>
  <c r="N334" i="12" s="1"/>
  <c r="L326" i="12"/>
  <c r="N326" i="12" s="1"/>
  <c r="L342" i="12"/>
  <c r="N342" i="12" s="1"/>
  <c r="L337" i="12"/>
  <c r="N337" i="12" s="1"/>
  <c r="O208" i="15"/>
  <c r="L208" i="15"/>
  <c r="K210" i="15" l="1"/>
  <c r="J210" i="15"/>
  <c r="K207" i="15"/>
  <c r="J207" i="15"/>
  <c r="K209" i="15"/>
  <c r="J209" i="15"/>
  <c r="O207" i="15" l="1"/>
  <c r="L207" i="15"/>
  <c r="L209" i="15"/>
  <c r="L210" i="15"/>
  <c r="O209" i="15"/>
  <c r="O210" i="15"/>
  <c r="K338" i="12" l="1"/>
  <c r="G338" i="12"/>
  <c r="K363" i="12"/>
  <c r="G363" i="12"/>
  <c r="K367" i="12"/>
  <c r="G367" i="12"/>
  <c r="K343" i="12"/>
  <c r="G343" i="12"/>
  <c r="K353" i="12"/>
  <c r="G353" i="12"/>
  <c r="K346" i="12"/>
  <c r="G346" i="12"/>
  <c r="K295" i="8"/>
  <c r="G295" i="8"/>
  <c r="K206" i="15"/>
  <c r="J206" i="15"/>
  <c r="K205" i="15"/>
  <c r="J205" i="15"/>
  <c r="K291" i="8"/>
  <c r="G291" i="8"/>
  <c r="K188" i="10"/>
  <c r="G188" i="10"/>
  <c r="K312" i="12"/>
  <c r="G312" i="12"/>
  <c r="K369" i="12"/>
  <c r="G369" i="12"/>
  <c r="K336" i="12"/>
  <c r="G336" i="12"/>
  <c r="K366" i="12"/>
  <c r="G366" i="12"/>
  <c r="K311" i="12"/>
  <c r="G311" i="12"/>
  <c r="K204" i="15"/>
  <c r="J204" i="15"/>
  <c r="K180" i="10"/>
  <c r="G180" i="10"/>
  <c r="K168" i="10"/>
  <c r="G168" i="10"/>
  <c r="K292" i="8"/>
  <c r="G292" i="8"/>
  <c r="K349" i="12"/>
  <c r="G349" i="12"/>
  <c r="K323" i="12"/>
  <c r="G323" i="12"/>
  <c r="K361" i="12"/>
  <c r="G361" i="12"/>
  <c r="K307" i="12"/>
  <c r="G307" i="12"/>
  <c r="K315" i="12"/>
  <c r="G315" i="12"/>
  <c r="N107" i="14"/>
  <c r="Q107" i="14" s="1"/>
  <c r="N108" i="14"/>
  <c r="Q108" i="14" s="1"/>
  <c r="K201" i="15"/>
  <c r="J201" i="15"/>
  <c r="K203" i="15"/>
  <c r="J203" i="15"/>
  <c r="K200" i="15"/>
  <c r="J200" i="15"/>
  <c r="K202" i="15"/>
  <c r="J202" i="15"/>
  <c r="K373" i="12"/>
  <c r="G373" i="12"/>
  <c r="K371" i="12"/>
  <c r="G371" i="12"/>
  <c r="K340" i="12"/>
  <c r="G340" i="12"/>
  <c r="K306" i="12"/>
  <c r="G306" i="12"/>
  <c r="K381" i="12"/>
  <c r="G381" i="12"/>
  <c r="K332" i="12"/>
  <c r="G332" i="12"/>
  <c r="K321" i="12"/>
  <c r="G321" i="12"/>
  <c r="K318" i="12"/>
  <c r="G318" i="12"/>
  <c r="K288" i="8"/>
  <c r="G288" i="8"/>
  <c r="N106" i="14"/>
  <c r="Q106" i="14" s="1"/>
  <c r="K165" i="10"/>
  <c r="G165" i="10"/>
  <c r="K290" i="8"/>
  <c r="G290" i="8"/>
  <c r="K313" i="12"/>
  <c r="G313" i="12"/>
  <c r="K327" i="12"/>
  <c r="G327" i="12"/>
  <c r="K310" i="12"/>
  <c r="G310" i="12"/>
  <c r="K325" i="12"/>
  <c r="G325" i="12"/>
  <c r="K359" i="12"/>
  <c r="G359" i="12"/>
  <c r="J195" i="15"/>
  <c r="K195" i="15"/>
  <c r="J199" i="15"/>
  <c r="K199" i="15"/>
  <c r="J197" i="15"/>
  <c r="K197" i="15"/>
  <c r="J198" i="15"/>
  <c r="K198" i="15"/>
  <c r="J196" i="15"/>
  <c r="K196" i="15"/>
  <c r="N128" i="13"/>
  <c r="Q128" i="13" s="1"/>
  <c r="N103" i="14"/>
  <c r="Q103" i="14" s="1"/>
  <c r="N102" i="14"/>
  <c r="Q102" i="14" s="1"/>
  <c r="K347" i="12"/>
  <c r="K351" i="12"/>
  <c r="G351" i="12"/>
  <c r="K309" i="12"/>
  <c r="G309" i="12"/>
  <c r="O195" i="15" l="1"/>
  <c r="O202" i="15"/>
  <c r="O199" i="15"/>
  <c r="O205" i="15"/>
  <c r="L295" i="8"/>
  <c r="N295" i="8" s="1"/>
  <c r="L343" i="12"/>
  <c r="N343" i="12" s="1"/>
  <c r="L346" i="12"/>
  <c r="N346" i="12" s="1"/>
  <c r="L363" i="12"/>
  <c r="N363" i="12" s="1"/>
  <c r="L367" i="12"/>
  <c r="N367" i="12" s="1"/>
  <c r="L353" i="12"/>
  <c r="N353" i="12" s="1"/>
  <c r="L338" i="12"/>
  <c r="N338" i="12" s="1"/>
  <c r="O206" i="15"/>
  <c r="L206" i="15"/>
  <c r="L205" i="15"/>
  <c r="L291" i="8"/>
  <c r="N291" i="8" s="1"/>
  <c r="O204" i="15"/>
  <c r="L188" i="10"/>
  <c r="N188" i="10"/>
  <c r="L369" i="12"/>
  <c r="N369" i="12" s="1"/>
  <c r="L336" i="12"/>
  <c r="N336" i="12" s="1"/>
  <c r="L366" i="12"/>
  <c r="N366" i="12" s="1"/>
  <c r="L312" i="12"/>
  <c r="N312" i="12" s="1"/>
  <c r="L311" i="12"/>
  <c r="N311" i="12" s="1"/>
  <c r="L204" i="15"/>
  <c r="L180" i="10"/>
  <c r="L168" i="10"/>
  <c r="N180" i="10"/>
  <c r="N168" i="10"/>
  <c r="L371" i="12"/>
  <c r="N371" i="12" s="1"/>
  <c r="L292" i="8"/>
  <c r="N292" i="8" s="1"/>
  <c r="L323" i="12"/>
  <c r="N323" i="12" s="1"/>
  <c r="L349" i="12"/>
  <c r="N349" i="12" s="1"/>
  <c r="L361" i="12"/>
  <c r="N361" i="12" s="1"/>
  <c r="L307" i="12"/>
  <c r="N307" i="12" s="1"/>
  <c r="L315" i="12"/>
  <c r="N315" i="12" s="1"/>
  <c r="O197" i="15"/>
  <c r="L201" i="15"/>
  <c r="L196" i="15"/>
  <c r="O201" i="15"/>
  <c r="L200" i="15"/>
  <c r="L198" i="15"/>
  <c r="L195" i="15"/>
  <c r="L203" i="15"/>
  <c r="L202" i="15"/>
  <c r="O203" i="15"/>
  <c r="O200" i="15"/>
  <c r="L373" i="12"/>
  <c r="N373" i="12" s="1"/>
  <c r="L340" i="12"/>
  <c r="N340" i="12" s="1"/>
  <c r="L381" i="12"/>
  <c r="N381" i="12" s="1"/>
  <c r="L321" i="12"/>
  <c r="N321" i="12" s="1"/>
  <c r="L306" i="12"/>
  <c r="N306" i="12" s="1"/>
  <c r="L332" i="12"/>
  <c r="N332" i="12" s="1"/>
  <c r="L318" i="12"/>
  <c r="N318" i="12" s="1"/>
  <c r="L351" i="12"/>
  <c r="N351" i="12" s="1"/>
  <c r="L309" i="12"/>
  <c r="N309" i="12" s="1"/>
  <c r="L288" i="8"/>
  <c r="N288" i="8" s="1"/>
  <c r="L199" i="15"/>
  <c r="O198" i="15"/>
  <c r="O196" i="15"/>
  <c r="L197" i="15"/>
  <c r="N165" i="10"/>
  <c r="L165" i="10"/>
  <c r="L290" i="8"/>
  <c r="N290" i="8" s="1"/>
  <c r="L313" i="12"/>
  <c r="N313" i="12" s="1"/>
  <c r="L325" i="12"/>
  <c r="N325" i="12" s="1"/>
  <c r="L359" i="12"/>
  <c r="N359" i="12" s="1"/>
  <c r="L327" i="12"/>
  <c r="N327" i="12" s="1"/>
  <c r="L310" i="12"/>
  <c r="N310" i="12" s="1"/>
  <c r="K333" i="12"/>
  <c r="G333" i="12"/>
  <c r="K192" i="15"/>
  <c r="K194" i="15"/>
  <c r="O194" i="15" s="1"/>
  <c r="J192" i="15"/>
  <c r="J191" i="15"/>
  <c r="K191" i="15"/>
  <c r="K193" i="15"/>
  <c r="O193" i="15" s="1"/>
  <c r="N101" i="14"/>
  <c r="Q101" i="14" s="1"/>
  <c r="N105" i="14"/>
  <c r="Q105" i="14" s="1"/>
  <c r="Q16" i="14" s="1"/>
  <c r="N6" i="14" s="1"/>
  <c r="N100" i="14"/>
  <c r="Q100" i="14" s="1"/>
  <c r="K299" i="12"/>
  <c r="G299" i="12"/>
  <c r="K344" i="12"/>
  <c r="G344" i="12"/>
  <c r="K294" i="12"/>
  <c r="G294" i="12"/>
  <c r="K293" i="12"/>
  <c r="G293" i="12"/>
  <c r="K195" i="10"/>
  <c r="G195" i="10"/>
  <c r="K161" i="10"/>
  <c r="G161" i="10"/>
  <c r="K178" i="10"/>
  <c r="G178" i="10"/>
  <c r="K287" i="8"/>
  <c r="G287" i="8"/>
  <c r="G281" i="8"/>
  <c r="K279" i="8"/>
  <c r="G279" i="8"/>
  <c r="G283" i="8"/>
  <c r="K284" i="8"/>
  <c r="G284" i="8"/>
  <c r="K189" i="15"/>
  <c r="I45" i="15"/>
  <c r="N45" i="15"/>
  <c r="K45" i="15" s="1"/>
  <c r="J39" i="15"/>
  <c r="K39" i="15"/>
  <c r="J40" i="15"/>
  <c r="K40" i="15"/>
  <c r="J42" i="15"/>
  <c r="K42" i="15"/>
  <c r="J44" i="15"/>
  <c r="K44" i="15"/>
  <c r="J47" i="15"/>
  <c r="K47" i="15"/>
  <c r="J43" i="15"/>
  <c r="K43" i="15"/>
  <c r="J41" i="15"/>
  <c r="K41" i="15"/>
  <c r="J46" i="15"/>
  <c r="K46" i="15"/>
  <c r="J48" i="15"/>
  <c r="K48" i="15"/>
  <c r="J49" i="15"/>
  <c r="K49" i="15"/>
  <c r="J51" i="15"/>
  <c r="K51" i="15"/>
  <c r="K50" i="15"/>
  <c r="J52" i="15"/>
  <c r="K52" i="15"/>
  <c r="J53" i="15"/>
  <c r="K53" i="15"/>
  <c r="J54" i="15"/>
  <c r="K54" i="15"/>
  <c r="J55" i="15"/>
  <c r="K55" i="15"/>
  <c r="J56" i="15"/>
  <c r="K56" i="15"/>
  <c r="J57" i="15"/>
  <c r="N57" i="15"/>
  <c r="K57" i="15" s="1"/>
  <c r="J60" i="15"/>
  <c r="K60" i="15"/>
  <c r="J58" i="15"/>
  <c r="N58" i="15"/>
  <c r="K58" i="15" s="1"/>
  <c r="J61" i="15"/>
  <c r="K61" i="15"/>
  <c r="J62" i="15"/>
  <c r="N62" i="15"/>
  <c r="K62" i="15" s="1"/>
  <c r="J66" i="15"/>
  <c r="K66" i="15"/>
  <c r="J59" i="15"/>
  <c r="K59" i="15"/>
  <c r="I63" i="15"/>
  <c r="N63" i="15"/>
  <c r="K63" i="15" s="1"/>
  <c r="J64" i="15"/>
  <c r="K64" i="15"/>
  <c r="J67" i="15"/>
  <c r="K67" i="15"/>
  <c r="J70" i="15"/>
  <c r="K70" i="15"/>
  <c r="J65" i="15"/>
  <c r="K65" i="15"/>
  <c r="J68" i="15"/>
  <c r="K68" i="15"/>
  <c r="J75" i="15"/>
  <c r="K75" i="15"/>
  <c r="K76" i="15"/>
  <c r="J71" i="15"/>
  <c r="K71" i="15"/>
  <c r="J82" i="15"/>
  <c r="K82" i="15"/>
  <c r="K77" i="15"/>
  <c r="J72" i="15"/>
  <c r="K72" i="15"/>
  <c r="K69" i="15"/>
  <c r="J73" i="15"/>
  <c r="K73" i="15"/>
  <c r="J84" i="15"/>
  <c r="N84" i="15"/>
  <c r="K84" i="15" s="1"/>
  <c r="K78" i="15"/>
  <c r="O78" i="15" s="1"/>
  <c r="J79" i="15"/>
  <c r="K79" i="15"/>
  <c r="J85" i="15"/>
  <c r="K85" i="15"/>
  <c r="J74" i="15"/>
  <c r="K74" i="15"/>
  <c r="J80" i="15"/>
  <c r="K80" i="15"/>
  <c r="J97" i="15"/>
  <c r="N97" i="15"/>
  <c r="K97" i="15" s="1"/>
  <c r="K88" i="15"/>
  <c r="J81" i="15"/>
  <c r="K81" i="15"/>
  <c r="J89" i="15"/>
  <c r="K89" i="15"/>
  <c r="J98" i="15"/>
  <c r="K98" i="15"/>
  <c r="J99" i="15"/>
  <c r="K99" i="15"/>
  <c r="J83" i="15"/>
  <c r="K83" i="15"/>
  <c r="J86" i="15"/>
  <c r="K86" i="15"/>
  <c r="J87" i="15"/>
  <c r="K87" i="15"/>
  <c r="J100" i="15"/>
  <c r="K100" i="15"/>
  <c r="J90" i="15"/>
  <c r="K90" i="15"/>
  <c r="K91" i="15"/>
  <c r="J92" i="15"/>
  <c r="K92" i="15"/>
  <c r="J93" i="15"/>
  <c r="K93" i="15"/>
  <c r="J101" i="15"/>
  <c r="K101" i="15"/>
  <c r="J94" i="15"/>
  <c r="K94" i="15"/>
  <c r="K95" i="15"/>
  <c r="J96" i="15"/>
  <c r="K96" i="15"/>
  <c r="J102" i="15"/>
  <c r="K102" i="15"/>
  <c r="J120" i="15"/>
  <c r="K120" i="15"/>
  <c r="J105" i="15"/>
  <c r="N105" i="15"/>
  <c r="K105" i="15" s="1"/>
  <c r="J108" i="15"/>
  <c r="K108" i="15"/>
  <c r="J103" i="15"/>
  <c r="K103" i="15"/>
  <c r="J104" i="15"/>
  <c r="K104" i="15"/>
  <c r="J109" i="15"/>
  <c r="K109" i="15"/>
  <c r="J119" i="15"/>
  <c r="K119" i="15"/>
  <c r="J110" i="15"/>
  <c r="K110" i="15"/>
  <c r="J106" i="15"/>
  <c r="K106" i="15"/>
  <c r="J107" i="15"/>
  <c r="K107" i="15"/>
  <c r="K112" i="15"/>
  <c r="J113" i="15"/>
  <c r="K113" i="15"/>
  <c r="J111" i="15"/>
  <c r="K111" i="15"/>
  <c r="K114" i="15"/>
  <c r="J115" i="15"/>
  <c r="K115" i="15"/>
  <c r="K117" i="15"/>
  <c r="J116" i="15"/>
  <c r="K116" i="15"/>
  <c r="J331" i="15"/>
  <c r="K331" i="15"/>
  <c r="J118" i="15"/>
  <c r="K118" i="15"/>
  <c r="J121" i="15"/>
  <c r="K121" i="15"/>
  <c r="J122" i="15"/>
  <c r="K122" i="15"/>
  <c r="J124" i="15"/>
  <c r="K124" i="15"/>
  <c r="J125" i="15"/>
  <c r="K125" i="15"/>
  <c r="J123" i="15"/>
  <c r="K123" i="15"/>
  <c r="J126" i="15"/>
  <c r="K126" i="15"/>
  <c r="J128" i="15"/>
  <c r="K128" i="15"/>
  <c r="J129" i="15"/>
  <c r="K129" i="15"/>
  <c r="J127" i="15"/>
  <c r="K127" i="15"/>
  <c r="J130" i="15"/>
  <c r="K130" i="15"/>
  <c r="J131" i="15"/>
  <c r="K131" i="15"/>
  <c r="J132" i="15"/>
  <c r="K132" i="15"/>
  <c r="K133" i="15"/>
  <c r="J134" i="15"/>
  <c r="K134" i="15"/>
  <c r="K135" i="15"/>
  <c r="J136" i="15"/>
  <c r="K136" i="15"/>
  <c r="J137" i="15"/>
  <c r="K137" i="15"/>
  <c r="J138" i="15"/>
  <c r="K138" i="15"/>
  <c r="J139" i="15"/>
  <c r="K139" i="15"/>
  <c r="J140" i="15"/>
  <c r="K140" i="15"/>
  <c r="J141" i="15"/>
  <c r="K141" i="15"/>
  <c r="J143" i="15"/>
  <c r="K143" i="15"/>
  <c r="J142" i="15"/>
  <c r="K142" i="15"/>
  <c r="K145" i="15"/>
  <c r="J144" i="15"/>
  <c r="N144" i="15"/>
  <c r="K144" i="15" s="1"/>
  <c r="J146" i="15"/>
  <c r="K146" i="15"/>
  <c r="J147" i="15"/>
  <c r="K147" i="15"/>
  <c r="J149" i="15"/>
  <c r="K149" i="15"/>
  <c r="J152" i="15"/>
  <c r="K152" i="15"/>
  <c r="K150" i="15"/>
  <c r="J148" i="15"/>
  <c r="K148" i="15"/>
  <c r="J151" i="15"/>
  <c r="K151" i="15"/>
  <c r="K154" i="15"/>
  <c r="J153" i="15"/>
  <c r="K153" i="15"/>
  <c r="J155" i="15"/>
  <c r="K155" i="15"/>
  <c r="J157" i="15"/>
  <c r="K157" i="15"/>
  <c r="J158" i="15"/>
  <c r="K158" i="15"/>
  <c r="N156" i="15"/>
  <c r="K156" i="15" s="1"/>
  <c r="J159" i="15"/>
  <c r="K159" i="15"/>
  <c r="J160" i="15"/>
  <c r="K160" i="15"/>
  <c r="J161" i="15"/>
  <c r="K161" i="15"/>
  <c r="J162" i="15"/>
  <c r="K162" i="15"/>
  <c r="K163" i="15"/>
  <c r="J164" i="15"/>
  <c r="K164" i="15"/>
  <c r="J165" i="15"/>
  <c r="K165" i="15"/>
  <c r="J166" i="15"/>
  <c r="K166" i="15"/>
  <c r="K169" i="15"/>
  <c r="J174" i="15"/>
  <c r="K174" i="15"/>
  <c r="J167" i="15"/>
  <c r="K167" i="15"/>
  <c r="K168" i="15"/>
  <c r="J170" i="15"/>
  <c r="N170" i="15"/>
  <c r="K170" i="15" s="1"/>
  <c r="J171" i="15"/>
  <c r="K171" i="15"/>
  <c r="J172" i="15"/>
  <c r="K172" i="15"/>
  <c r="J173" i="15"/>
  <c r="K173" i="15"/>
  <c r="J176" i="15"/>
  <c r="K176" i="15"/>
  <c r="K175" i="15"/>
  <c r="J177" i="15"/>
  <c r="K177" i="15"/>
  <c r="J178" i="15"/>
  <c r="K178" i="15"/>
  <c r="J179" i="15"/>
  <c r="N179" i="15"/>
  <c r="K179" i="15" s="1"/>
  <c r="J180" i="15"/>
  <c r="K180" i="15"/>
  <c r="J181" i="15"/>
  <c r="K181" i="15"/>
  <c r="J182" i="15"/>
  <c r="K182" i="15"/>
  <c r="J183" i="15"/>
  <c r="K183" i="15"/>
  <c r="J184" i="15"/>
  <c r="K184" i="15"/>
  <c r="J185" i="15"/>
  <c r="K185" i="15"/>
  <c r="J186" i="15"/>
  <c r="K186" i="15"/>
  <c r="J188" i="15"/>
  <c r="K188" i="15"/>
  <c r="J187" i="15"/>
  <c r="K187" i="15"/>
  <c r="K190" i="15"/>
  <c r="L190" i="15" s="1"/>
  <c r="N104" i="14"/>
  <c r="Q104" i="14" s="1"/>
  <c r="K298" i="12"/>
  <c r="G298" i="12"/>
  <c r="K296" i="12"/>
  <c r="G296" i="12"/>
  <c r="K345" i="12"/>
  <c r="G345" i="12"/>
  <c r="K331" i="12"/>
  <c r="G331" i="12"/>
  <c r="K295" i="12"/>
  <c r="G295" i="12"/>
  <c r="K320" i="12"/>
  <c r="G320" i="12"/>
  <c r="K171" i="10"/>
  <c r="G171" i="10"/>
  <c r="K166" i="10"/>
  <c r="G166" i="10"/>
  <c r="K277" i="8"/>
  <c r="G277" i="8"/>
  <c r="K282" i="8"/>
  <c r="G282" i="8"/>
  <c r="K289" i="8"/>
  <c r="G289" i="8"/>
  <c r="G286" i="8"/>
  <c r="K169" i="10"/>
  <c r="G169" i="10"/>
  <c r="K186" i="10"/>
  <c r="G186" i="10"/>
  <c r="K158" i="10"/>
  <c r="G158" i="10"/>
  <c r="K163" i="10"/>
  <c r="G163" i="10"/>
  <c r="K164" i="10"/>
  <c r="G164" i="10"/>
  <c r="K176" i="10"/>
  <c r="G176" i="10"/>
  <c r="K181" i="10"/>
  <c r="G181" i="10"/>
  <c r="K360" i="12"/>
  <c r="G360" i="12"/>
  <c r="K304" i="12"/>
  <c r="G304" i="12"/>
  <c r="K316" i="12"/>
  <c r="G316" i="12"/>
  <c r="K297" i="12"/>
  <c r="G297" i="12"/>
  <c r="K305" i="12"/>
  <c r="G305" i="12"/>
  <c r="K290" i="12"/>
  <c r="G290" i="12"/>
  <c r="K362" i="12"/>
  <c r="G362" i="12"/>
  <c r="K291" i="12"/>
  <c r="G291" i="12"/>
  <c r="K303" i="12"/>
  <c r="G303" i="12"/>
  <c r="K289" i="12"/>
  <c r="G289" i="12"/>
  <c r="G347" i="12"/>
  <c r="L347" i="12" s="1"/>
  <c r="N347" i="12" s="1"/>
  <c r="K341" i="12"/>
  <c r="G341" i="12"/>
  <c r="K317" i="12"/>
  <c r="G317" i="12"/>
  <c r="K280" i="8"/>
  <c r="G280" i="8"/>
  <c r="N99" i="14"/>
  <c r="Q99" i="14" s="1"/>
  <c r="N98" i="14"/>
  <c r="Q98" i="14" s="1"/>
  <c r="N97" i="14"/>
  <c r="Q97" i="14" s="1"/>
  <c r="N96" i="14"/>
  <c r="Q96" i="14" s="1"/>
  <c r="N125" i="13"/>
  <c r="Q125" i="13" s="1"/>
  <c r="K175" i="10"/>
  <c r="G175" i="10"/>
  <c r="K287" i="12"/>
  <c r="G287" i="12"/>
  <c r="K288" i="12"/>
  <c r="G288" i="12"/>
  <c r="K286" i="12"/>
  <c r="G286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59" i="10"/>
  <c r="G159" i="10"/>
  <c r="N86" i="14"/>
  <c r="Q86" i="14" s="1"/>
  <c r="N88" i="14"/>
  <c r="Q88" i="14" s="1"/>
  <c r="N94" i="14"/>
  <c r="Q94" i="14" s="1"/>
  <c r="K358" i="12"/>
  <c r="K275" i="8"/>
  <c r="G275" i="8"/>
  <c r="K285" i="12"/>
  <c r="G285" i="12"/>
  <c r="K372" i="12"/>
  <c r="G372" i="12"/>
  <c r="K335" i="12"/>
  <c r="G335" i="12"/>
  <c r="K355" i="12"/>
  <c r="G355" i="12"/>
  <c r="K301" i="12"/>
  <c r="G301" i="12"/>
  <c r="K308" i="12"/>
  <c r="G308" i="12"/>
  <c r="K364" i="12"/>
  <c r="G364" i="12"/>
  <c r="K177" i="10"/>
  <c r="G177" i="10"/>
  <c r="K160" i="10"/>
  <c r="G160" i="10"/>
  <c r="N87" i="14"/>
  <c r="Q87" i="14" s="1"/>
  <c r="K170" i="10"/>
  <c r="G170" i="10"/>
  <c r="K154" i="10"/>
  <c r="G154" i="10"/>
  <c r="G358" i="12"/>
  <c r="K281" i="12"/>
  <c r="G281" i="12"/>
  <c r="K284" i="12"/>
  <c r="G284" i="12"/>
  <c r="K348" i="12"/>
  <c r="G348" i="12"/>
  <c r="K356" i="12"/>
  <c r="G356" i="12"/>
  <c r="K283" i="12"/>
  <c r="G283" i="12"/>
  <c r="K276" i="8"/>
  <c r="G276" i="8"/>
  <c r="K281" i="8"/>
  <c r="K285" i="8"/>
  <c r="G285" i="8"/>
  <c r="G278" i="8"/>
  <c r="N84" i="14"/>
  <c r="Q84" i="14" s="1"/>
  <c r="K153" i="10"/>
  <c r="G153" i="10"/>
  <c r="K167" i="10"/>
  <c r="G167" i="10"/>
  <c r="K319" i="12"/>
  <c r="G319" i="12"/>
  <c r="K322" i="12"/>
  <c r="G322" i="12"/>
  <c r="K350" i="12"/>
  <c r="G350" i="12"/>
  <c r="K283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2" i="10"/>
  <c r="K152" i="10"/>
  <c r="G300" i="12"/>
  <c r="K300" i="12"/>
  <c r="K278" i="12"/>
  <c r="G278" i="12"/>
  <c r="K275" i="12"/>
  <c r="G275" i="12"/>
  <c r="K273" i="12"/>
  <c r="G273" i="12"/>
  <c r="K274" i="8"/>
  <c r="G274" i="8"/>
  <c r="P40" i="13"/>
  <c r="K157" i="10"/>
  <c r="G157" i="10"/>
  <c r="K302" i="12"/>
  <c r="G302" i="12"/>
  <c r="K279" i="12"/>
  <c r="G279" i="12"/>
  <c r="E280" i="12"/>
  <c r="K280" i="12" s="1"/>
  <c r="F280" i="12"/>
  <c r="K286" i="8"/>
  <c r="K278" i="8"/>
  <c r="N78" i="14"/>
  <c r="Q78" i="14" s="1"/>
  <c r="N79" i="14"/>
  <c r="Q79" i="14" s="1"/>
  <c r="N77" i="14"/>
  <c r="Q77" i="14" s="1"/>
  <c r="K11" i="15"/>
  <c r="J11" i="15"/>
  <c r="K10" i="15"/>
  <c r="J10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2" i="10"/>
  <c r="G162" i="10"/>
  <c r="G151" i="10"/>
  <c r="G150" i="10"/>
  <c r="G149" i="10"/>
  <c r="G148" i="10"/>
  <c r="G147" i="10"/>
  <c r="K151" i="10"/>
  <c r="K150" i="10"/>
  <c r="K149" i="10"/>
  <c r="K148" i="10"/>
  <c r="K147" i="10"/>
  <c r="G271" i="8"/>
  <c r="G270" i="8"/>
  <c r="G269" i="8"/>
  <c r="G268" i="8"/>
  <c r="G267" i="8"/>
  <c r="G266" i="8"/>
  <c r="K271" i="8"/>
  <c r="K268" i="8"/>
  <c r="K270" i="8"/>
  <c r="K269" i="8"/>
  <c r="K267" i="8"/>
  <c r="K266" i="8"/>
  <c r="G273" i="8"/>
  <c r="K273" i="8"/>
  <c r="K272" i="8"/>
  <c r="G272" i="8"/>
  <c r="K268" i="12"/>
  <c r="K277" i="12"/>
  <c r="K269" i="12"/>
  <c r="K357" i="12"/>
  <c r="K270" i="12"/>
  <c r="K267" i="12"/>
  <c r="K292" i="12"/>
  <c r="K274" i="12"/>
  <c r="K271" i="12"/>
  <c r="K365" i="12"/>
  <c r="K282" i="12"/>
  <c r="K272" i="12"/>
  <c r="K370" i="12"/>
  <c r="K368" i="12"/>
  <c r="K276" i="12"/>
  <c r="K352" i="12"/>
  <c r="G268" i="12"/>
  <c r="G277" i="12"/>
  <c r="G269" i="12"/>
  <c r="G357" i="12"/>
  <c r="G270" i="12"/>
  <c r="G267" i="12"/>
  <c r="G292" i="12"/>
  <c r="G274" i="12"/>
  <c r="G271" i="12"/>
  <c r="G365" i="12"/>
  <c r="G282" i="12"/>
  <c r="G272" i="12"/>
  <c r="G370" i="12"/>
  <c r="G368" i="12"/>
  <c r="G276" i="12"/>
  <c r="G352" i="12"/>
  <c r="K264" i="12"/>
  <c r="K263" i="12"/>
  <c r="K258" i="12"/>
  <c r="K257" i="12"/>
  <c r="K266" i="12"/>
  <c r="K265" i="12"/>
  <c r="K262" i="12"/>
  <c r="K261" i="12"/>
  <c r="K260" i="12"/>
  <c r="K259" i="12"/>
  <c r="K256" i="12"/>
  <c r="K255" i="12"/>
  <c r="K254" i="12"/>
  <c r="K253" i="12"/>
  <c r="K252" i="12"/>
  <c r="K251" i="12"/>
  <c r="K250" i="12"/>
  <c r="K249" i="12"/>
  <c r="K248" i="12"/>
  <c r="K24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6" i="10"/>
  <c r="G146" i="10"/>
  <c r="K156" i="10"/>
  <c r="G156" i="10"/>
  <c r="K145" i="10"/>
  <c r="G145" i="10"/>
  <c r="N58" i="14"/>
  <c r="Q58" i="14" s="1"/>
  <c r="N59" i="14"/>
  <c r="Q59" i="14" s="1"/>
  <c r="N56" i="14"/>
  <c r="Q56" i="14" s="1"/>
  <c r="K220" i="12"/>
  <c r="G220" i="12"/>
  <c r="K207" i="12"/>
  <c r="G207" i="12"/>
  <c r="N111" i="13"/>
  <c r="Q111" i="13" s="1"/>
  <c r="K206" i="12"/>
  <c r="G206" i="12"/>
  <c r="K244" i="12"/>
  <c r="G244" i="12"/>
  <c r="K201" i="12"/>
  <c r="K265" i="8"/>
  <c r="G265" i="8"/>
  <c r="K257" i="8"/>
  <c r="G257" i="8"/>
  <c r="L257" i="8" s="1"/>
  <c r="N257" i="8" s="1"/>
  <c r="K221" i="12"/>
  <c r="G221" i="12"/>
  <c r="K205" i="12"/>
  <c r="G205" i="12"/>
  <c r="K208" i="12"/>
  <c r="G208" i="12"/>
  <c r="K246" i="12"/>
  <c r="G246" i="12"/>
  <c r="K189" i="12"/>
  <c r="G189" i="12"/>
  <c r="K204" i="12"/>
  <c r="G204" i="12"/>
  <c r="K191" i="12"/>
  <c r="G191" i="12"/>
  <c r="K196" i="12"/>
  <c r="G196" i="12"/>
  <c r="N54" i="14"/>
  <c r="Q54" i="14" s="1"/>
  <c r="N55" i="14"/>
  <c r="Q55" i="14" s="1"/>
  <c r="N52" i="14"/>
  <c r="Q52" i="14" s="1"/>
  <c r="K245" i="12"/>
  <c r="G245" i="12"/>
  <c r="K197" i="12"/>
  <c r="G197" i="12"/>
  <c r="N51" i="14"/>
  <c r="Q51" i="14" s="1"/>
  <c r="K216" i="12"/>
  <c r="G216" i="12"/>
  <c r="K187" i="12"/>
  <c r="G187" i="12"/>
  <c r="K118" i="10"/>
  <c r="G118" i="10"/>
  <c r="N114" i="13"/>
  <c r="Q114" i="13" s="1"/>
  <c r="K260" i="8"/>
  <c r="G260" i="8"/>
  <c r="K127" i="10"/>
  <c r="G127" i="10"/>
  <c r="K222" i="12"/>
  <c r="G222" i="12"/>
  <c r="K192" i="12"/>
  <c r="G192" i="12"/>
  <c r="K243" i="12"/>
  <c r="G243" i="12"/>
  <c r="N53" i="14"/>
  <c r="Q53" i="14" s="1"/>
  <c r="K242" i="12"/>
  <c r="G242" i="12"/>
  <c r="K193" i="12"/>
  <c r="G193" i="12"/>
  <c r="K241" i="12"/>
  <c r="G241" i="12"/>
  <c r="K203" i="12"/>
  <c r="G203" i="12"/>
  <c r="K188" i="12"/>
  <c r="G188" i="12"/>
  <c r="K116" i="10"/>
  <c r="G116" i="10"/>
  <c r="K259" i="8"/>
  <c r="G259" i="8"/>
  <c r="K211" i="12"/>
  <c r="G211" i="12"/>
  <c r="K240" i="12"/>
  <c r="G240" i="12"/>
  <c r="K199" i="12"/>
  <c r="G199" i="12"/>
  <c r="K238" i="12"/>
  <c r="G238" i="12"/>
  <c r="K186" i="12"/>
  <c r="G186" i="12"/>
  <c r="K239" i="12"/>
  <c r="G239" i="12"/>
  <c r="K185" i="12"/>
  <c r="G185" i="12"/>
  <c r="K237" i="12"/>
  <c r="G237" i="12"/>
  <c r="K212" i="12"/>
  <c r="G212" i="12"/>
  <c r="K198" i="12"/>
  <c r="G198" i="12"/>
  <c r="K114" i="10"/>
  <c r="G114" i="10"/>
  <c r="K129" i="10"/>
  <c r="G129" i="10"/>
  <c r="K144" i="10"/>
  <c r="G144" i="10"/>
  <c r="K113" i="10"/>
  <c r="G113" i="10"/>
  <c r="K184" i="12"/>
  <c r="G184" i="12"/>
  <c r="K115" i="10"/>
  <c r="G115" i="10"/>
  <c r="K143" i="10"/>
  <c r="G143" i="10"/>
  <c r="N112" i="13"/>
  <c r="Q112" i="13" s="1"/>
  <c r="N45" i="14"/>
  <c r="Q45" i="14" s="1"/>
  <c r="N49" i="14"/>
  <c r="Q49" i="14" s="1"/>
  <c r="N46" i="14"/>
  <c r="Q46" i="14" s="1"/>
  <c r="K218" i="12"/>
  <c r="G218" i="12"/>
  <c r="K214" i="12"/>
  <c r="G214" i="12"/>
  <c r="K236" i="12"/>
  <c r="G236" i="12"/>
  <c r="K176" i="12"/>
  <c r="G176" i="12"/>
  <c r="K179" i="12"/>
  <c r="G179" i="12"/>
  <c r="K181" i="12"/>
  <c r="G181" i="12"/>
  <c r="K126" i="10"/>
  <c r="G126" i="10"/>
  <c r="K109" i="10"/>
  <c r="G109" i="10"/>
  <c r="K142" i="10"/>
  <c r="G142" i="10"/>
  <c r="N48" i="14"/>
  <c r="Q48" i="14" s="1"/>
  <c r="K250" i="8"/>
  <c r="G250" i="8"/>
  <c r="K235" i="12"/>
  <c r="G235" i="12"/>
  <c r="K177" i="12"/>
  <c r="G177" i="12"/>
  <c r="N44" i="14"/>
  <c r="Q44" i="14" s="1"/>
  <c r="N43" i="14"/>
  <c r="Q43" i="14" s="1"/>
  <c r="N42" i="14"/>
  <c r="Q42" i="14" s="1"/>
  <c r="G202" i="12"/>
  <c r="G201" i="12"/>
  <c r="K217" i="12"/>
  <c r="G217" i="12"/>
  <c r="K233" i="12"/>
  <c r="G233" i="12"/>
  <c r="K234" i="12"/>
  <c r="G234" i="12"/>
  <c r="K202" i="12"/>
  <c r="K117" i="10"/>
  <c r="G117" i="10"/>
  <c r="K252" i="8"/>
  <c r="G252" i="8"/>
  <c r="K248" i="8"/>
  <c r="G248" i="8"/>
  <c r="N108" i="13"/>
  <c r="Q108" i="13" s="1"/>
  <c r="K170" i="12"/>
  <c r="G170" i="12"/>
  <c r="K232" i="12"/>
  <c r="G232" i="12"/>
  <c r="K231" i="12"/>
  <c r="G231" i="12"/>
  <c r="K230" i="12"/>
  <c r="G230" i="12"/>
  <c r="K172" i="12"/>
  <c r="G172" i="12"/>
  <c r="K128" i="10"/>
  <c r="G128" i="10"/>
  <c r="K125" i="10"/>
  <c r="G125" i="10"/>
  <c r="K130" i="10"/>
  <c r="G130" i="10"/>
  <c r="K256" i="8"/>
  <c r="G256" i="8"/>
  <c r="N47" i="14"/>
  <c r="Q47" i="14" s="1"/>
  <c r="N37" i="14"/>
  <c r="Q37" i="14" s="1"/>
  <c r="K173" i="12"/>
  <c r="K224" i="12"/>
  <c r="K215" i="12"/>
  <c r="K178" i="12"/>
  <c r="K213" i="12"/>
  <c r="K183" i="12"/>
  <c r="K168" i="12"/>
  <c r="K209" i="12"/>
  <c r="K210" i="12"/>
  <c r="K223" i="12"/>
  <c r="K195" i="12"/>
  <c r="K174" i="12"/>
  <c r="K219" i="12"/>
  <c r="K225" i="12"/>
  <c r="K169" i="12"/>
  <c r="K190" i="12"/>
  <c r="K226" i="12"/>
  <c r="K200" i="12"/>
  <c r="K182" i="12"/>
  <c r="K227" i="12"/>
  <c r="K175" i="12"/>
  <c r="K194" i="12"/>
  <c r="K314" i="12"/>
  <c r="K228" i="12"/>
  <c r="K229" i="12"/>
  <c r="K180" i="12"/>
  <c r="K171" i="12"/>
  <c r="G173" i="12"/>
  <c r="G224" i="12"/>
  <c r="G215" i="12"/>
  <c r="G178" i="12"/>
  <c r="G213" i="12"/>
  <c r="G183" i="12"/>
  <c r="G209" i="12"/>
  <c r="G210" i="12"/>
  <c r="G223" i="12"/>
  <c r="G195" i="12"/>
  <c r="G174" i="12"/>
  <c r="G219" i="12"/>
  <c r="G225" i="12"/>
  <c r="G169" i="12"/>
  <c r="G190" i="12"/>
  <c r="G226" i="12"/>
  <c r="G200" i="12"/>
  <c r="G182" i="12"/>
  <c r="G227" i="12"/>
  <c r="G175" i="12"/>
  <c r="G194" i="12"/>
  <c r="G314" i="12"/>
  <c r="G228" i="12"/>
  <c r="G229" i="12"/>
  <c r="G180" i="12"/>
  <c r="G171" i="12"/>
  <c r="N50" i="14"/>
  <c r="Q50" i="14" s="1"/>
  <c r="N40" i="14"/>
  <c r="Q40" i="14" s="1"/>
  <c r="K108" i="10"/>
  <c r="G108" i="10"/>
  <c r="K11" i="8"/>
  <c r="K251" i="8"/>
  <c r="G251" i="8"/>
  <c r="N39" i="14"/>
  <c r="Q39" i="14" s="1"/>
  <c r="N38" i="14"/>
  <c r="Q38" i="14" s="1"/>
  <c r="K247" i="8"/>
  <c r="G247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1" i="12"/>
  <c r="G161" i="12"/>
  <c r="K160" i="12"/>
  <c r="G160" i="12"/>
  <c r="K105" i="10"/>
  <c r="G105" i="10"/>
  <c r="K133" i="10"/>
  <c r="G133" i="10"/>
  <c r="K102" i="10"/>
  <c r="G102" i="10"/>
  <c r="K264" i="8"/>
  <c r="G264" i="8"/>
  <c r="K254" i="8"/>
  <c r="G254" i="8"/>
  <c r="G131" i="10"/>
  <c r="G121" i="10"/>
  <c r="G104" i="10"/>
  <c r="G120" i="10"/>
  <c r="G134" i="10"/>
  <c r="G119" i="10"/>
  <c r="G135" i="10"/>
  <c r="G110" i="10"/>
  <c r="G103" i="10"/>
  <c r="G155" i="10"/>
  <c r="G111" i="10"/>
  <c r="G136" i="10"/>
  <c r="G137" i="10"/>
  <c r="G107" i="10"/>
  <c r="G112" i="10"/>
  <c r="G138" i="10"/>
  <c r="G122" i="10"/>
  <c r="G132" i="10"/>
  <c r="G139" i="10"/>
  <c r="G123" i="10"/>
  <c r="G106" i="10"/>
  <c r="G140" i="10"/>
  <c r="G141" i="10"/>
  <c r="G124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K165" i="12"/>
  <c r="K166" i="12"/>
  <c r="K167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2" i="12"/>
  <c r="K163" i="12"/>
  <c r="K164" i="12"/>
  <c r="G167" i="12"/>
  <c r="G168" i="12"/>
  <c r="G166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2" i="12"/>
  <c r="G163" i="12"/>
  <c r="G164" i="12"/>
  <c r="K261" i="8"/>
  <c r="K253" i="8"/>
  <c r="K262" i="8"/>
  <c r="K263" i="8"/>
  <c r="K249" i="8"/>
  <c r="K255" i="8"/>
  <c r="K246" i="8"/>
  <c r="K244" i="8"/>
  <c r="K245" i="8"/>
  <c r="K258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G261" i="8"/>
  <c r="G253" i="8"/>
  <c r="G262" i="8"/>
  <c r="G263" i="8"/>
  <c r="G249" i="8"/>
  <c r="G255" i="8"/>
  <c r="G258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Q15" i="13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11" i="8"/>
  <c r="K10" i="8"/>
  <c r="G10" i="8"/>
  <c r="K101" i="10"/>
  <c r="K124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6" i="8"/>
  <c r="G244" i="8"/>
  <c r="G245" i="8"/>
  <c r="G165" i="12"/>
  <c r="N10" i="13"/>
  <c r="Q10" i="13" s="1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3" i="10"/>
  <c r="K104" i="10"/>
  <c r="K106" i="10"/>
  <c r="K121" i="10"/>
  <c r="K120" i="10"/>
  <c r="K134" i="10"/>
  <c r="K119" i="10"/>
  <c r="K135" i="10"/>
  <c r="K110" i="10"/>
  <c r="K155" i="10"/>
  <c r="K111" i="10"/>
  <c r="K136" i="10"/>
  <c r="K137" i="10"/>
  <c r="K107" i="10"/>
  <c r="K112" i="10"/>
  <c r="K138" i="10"/>
  <c r="K122" i="10"/>
  <c r="K132" i="10"/>
  <c r="K139" i="10"/>
  <c r="K123" i="10"/>
  <c r="K140" i="10"/>
  <c r="K141" i="10"/>
  <c r="K131" i="10"/>
  <c r="G11" i="10"/>
  <c r="K11" i="10"/>
  <c r="K283" i="10"/>
  <c r="G283" i="10"/>
  <c r="G11" i="12"/>
  <c r="K11" i="12"/>
  <c r="K324" i="12"/>
  <c r="G324" i="12"/>
  <c r="N10" i="14"/>
  <c r="Q10" i="14" s="1"/>
  <c r="N11" i="14"/>
  <c r="Q11" i="14" s="1"/>
  <c r="N11" i="13"/>
  <c r="Q11" i="13" s="1"/>
  <c r="O184" i="15" l="1"/>
  <c r="O128" i="15"/>
  <c r="O111" i="15"/>
  <c r="O70" i="15"/>
  <c r="O179" i="15"/>
  <c r="O139" i="15"/>
  <c r="O126" i="15"/>
  <c r="O72" i="15"/>
  <c r="O66" i="15"/>
  <c r="O155" i="15"/>
  <c r="O115" i="15"/>
  <c r="O107" i="15"/>
  <c r="O109" i="15"/>
  <c r="O44" i="15"/>
  <c r="O177" i="15"/>
  <c r="O159" i="15"/>
  <c r="O125" i="15"/>
  <c r="O74" i="15"/>
  <c r="O87" i="15"/>
  <c r="O52" i="15"/>
  <c r="O192" i="15"/>
  <c r="O182" i="15"/>
  <c r="O148" i="15"/>
  <c r="O146" i="15"/>
  <c r="O138" i="15"/>
  <c r="O57" i="15"/>
  <c r="O143" i="15"/>
  <c r="O122" i="15"/>
  <c r="O191" i="15"/>
  <c r="O56" i="15"/>
  <c r="O98" i="15"/>
  <c r="O183" i="15"/>
  <c r="O11" i="15"/>
  <c r="O10" i="15"/>
  <c r="L292" i="12"/>
  <c r="N292" i="12" s="1"/>
  <c r="N43" i="13"/>
  <c r="Q43" i="13" s="1"/>
  <c r="L111" i="10"/>
  <c r="L139" i="10"/>
  <c r="L11" i="8"/>
  <c r="N11" i="8" s="1"/>
  <c r="L263" i="8"/>
  <c r="N263" i="8" s="1"/>
  <c r="L144" i="8"/>
  <c r="N144" i="8" s="1"/>
  <c r="L136" i="8"/>
  <c r="N136" i="8" s="1"/>
  <c r="L128" i="8"/>
  <c r="N128" i="8" s="1"/>
  <c r="Q40" i="13"/>
  <c r="Q172" i="13" s="1"/>
  <c r="L114" i="10"/>
  <c r="L116" i="10"/>
  <c r="L92" i="10"/>
  <c r="N84" i="10"/>
  <c r="N76" i="10"/>
  <c r="N60" i="10"/>
  <c r="N52" i="10"/>
  <c r="L44" i="10"/>
  <c r="L108" i="10"/>
  <c r="L83" i="10"/>
  <c r="L43" i="10"/>
  <c r="L145" i="15"/>
  <c r="O186" i="15"/>
  <c r="L173" i="15"/>
  <c r="L168" i="15"/>
  <c r="O166" i="15"/>
  <c r="O162" i="15"/>
  <c r="L153" i="15"/>
  <c r="O130" i="15"/>
  <c r="L122" i="15"/>
  <c r="O116" i="15"/>
  <c r="L104" i="15"/>
  <c r="L120" i="15"/>
  <c r="O91" i="15"/>
  <c r="L86" i="15"/>
  <c r="L78" i="15"/>
  <c r="L70" i="15"/>
  <c r="O55" i="15"/>
  <c r="L50" i="15"/>
  <c r="L46" i="15"/>
  <c r="L126" i="10"/>
  <c r="L144" i="10"/>
  <c r="N181" i="10"/>
  <c r="L158" i="10"/>
  <c r="L37" i="10"/>
  <c r="N61" i="10"/>
  <c r="N150" i="10"/>
  <c r="L69" i="10"/>
  <c r="L45" i="10"/>
  <c r="N129" i="10"/>
  <c r="N77" i="10"/>
  <c r="L53" i="10"/>
  <c r="N117" i="10"/>
  <c r="N156" i="10"/>
  <c r="N133" i="10"/>
  <c r="L129" i="10"/>
  <c r="L122" i="10"/>
  <c r="L103" i="10"/>
  <c r="L96" i="10"/>
  <c r="L56" i="10"/>
  <c r="N125" i="10"/>
  <c r="L127" i="10"/>
  <c r="N147" i="10"/>
  <c r="L171" i="10"/>
  <c r="N94" i="10"/>
  <c r="L86" i="10"/>
  <c r="L78" i="10"/>
  <c r="L70" i="10"/>
  <c r="L62" i="10"/>
  <c r="L54" i="10"/>
  <c r="N46" i="10"/>
  <c r="L38" i="10"/>
  <c r="L113" i="10"/>
  <c r="N178" i="10"/>
  <c r="L194" i="12"/>
  <c r="N194" i="12" s="1"/>
  <c r="N225" i="12"/>
  <c r="L232" i="12"/>
  <c r="N232" i="12" s="1"/>
  <c r="L249" i="12"/>
  <c r="N249" i="12" s="1"/>
  <c r="N112" i="12"/>
  <c r="N103" i="12"/>
  <c r="L175" i="8"/>
  <c r="N175" i="8" s="1"/>
  <c r="L167" i="8"/>
  <c r="N167" i="8" s="1"/>
  <c r="L159" i="8"/>
  <c r="N159" i="8" s="1"/>
  <c r="L151" i="8"/>
  <c r="N151" i="8" s="1"/>
  <c r="L143" i="8"/>
  <c r="N143" i="8" s="1"/>
  <c r="L135" i="8"/>
  <c r="N135" i="8" s="1"/>
  <c r="L127" i="8"/>
  <c r="N127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33" i="8"/>
  <c r="N33" i="8" s="1"/>
  <c r="L101" i="8"/>
  <c r="N10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240" i="8"/>
  <c r="N240" i="8" s="1"/>
  <c r="L175" i="15"/>
  <c r="L171" i="15"/>
  <c r="L164" i="15"/>
  <c r="L160" i="15"/>
  <c r="O157" i="15"/>
  <c r="O151" i="15"/>
  <c r="O145" i="15"/>
  <c r="L136" i="15"/>
  <c r="O132" i="15"/>
  <c r="O129" i="15"/>
  <c r="L119" i="15"/>
  <c r="L108" i="15"/>
  <c r="L100" i="15"/>
  <c r="L85" i="15"/>
  <c r="L82" i="15"/>
  <c r="L53" i="15"/>
  <c r="O49" i="15"/>
  <c r="L40" i="15"/>
  <c r="L165" i="15"/>
  <c r="O154" i="15"/>
  <c r="L81" i="15"/>
  <c r="Q237" i="14"/>
  <c r="N21" i="14" s="1"/>
  <c r="A4" i="14" s="1"/>
  <c r="C13" i="5" s="1"/>
  <c r="L186" i="15"/>
  <c r="O185" i="15"/>
  <c r="L188" i="15"/>
  <c r="L163" i="15"/>
  <c r="L155" i="15"/>
  <c r="O147" i="15"/>
  <c r="O135" i="15"/>
  <c r="O124" i="15"/>
  <c r="L114" i="15"/>
  <c r="O95" i="15"/>
  <c r="L71" i="15"/>
  <c r="O65" i="15"/>
  <c r="L184" i="15"/>
  <c r="L283" i="10"/>
  <c r="N104" i="10"/>
  <c r="L133" i="10"/>
  <c r="L130" i="10"/>
  <c r="N166" i="10"/>
  <c r="L157" i="10"/>
  <c r="L115" i="10"/>
  <c r="L125" i="10"/>
  <c r="L175" i="10"/>
  <c r="L162" i="10"/>
  <c r="L276" i="12"/>
  <c r="N276" i="12" s="1"/>
  <c r="N161" i="12"/>
  <c r="L239" i="12"/>
  <c r="N239" i="12" s="1"/>
  <c r="L233" i="12"/>
  <c r="N233" i="12" s="1"/>
  <c r="L179" i="12"/>
  <c r="N179" i="12" s="1"/>
  <c r="L218" i="12"/>
  <c r="N218" i="12" s="1"/>
  <c r="L291" i="12"/>
  <c r="N291" i="12" s="1"/>
  <c r="L204" i="12"/>
  <c r="N204" i="12" s="1"/>
  <c r="L272" i="12"/>
  <c r="N272" i="12" s="1"/>
  <c r="L255" i="12"/>
  <c r="N255" i="12" s="1"/>
  <c r="L278" i="8"/>
  <c r="N278" i="8" s="1"/>
  <c r="L249" i="8"/>
  <c r="N249" i="8" s="1"/>
  <c r="L120" i="8"/>
  <c r="N120" i="8" s="1"/>
  <c r="L112" i="8"/>
  <c r="N112" i="8" s="1"/>
  <c r="L96" i="8"/>
  <c r="N96" i="8" s="1"/>
  <c r="L88" i="8"/>
  <c r="N88" i="8" s="1"/>
  <c r="L72" i="8"/>
  <c r="N72" i="8" s="1"/>
  <c r="L64" i="8"/>
  <c r="N64" i="8" s="1"/>
  <c r="L56" i="8"/>
  <c r="N56" i="8" s="1"/>
  <c r="L48" i="8"/>
  <c r="N48" i="8" s="1"/>
  <c r="L40" i="8"/>
  <c r="N40" i="8" s="1"/>
  <c r="L32" i="8"/>
  <c r="N32" i="8" s="1"/>
  <c r="L76" i="8"/>
  <c r="N76" i="8" s="1"/>
  <c r="L44" i="8"/>
  <c r="N44" i="8" s="1"/>
  <c r="L10" i="8"/>
  <c r="N10" i="8" s="1"/>
  <c r="L283" i="8"/>
  <c r="N283" i="8" s="1"/>
  <c r="L262" i="8"/>
  <c r="N262" i="8" s="1"/>
  <c r="L266" i="8"/>
  <c r="N266" i="8" s="1"/>
  <c r="L156" i="8"/>
  <c r="N156" i="8" s="1"/>
  <c r="L80" i="8"/>
  <c r="N80" i="8" s="1"/>
  <c r="L255" i="8"/>
  <c r="N255" i="8" s="1"/>
  <c r="L254" i="8"/>
  <c r="N254" i="8" s="1"/>
  <c r="L250" i="8"/>
  <c r="N250" i="8" s="1"/>
  <c r="L265" i="8"/>
  <c r="N265" i="8" s="1"/>
  <c r="L267" i="8"/>
  <c r="N267" i="8" s="1"/>
  <c r="L287" i="8"/>
  <c r="N287" i="8" s="1"/>
  <c r="L98" i="15"/>
  <c r="O181" i="15"/>
  <c r="O133" i="15"/>
  <c r="L121" i="15"/>
  <c r="L117" i="15"/>
  <c r="O113" i="15"/>
  <c r="O102" i="15"/>
  <c r="L90" i="15"/>
  <c r="L83" i="15"/>
  <c r="L74" i="15"/>
  <c r="L77" i="15"/>
  <c r="O75" i="15"/>
  <c r="L130" i="15"/>
  <c r="L176" i="15"/>
  <c r="L150" i="15"/>
  <c r="L97" i="15"/>
  <c r="L68" i="15"/>
  <c r="L64" i="15"/>
  <c r="O40" i="15"/>
  <c r="L162" i="15"/>
  <c r="L128" i="15"/>
  <c r="L92" i="15"/>
  <c r="L73" i="15"/>
  <c r="L125" i="15"/>
  <c r="O50" i="15"/>
  <c r="O136" i="15"/>
  <c r="L167" i="15"/>
  <c r="O165" i="15"/>
  <c r="L161" i="15"/>
  <c r="L146" i="15"/>
  <c r="L134" i="15"/>
  <c r="L126" i="15"/>
  <c r="O120" i="15"/>
  <c r="O86" i="15"/>
  <c r="L69" i="15"/>
  <c r="O71" i="15"/>
  <c r="L41" i="15"/>
  <c r="L42" i="15"/>
  <c r="O189" i="15"/>
  <c r="O85" i="15"/>
  <c r="L67" i="15"/>
  <c r="L159" i="15"/>
  <c r="O48" i="15"/>
  <c r="L76" i="15"/>
  <c r="L183" i="15"/>
  <c r="L179" i="15"/>
  <c r="O164" i="15"/>
  <c r="L137" i="15"/>
  <c r="O110" i="15"/>
  <c r="O101" i="15"/>
  <c r="L61" i="15"/>
  <c r="L135" i="15"/>
  <c r="L88" i="15"/>
  <c r="L84" i="15"/>
  <c r="L149" i="15"/>
  <c r="L59" i="15"/>
  <c r="L47" i="15"/>
  <c r="L193" i="15"/>
  <c r="L131" i="15"/>
  <c r="O131" i="15"/>
  <c r="O142" i="15"/>
  <c r="L142" i="15"/>
  <c r="O144" i="15"/>
  <c r="L110" i="15"/>
  <c r="L49" i="15"/>
  <c r="O149" i="15"/>
  <c r="L65" i="15"/>
  <c r="L147" i="15"/>
  <c r="L11" i="15"/>
  <c r="L178" i="15"/>
  <c r="O168" i="15"/>
  <c r="O169" i="15"/>
  <c r="L152" i="15"/>
  <c r="L129" i="15"/>
  <c r="L123" i="15"/>
  <c r="O121" i="15"/>
  <c r="O106" i="15"/>
  <c r="O93" i="15"/>
  <c r="O100" i="15"/>
  <c r="O81" i="15"/>
  <c r="O80" i="15"/>
  <c r="O69" i="15"/>
  <c r="O68" i="15"/>
  <c r="L51" i="15"/>
  <c r="O41" i="15"/>
  <c r="L143" i="15"/>
  <c r="L56" i="15"/>
  <c r="O190" i="15"/>
  <c r="O160" i="15"/>
  <c r="O60" i="15"/>
  <c r="L101" i="15"/>
  <c r="L10" i="15"/>
  <c r="L158" i="15"/>
  <c r="O153" i="15"/>
  <c r="O150" i="15"/>
  <c r="O127" i="15"/>
  <c r="O108" i="15"/>
  <c r="L96" i="15"/>
  <c r="L89" i="15"/>
  <c r="O82" i="15"/>
  <c r="O67" i="15"/>
  <c r="L54" i="15"/>
  <c r="L116" i="15"/>
  <c r="L144" i="15"/>
  <c r="L185" i="15"/>
  <c r="O188" i="15"/>
  <c r="O171" i="15"/>
  <c r="L331" i="15"/>
  <c r="L87" i="15"/>
  <c r="O77" i="15"/>
  <c r="L58" i="15"/>
  <c r="L43" i="15"/>
  <c r="L95" i="15"/>
  <c r="L157" i="15"/>
  <c r="L187" i="15"/>
  <c r="O172" i="15"/>
  <c r="O141" i="15"/>
  <c r="O118" i="15"/>
  <c r="L112" i="15"/>
  <c r="L103" i="15"/>
  <c r="O94" i="15"/>
  <c r="O88" i="15"/>
  <c r="O84" i="15"/>
  <c r="O76" i="15"/>
  <c r="L189" i="15"/>
  <c r="L344" i="12"/>
  <c r="N344" i="12" s="1"/>
  <c r="N96" i="12"/>
  <c r="L55" i="12"/>
  <c r="N162" i="12"/>
  <c r="L56" i="12"/>
  <c r="L275" i="12"/>
  <c r="N275" i="12" s="1"/>
  <c r="L281" i="12"/>
  <c r="N281" i="12" s="1"/>
  <c r="L333" i="12"/>
  <c r="N333" i="12" s="1"/>
  <c r="L74" i="12"/>
  <c r="L282" i="12"/>
  <c r="N282" i="12" s="1"/>
  <c r="N56" i="12"/>
  <c r="L157" i="12"/>
  <c r="L149" i="12"/>
  <c r="L141" i="12"/>
  <c r="L133" i="12"/>
  <c r="L125" i="12"/>
  <c r="L53" i="12"/>
  <c r="N45" i="12"/>
  <c r="L213" i="12"/>
  <c r="L265" i="12"/>
  <c r="N265" i="12" s="1"/>
  <c r="L11" i="12"/>
  <c r="N11" i="12" s="1"/>
  <c r="L185" i="12"/>
  <c r="N185" i="12" s="1"/>
  <c r="L199" i="12"/>
  <c r="N199" i="12" s="1"/>
  <c r="L193" i="12"/>
  <c r="N193" i="12" s="1"/>
  <c r="L264" i="12"/>
  <c r="N264" i="12" s="1"/>
  <c r="L262" i="12"/>
  <c r="N262" i="12" s="1"/>
  <c r="L273" i="12"/>
  <c r="N273" i="12" s="1"/>
  <c r="L350" i="12"/>
  <c r="N350" i="12" s="1"/>
  <c r="L335" i="12"/>
  <c r="N335" i="12" s="1"/>
  <c r="L331" i="12"/>
  <c r="N331" i="12" s="1"/>
  <c r="L294" i="12"/>
  <c r="N294" i="12" s="1"/>
  <c r="L202" i="12"/>
  <c r="N202" i="12" s="1"/>
  <c r="L156" i="12"/>
  <c r="L148" i="12"/>
  <c r="L140" i="12"/>
  <c r="L132" i="12"/>
  <c r="L124" i="12"/>
  <c r="L116" i="12"/>
  <c r="N92" i="12"/>
  <c r="L84" i="12"/>
  <c r="N76" i="12"/>
  <c r="N68" i="12"/>
  <c r="N60" i="12"/>
  <c r="L172" i="12"/>
  <c r="N172" i="12" s="1"/>
  <c r="L170" i="12"/>
  <c r="N170" i="12" s="1"/>
  <c r="L243" i="12"/>
  <c r="N243" i="12" s="1"/>
  <c r="L189" i="12"/>
  <c r="N189" i="12" s="1"/>
  <c r="L288" i="12"/>
  <c r="N288" i="12" s="1"/>
  <c r="L295" i="12"/>
  <c r="N295" i="12" s="1"/>
  <c r="L298" i="12"/>
  <c r="N298" i="12" s="1"/>
  <c r="L299" i="12"/>
  <c r="N299" i="12" s="1"/>
  <c r="L244" i="12"/>
  <c r="N244" i="12" s="1"/>
  <c r="N62" i="12"/>
  <c r="L210" i="12"/>
  <c r="L271" i="12"/>
  <c r="N271" i="12" s="1"/>
  <c r="L165" i="12"/>
  <c r="N151" i="12"/>
  <c r="N135" i="12"/>
  <c r="N119" i="12"/>
  <c r="N87" i="12"/>
  <c r="L79" i="12"/>
  <c r="L71" i="12"/>
  <c r="N63" i="12"/>
  <c r="N50" i="12"/>
  <c r="L228" i="12"/>
  <c r="N228" i="12" s="1"/>
  <c r="L190" i="12"/>
  <c r="N190" i="12" s="1"/>
  <c r="L253" i="12"/>
  <c r="N253" i="12" s="1"/>
  <c r="L296" i="12"/>
  <c r="N296" i="12" s="1"/>
  <c r="L162" i="12"/>
  <c r="N152" i="12"/>
  <c r="N144" i="12"/>
  <c r="N136" i="12"/>
  <c r="N128" i="12"/>
  <c r="N120" i="12"/>
  <c r="L104" i="12"/>
  <c r="L96" i="12"/>
  <c r="N88" i="12"/>
  <c r="L80" i="12"/>
  <c r="L72" i="12"/>
  <c r="N64" i="12"/>
  <c r="L48" i="12"/>
  <c r="L113" i="12"/>
  <c r="N173" i="12"/>
  <c r="N164" i="12"/>
  <c r="L114" i="12"/>
  <c r="L106" i="12"/>
  <c r="L66" i="12"/>
  <c r="L58" i="12"/>
  <c r="L223" i="12"/>
  <c r="N224" i="12"/>
  <c r="L206" i="12"/>
  <c r="N206" i="12" s="1"/>
  <c r="L250" i="12"/>
  <c r="N250" i="12" s="1"/>
  <c r="L254" i="12"/>
  <c r="N254" i="12" s="1"/>
  <c r="L50" i="12"/>
  <c r="L91" i="12"/>
  <c r="L83" i="12"/>
  <c r="N75" i="12"/>
  <c r="N67" i="12"/>
  <c r="N59" i="12"/>
  <c r="L171" i="12"/>
  <c r="N171" i="12" s="1"/>
  <c r="L182" i="12"/>
  <c r="N182" i="12" s="1"/>
  <c r="N195" i="12"/>
  <c r="L212" i="12"/>
  <c r="N212" i="12" s="1"/>
  <c r="N213" i="12"/>
  <c r="L174" i="12"/>
  <c r="L224" i="12"/>
  <c r="L175" i="12"/>
  <c r="N175" i="12" s="1"/>
  <c r="N219" i="12"/>
  <c r="N157" i="12"/>
  <c r="N149" i="12"/>
  <c r="N141" i="12"/>
  <c r="N133" i="12"/>
  <c r="N125" i="12"/>
  <c r="N117" i="12"/>
  <c r="L109" i="12"/>
  <c r="N101" i="12"/>
  <c r="L69" i="12"/>
  <c r="L61" i="12"/>
  <c r="N53" i="12"/>
  <c r="L45" i="12"/>
  <c r="L356" i="12"/>
  <c r="N356" i="12" s="1"/>
  <c r="L184" i="12"/>
  <c r="N184" i="12" s="1"/>
  <c r="L269" i="12"/>
  <c r="N269" i="12" s="1"/>
  <c r="L201" i="12"/>
  <c r="N201" i="12" s="1"/>
  <c r="L278" i="12"/>
  <c r="N278" i="12" s="1"/>
  <c r="L200" i="12"/>
  <c r="N200" i="12" s="1"/>
  <c r="N223" i="12"/>
  <c r="L227" i="12"/>
  <c r="N227" i="12" s="1"/>
  <c r="L258" i="12"/>
  <c r="N258" i="12" s="1"/>
  <c r="L266" i="12"/>
  <c r="N266" i="12" s="1"/>
  <c r="L283" i="12"/>
  <c r="N283" i="12" s="1"/>
  <c r="L64" i="12"/>
  <c r="L237" i="12"/>
  <c r="N237" i="12" s="1"/>
  <c r="L238" i="12"/>
  <c r="N238" i="12" s="1"/>
  <c r="L241" i="12"/>
  <c r="N241" i="12" s="1"/>
  <c r="L192" i="12"/>
  <c r="N192" i="12" s="1"/>
  <c r="L197" i="12"/>
  <c r="N197" i="12" s="1"/>
  <c r="L368" i="12"/>
  <c r="N368" i="12" s="1"/>
  <c r="L284" i="12"/>
  <c r="N284" i="12" s="1"/>
  <c r="L358" i="12"/>
  <c r="N358" i="12" s="1"/>
  <c r="L240" i="12"/>
  <c r="N240" i="12" s="1"/>
  <c r="N155" i="12"/>
  <c r="N139" i="12"/>
  <c r="N123" i="12"/>
  <c r="N99" i="12"/>
  <c r="N83" i="12"/>
  <c r="L67" i="12"/>
  <c r="N43" i="12"/>
  <c r="L150" i="12"/>
  <c r="N126" i="12"/>
  <c r="L110" i="12"/>
  <c r="N94" i="12"/>
  <c r="L78" i="12"/>
  <c r="L62" i="12"/>
  <c r="L215" i="12"/>
  <c r="N156" i="12"/>
  <c r="N148" i="12"/>
  <c r="N140" i="12"/>
  <c r="N132" i="12"/>
  <c r="N124" i="12"/>
  <c r="N116" i="12"/>
  <c r="L108" i="12"/>
  <c r="L100" i="12"/>
  <c r="N84" i="12"/>
  <c r="L76" i="12"/>
  <c r="L68" i="12"/>
  <c r="L60" i="12"/>
  <c r="L52" i="12"/>
  <c r="L44" i="12"/>
  <c r="N159" i="12"/>
  <c r="L151" i="12"/>
  <c r="L143" i="12"/>
  <c r="N127" i="12"/>
  <c r="L119" i="12"/>
  <c r="N111" i="12"/>
  <c r="L103" i="12"/>
  <c r="N95" i="12"/>
  <c r="L87" i="12"/>
  <c r="N79" i="12"/>
  <c r="N71" i="12"/>
  <c r="L63" i="12"/>
  <c r="N55" i="12"/>
  <c r="N178" i="12"/>
  <c r="L169" i="12"/>
  <c r="N169" i="12" s="1"/>
  <c r="N168" i="12"/>
  <c r="L181" i="12"/>
  <c r="N181" i="12" s="1"/>
  <c r="L214" i="12"/>
  <c r="N214" i="12" s="1"/>
  <c r="L211" i="12"/>
  <c r="N211" i="12" s="1"/>
  <c r="L221" i="12"/>
  <c r="N221" i="12" s="1"/>
  <c r="L251" i="12"/>
  <c r="N251" i="12" s="1"/>
  <c r="L293" i="12"/>
  <c r="N293" i="12" s="1"/>
  <c r="L188" i="12"/>
  <c r="N188" i="12" s="1"/>
  <c r="G280" i="12"/>
  <c r="L280" i="12" s="1"/>
  <c r="N280" i="12" s="1"/>
  <c r="L230" i="12"/>
  <c r="N230" i="12" s="1"/>
  <c r="N147" i="12"/>
  <c r="N131" i="12"/>
  <c r="N115" i="12"/>
  <c r="N107" i="12"/>
  <c r="L75" i="12"/>
  <c r="L59" i="12"/>
  <c r="L51" i="12"/>
  <c r="L158" i="12"/>
  <c r="L142" i="12"/>
  <c r="N118" i="12"/>
  <c r="L102" i="12"/>
  <c r="L86" i="12"/>
  <c r="L70" i="12"/>
  <c r="N54" i="12"/>
  <c r="L183" i="12"/>
  <c r="L256" i="12"/>
  <c r="N256" i="12" s="1"/>
  <c r="L252" i="12"/>
  <c r="N252" i="12" s="1"/>
  <c r="L92" i="12"/>
  <c r="L144" i="12"/>
  <c r="L128" i="12"/>
  <c r="L120" i="12"/>
  <c r="L112" i="12"/>
  <c r="L88" i="12"/>
  <c r="N80" i="12"/>
  <c r="N72" i="12"/>
  <c r="N165" i="12"/>
  <c r="L234" i="12"/>
  <c r="N234" i="12" s="1"/>
  <c r="L236" i="12"/>
  <c r="N236" i="12" s="1"/>
  <c r="L205" i="12"/>
  <c r="N205" i="12" s="1"/>
  <c r="L301" i="12"/>
  <c r="N301" i="12" s="1"/>
  <c r="L285" i="12"/>
  <c r="N285" i="12" s="1"/>
  <c r="L286" i="12"/>
  <c r="N286" i="12" s="1"/>
  <c r="L362" i="12"/>
  <c r="N362" i="12" s="1"/>
  <c r="L316" i="12"/>
  <c r="N316" i="12" s="1"/>
  <c r="N70" i="12"/>
  <c r="L155" i="12"/>
  <c r="L147" i="12"/>
  <c r="L127" i="12"/>
  <c r="L152" i="12"/>
  <c r="N100" i="12"/>
  <c r="N52" i="12"/>
  <c r="L222" i="12"/>
  <c r="N222" i="12" s="1"/>
  <c r="L245" i="12"/>
  <c r="N245" i="12" s="1"/>
  <c r="L191" i="12"/>
  <c r="N191" i="12" s="1"/>
  <c r="L208" i="12"/>
  <c r="N208" i="12" s="1"/>
  <c r="L207" i="12"/>
  <c r="N207" i="12" s="1"/>
  <c r="L248" i="12"/>
  <c r="N248" i="12" s="1"/>
  <c r="L168" i="12"/>
  <c r="L101" i="12"/>
  <c r="L324" i="12"/>
  <c r="N324" i="12" s="1"/>
  <c r="N86" i="12"/>
  <c r="L117" i="12"/>
  <c r="N93" i="12"/>
  <c r="N85" i="12"/>
  <c r="N77" i="12"/>
  <c r="N69" i="12"/>
  <c r="N61" i="12"/>
  <c r="L196" i="12"/>
  <c r="N196" i="12" s="1"/>
  <c r="L246" i="12"/>
  <c r="N246" i="12" s="1"/>
  <c r="L259" i="12"/>
  <c r="N259" i="12" s="1"/>
  <c r="L247" i="12"/>
  <c r="N247" i="12" s="1"/>
  <c r="L257" i="12"/>
  <c r="N257" i="12" s="1"/>
  <c r="L289" i="12"/>
  <c r="N289" i="12" s="1"/>
  <c r="L290" i="12"/>
  <c r="N290" i="12" s="1"/>
  <c r="N108" i="12"/>
  <c r="N78" i="12"/>
  <c r="L219" i="12"/>
  <c r="L111" i="12"/>
  <c r="N109" i="12"/>
  <c r="N134" i="12"/>
  <c r="N102" i="12"/>
  <c r="N46" i="12"/>
  <c r="N163" i="12"/>
  <c r="N153" i="12"/>
  <c r="N145" i="12"/>
  <c r="L137" i="12"/>
  <c r="N129" i="12"/>
  <c r="N121" i="12"/>
  <c r="N113" i="12"/>
  <c r="N105" i="12"/>
  <c r="N97" i="12"/>
  <c r="N89" i="12"/>
  <c r="N81" i="12"/>
  <c r="N73" i="12"/>
  <c r="N65" i="12"/>
  <c r="N57" i="12"/>
  <c r="N49" i="12"/>
  <c r="L166" i="12"/>
  <c r="N166" i="12" s="1"/>
  <c r="L160" i="12"/>
  <c r="N183" i="12"/>
  <c r="L229" i="12"/>
  <c r="N229" i="12" s="1"/>
  <c r="L226" i="12"/>
  <c r="N226" i="12" s="1"/>
  <c r="N210" i="12"/>
  <c r="L173" i="12"/>
  <c r="L231" i="12"/>
  <c r="N231" i="12" s="1"/>
  <c r="L235" i="12"/>
  <c r="N235" i="12" s="1"/>
  <c r="L186" i="12"/>
  <c r="N186" i="12" s="1"/>
  <c r="L203" i="12"/>
  <c r="N203" i="12" s="1"/>
  <c r="L216" i="12"/>
  <c r="N216" i="12" s="1"/>
  <c r="L263" i="12"/>
  <c r="N263" i="12" s="1"/>
  <c r="L261" i="12"/>
  <c r="N261" i="12" s="1"/>
  <c r="L352" i="12"/>
  <c r="N352" i="12" s="1"/>
  <c r="L274" i="12"/>
  <c r="N274" i="12" s="1"/>
  <c r="L268" i="12"/>
  <c r="N268" i="12" s="1"/>
  <c r="L279" i="12"/>
  <c r="N279" i="12" s="1"/>
  <c r="L297" i="12"/>
  <c r="N297" i="12" s="1"/>
  <c r="L270" i="12"/>
  <c r="N270" i="12" s="1"/>
  <c r="L136" i="12"/>
  <c r="N104" i="12"/>
  <c r="N48" i="12"/>
  <c r="L176" i="12"/>
  <c r="N176" i="12" s="1"/>
  <c r="L267" i="12"/>
  <c r="N267" i="12" s="1"/>
  <c r="L195" i="12"/>
  <c r="N91" i="12"/>
  <c r="N143" i="12"/>
  <c r="L159" i="12"/>
  <c r="L135" i="12"/>
  <c r="L95" i="12"/>
  <c r="L47" i="12"/>
  <c r="N154" i="12"/>
  <c r="N146" i="12"/>
  <c r="L138" i="12"/>
  <c r="N130" i="12"/>
  <c r="N122" i="12"/>
  <c r="N114" i="12"/>
  <c r="N106" i="12"/>
  <c r="L98" i="12"/>
  <c r="N90" i="12"/>
  <c r="N82" i="12"/>
  <c r="N74" i="12"/>
  <c r="N66" i="12"/>
  <c r="N58" i="12"/>
  <c r="L167" i="12"/>
  <c r="L209" i="12"/>
  <c r="L180" i="12"/>
  <c r="N180" i="12" s="1"/>
  <c r="L217" i="12"/>
  <c r="N217" i="12" s="1"/>
  <c r="L177" i="12"/>
  <c r="N177" i="12" s="1"/>
  <c r="L198" i="12"/>
  <c r="N198" i="12" s="1"/>
  <c r="L242" i="12"/>
  <c r="N242" i="12" s="1"/>
  <c r="L187" i="12"/>
  <c r="N187" i="12" s="1"/>
  <c r="L220" i="12"/>
  <c r="N220" i="12" s="1"/>
  <c r="L260" i="12"/>
  <c r="N260" i="12" s="1"/>
  <c r="L277" i="12"/>
  <c r="N277" i="12" s="1"/>
  <c r="L319" i="12"/>
  <c r="N319" i="12" s="1"/>
  <c r="L287" i="12"/>
  <c r="N287" i="12" s="1"/>
  <c r="L303" i="12"/>
  <c r="N303" i="12" s="1"/>
  <c r="L305" i="12"/>
  <c r="N305" i="12" s="1"/>
  <c r="L360" i="12"/>
  <c r="N360" i="12" s="1"/>
  <c r="L163" i="12"/>
  <c r="L97" i="12"/>
  <c r="L153" i="12"/>
  <c r="L145" i="12"/>
  <c r="L134" i="12"/>
  <c r="L46" i="12"/>
  <c r="N160" i="12"/>
  <c r="L225" i="12"/>
  <c r="L43" i="12"/>
  <c r="L154" i="12"/>
  <c r="L146" i="12"/>
  <c r="L161" i="12"/>
  <c r="L105" i="12"/>
  <c r="N209" i="12"/>
  <c r="N167" i="12"/>
  <c r="N51" i="12"/>
  <c r="L314" i="12"/>
  <c r="N314" i="12" s="1"/>
  <c r="L73" i="12"/>
  <c r="L65" i="12"/>
  <c r="L57" i="12"/>
  <c r="L93" i="12"/>
  <c r="L85" i="12"/>
  <c r="L77" i="12"/>
  <c r="L126" i="12"/>
  <c r="L118" i="12"/>
  <c r="L115" i="12"/>
  <c r="N158" i="12"/>
  <c r="N150" i="12"/>
  <c r="N142" i="12"/>
  <c r="N110" i="12"/>
  <c r="N44" i="12"/>
  <c r="L348" i="12"/>
  <c r="N348" i="12" s="1"/>
  <c r="L304" i="12"/>
  <c r="N304" i="12" s="1"/>
  <c r="L300" i="12"/>
  <c r="N300" i="12" s="1"/>
  <c r="L164" i="12"/>
  <c r="L178" i="12"/>
  <c r="L129" i="12"/>
  <c r="L121" i="12"/>
  <c r="N174" i="12"/>
  <c r="N215" i="12"/>
  <c r="N137" i="12"/>
  <c r="N47" i="12"/>
  <c r="L94" i="12"/>
  <c r="L365" i="12"/>
  <c r="N365" i="12" s="1"/>
  <c r="L364" i="12"/>
  <c r="N364" i="12" s="1"/>
  <c r="L49" i="12"/>
  <c r="L89" i="12"/>
  <c r="L81" i="12"/>
  <c r="L130" i="12"/>
  <c r="L122" i="12"/>
  <c r="L139" i="12"/>
  <c r="L99" i="12"/>
  <c r="N138" i="12"/>
  <c r="N98" i="12"/>
  <c r="L357" i="12"/>
  <c r="N357" i="12" s="1"/>
  <c r="L302" i="12"/>
  <c r="N302" i="12" s="1"/>
  <c r="L322" i="12"/>
  <c r="N322" i="12" s="1"/>
  <c r="L54" i="12"/>
  <c r="L90" i="12"/>
  <c r="L82" i="12"/>
  <c r="L131" i="12"/>
  <c r="L123" i="12"/>
  <c r="L107" i="12"/>
  <c r="L317" i="12"/>
  <c r="N317" i="12" s="1"/>
  <c r="L345" i="12"/>
  <c r="N345" i="12" s="1"/>
  <c r="L355" i="12"/>
  <c r="N355" i="12" s="1"/>
  <c r="L236" i="8"/>
  <c r="N236" i="8" s="1"/>
  <c r="L205" i="8"/>
  <c r="N205" i="8" s="1"/>
  <c r="L165" i="8"/>
  <c r="N165" i="8" s="1"/>
  <c r="L102" i="8"/>
  <c r="N102" i="8" s="1"/>
  <c r="L258" i="8"/>
  <c r="N258" i="8" s="1"/>
  <c r="L82" i="8"/>
  <c r="N82" i="8" s="1"/>
  <c r="L241" i="8"/>
  <c r="N241" i="8" s="1"/>
  <c r="L71" i="8"/>
  <c r="N71" i="8" s="1"/>
  <c r="L39" i="8"/>
  <c r="N39" i="8" s="1"/>
  <c r="L31" i="8"/>
  <c r="N31" i="8" s="1"/>
  <c r="L179" i="8"/>
  <c r="N179" i="8" s="1"/>
  <c r="L155" i="8"/>
  <c r="N155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59" i="8"/>
  <c r="N59" i="8" s="1"/>
  <c r="L51" i="8"/>
  <c r="N51" i="8" s="1"/>
  <c r="L43" i="8"/>
  <c r="N43" i="8" s="1"/>
  <c r="L35" i="8"/>
  <c r="N35" i="8" s="1"/>
  <c r="L251" i="8"/>
  <c r="N251" i="8" s="1"/>
  <c r="L256" i="8"/>
  <c r="N256" i="8" s="1"/>
  <c r="L248" i="8"/>
  <c r="N248" i="8" s="1"/>
  <c r="L196" i="8"/>
  <c r="N196" i="8" s="1"/>
  <c r="L197" i="8"/>
  <c r="N197" i="8" s="1"/>
  <c r="L173" i="8"/>
  <c r="N173" i="8" s="1"/>
  <c r="L245" i="8"/>
  <c r="N245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4" i="8"/>
  <c r="N134" i="8" s="1"/>
  <c r="L126" i="8"/>
  <c r="N126" i="8" s="1"/>
  <c r="L141" i="8"/>
  <c r="N141" i="8" s="1"/>
  <c r="L124" i="8"/>
  <c r="N124" i="8" s="1"/>
  <c r="L68" i="8"/>
  <c r="N68" i="8" s="1"/>
  <c r="L208" i="8"/>
  <c r="N208" i="8" s="1"/>
  <c r="L176" i="8"/>
  <c r="N176" i="8" s="1"/>
  <c r="L104" i="8"/>
  <c r="N104" i="8" s="1"/>
  <c r="L204" i="8"/>
  <c r="N204" i="8" s="1"/>
  <c r="L140" i="8"/>
  <c r="N140" i="8" s="1"/>
  <c r="L133" i="8"/>
  <c r="N133" i="8" s="1"/>
  <c r="L272" i="8"/>
  <c r="N272" i="8" s="1"/>
  <c r="L269" i="8"/>
  <c r="N269" i="8" s="1"/>
  <c r="L202" i="8"/>
  <c r="N202" i="8" s="1"/>
  <c r="L268" i="8"/>
  <c r="N268" i="8" s="1"/>
  <c r="L234" i="8"/>
  <c r="N234" i="8" s="1"/>
  <c r="L203" i="8"/>
  <c r="N203" i="8" s="1"/>
  <c r="L172" i="8"/>
  <c r="N172" i="8" s="1"/>
  <c r="L164" i="8"/>
  <c r="N164" i="8" s="1"/>
  <c r="L252" i="8"/>
  <c r="N252" i="8" s="1"/>
  <c r="L259" i="8"/>
  <c r="N259" i="8" s="1"/>
  <c r="L273" i="8"/>
  <c r="N273" i="8" s="1"/>
  <c r="L275" i="8"/>
  <c r="N275" i="8" s="1"/>
  <c r="L280" i="8"/>
  <c r="N280" i="8" s="1"/>
  <c r="L211" i="8"/>
  <c r="N211" i="8" s="1"/>
  <c r="L220" i="8"/>
  <c r="N220" i="8" s="1"/>
  <c r="L108" i="8"/>
  <c r="N108" i="8" s="1"/>
  <c r="L84" i="8"/>
  <c r="N84" i="8" s="1"/>
  <c r="L52" i="8"/>
  <c r="N52" i="8" s="1"/>
  <c r="L36" i="8"/>
  <c r="N36" i="8" s="1"/>
  <c r="L274" i="8"/>
  <c r="N274" i="8" s="1"/>
  <c r="L207" i="8"/>
  <c r="N207" i="8" s="1"/>
  <c r="L199" i="8"/>
  <c r="N199" i="8" s="1"/>
  <c r="L191" i="8"/>
  <c r="N191" i="8" s="1"/>
  <c r="L183" i="8"/>
  <c r="N183" i="8" s="1"/>
  <c r="L168" i="8"/>
  <c r="N168" i="8" s="1"/>
  <c r="L160" i="8"/>
  <c r="N160" i="8" s="1"/>
  <c r="L152" i="8"/>
  <c r="N152" i="8" s="1"/>
  <c r="L181" i="8"/>
  <c r="N181" i="8" s="1"/>
  <c r="L157" i="8"/>
  <c r="N157" i="8" s="1"/>
  <c r="L149" i="8"/>
  <c r="N149" i="8" s="1"/>
  <c r="L117" i="8"/>
  <c r="N117" i="8" s="1"/>
  <c r="L109" i="8"/>
  <c r="N109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271" i="8"/>
  <c r="N271" i="8" s="1"/>
  <c r="L219" i="8"/>
  <c r="N219" i="8" s="1"/>
  <c r="L212" i="8"/>
  <c r="N212" i="8" s="1"/>
  <c r="L180" i="8"/>
  <c r="N180" i="8" s="1"/>
  <c r="L116" i="8"/>
  <c r="N116" i="8" s="1"/>
  <c r="L100" i="8"/>
  <c r="N100" i="8" s="1"/>
  <c r="L92" i="8"/>
  <c r="N92" i="8" s="1"/>
  <c r="L60" i="8"/>
  <c r="N60" i="8" s="1"/>
  <c r="L239" i="8"/>
  <c r="N239" i="8" s="1"/>
  <c r="L231" i="8"/>
  <c r="N231" i="8" s="1"/>
  <c r="L223" i="8"/>
  <c r="N223" i="8" s="1"/>
  <c r="L215" i="8"/>
  <c r="N215" i="8" s="1"/>
  <c r="L200" i="8"/>
  <c r="N200" i="8" s="1"/>
  <c r="L192" i="8"/>
  <c r="N192" i="8" s="1"/>
  <c r="L184" i="8"/>
  <c r="N184" i="8" s="1"/>
  <c r="L138" i="8"/>
  <c r="N138" i="8" s="1"/>
  <c r="L279" i="8"/>
  <c r="N279" i="8" s="1"/>
  <c r="L227" i="8"/>
  <c r="N227" i="8" s="1"/>
  <c r="L260" i="8"/>
  <c r="N260" i="8" s="1"/>
  <c r="L232" i="8"/>
  <c r="N232" i="8" s="1"/>
  <c r="L224" i="8"/>
  <c r="N224" i="8" s="1"/>
  <c r="L216" i="8"/>
  <c r="N216" i="8" s="1"/>
  <c r="L170" i="8"/>
  <c r="N170" i="8" s="1"/>
  <c r="L139" i="8"/>
  <c r="N139" i="8" s="1"/>
  <c r="L264" i="8"/>
  <c r="N264" i="8" s="1"/>
  <c r="L247" i="8"/>
  <c r="N247" i="8" s="1"/>
  <c r="L289" i="8"/>
  <c r="N289" i="8" s="1"/>
  <c r="O180" i="15"/>
  <c r="L180" i="15"/>
  <c r="L148" i="15"/>
  <c r="L115" i="15"/>
  <c r="O99" i="15"/>
  <c r="L99" i="15"/>
  <c r="L72" i="15"/>
  <c r="O105" i="15"/>
  <c r="L174" i="15"/>
  <c r="O174" i="15"/>
  <c r="L156" i="15"/>
  <c r="O156" i="15"/>
  <c r="L182" i="15"/>
  <c r="L139" i="15"/>
  <c r="L62" i="15"/>
  <c r="O62" i="15"/>
  <c r="O170" i="15"/>
  <c r="O158" i="15"/>
  <c r="O89" i="15"/>
  <c r="L192" i="15"/>
  <c r="O161" i="15"/>
  <c r="L140" i="15"/>
  <c r="L107" i="15"/>
  <c r="L79" i="15"/>
  <c r="O39" i="15"/>
  <c r="L57" i="15"/>
  <c r="O176" i="15"/>
  <c r="O103" i="15"/>
  <c r="O96" i="15"/>
  <c r="O92" i="15"/>
  <c r="O97" i="15"/>
  <c r="O73" i="15"/>
  <c r="O59" i="15"/>
  <c r="O54" i="15"/>
  <c r="L166" i="15"/>
  <c r="O178" i="15"/>
  <c r="O163" i="15"/>
  <c r="O90" i="15"/>
  <c r="O123" i="15"/>
  <c r="O117" i="15"/>
  <c r="J63" i="15"/>
  <c r="O63" i="15" s="1"/>
  <c r="O46" i="15"/>
  <c r="L66" i="15"/>
  <c r="L80" i="15"/>
  <c r="L124" i="15"/>
  <c r="O175" i="15"/>
  <c r="O114" i="15"/>
  <c r="O119" i="15"/>
  <c r="L151" i="15"/>
  <c r="L118" i="15"/>
  <c r="L109" i="15"/>
  <c r="L91" i="15"/>
  <c r="L94" i="15"/>
  <c r="L105" i="15"/>
  <c r="L113" i="15"/>
  <c r="L133" i="15"/>
  <c r="L44" i="15"/>
  <c r="L127" i="15"/>
  <c r="L169" i="15"/>
  <c r="L177" i="15"/>
  <c r="L181" i="15"/>
  <c r="O173" i="15"/>
  <c r="O167" i="15"/>
  <c r="O104" i="15"/>
  <c r="O83" i="15"/>
  <c r="O51" i="15"/>
  <c r="O43" i="15"/>
  <c r="J45" i="15"/>
  <c r="O45" i="15" s="1"/>
  <c r="L191" i="15"/>
  <c r="L194" i="15"/>
  <c r="L75" i="15"/>
  <c r="O331" i="15"/>
  <c r="O112" i="15"/>
  <c r="O64" i="15"/>
  <c r="O47" i="15"/>
  <c r="L111" i="15"/>
  <c r="L170" i="15"/>
  <c r="O137" i="15"/>
  <c r="O42" i="15"/>
  <c r="L132" i="15"/>
  <c r="L141" i="15"/>
  <c r="O152" i="15"/>
  <c r="O58" i="15"/>
  <c r="L55" i="15"/>
  <c r="L138" i="15"/>
  <c r="L106" i="15"/>
  <c r="L52" i="15"/>
  <c r="L93" i="15"/>
  <c r="L39" i="15"/>
  <c r="O140" i="15"/>
  <c r="O61" i="15"/>
  <c r="O53" i="15"/>
  <c r="O134" i="15"/>
  <c r="L172" i="15"/>
  <c r="L102" i="15"/>
  <c r="O187" i="15"/>
  <c r="O79" i="15"/>
  <c r="L48" i="15"/>
  <c r="L60" i="15"/>
  <c r="N130" i="10"/>
  <c r="N148" i="10"/>
  <c r="N140" i="10"/>
  <c r="N119" i="10"/>
  <c r="N126" i="10"/>
  <c r="N143" i="10"/>
  <c r="N176" i="10"/>
  <c r="N186" i="10"/>
  <c r="L153" i="10"/>
  <c r="L48" i="10"/>
  <c r="L101" i="10"/>
  <c r="N85" i="10"/>
  <c r="L109" i="10"/>
  <c r="N152" i="10"/>
  <c r="N177" i="10"/>
  <c r="L166" i="10"/>
  <c r="N110" i="10"/>
  <c r="N167" i="10"/>
  <c r="N97" i="10"/>
  <c r="N89" i="10"/>
  <c r="L81" i="10"/>
  <c r="N65" i="10"/>
  <c r="L57" i="10"/>
  <c r="N49" i="10"/>
  <c r="N283" i="10"/>
  <c r="N136" i="10"/>
  <c r="N159" i="10"/>
  <c r="L140" i="10"/>
  <c r="L152" i="10"/>
  <c r="N160" i="10"/>
  <c r="L176" i="10"/>
  <c r="L77" i="10"/>
  <c r="N141" i="10"/>
  <c r="N134" i="10"/>
  <c r="N101" i="10"/>
  <c r="L98" i="10"/>
  <c r="N74" i="10"/>
  <c r="L42" i="10"/>
  <c r="L34" i="10"/>
  <c r="L143" i="10"/>
  <c r="N162" i="10"/>
  <c r="L154" i="10"/>
  <c r="N195" i="10"/>
  <c r="L39" i="10"/>
  <c r="N139" i="10"/>
  <c r="N137" i="10"/>
  <c r="L94" i="10"/>
  <c r="N35" i="10"/>
  <c r="L121" i="10"/>
  <c r="L106" i="10"/>
  <c r="N108" i="10"/>
  <c r="L87" i="10"/>
  <c r="L47" i="10"/>
  <c r="N123" i="10"/>
  <c r="N120" i="10"/>
  <c r="L136" i="10"/>
  <c r="L11" i="10"/>
  <c r="N138" i="10"/>
  <c r="L135" i="10"/>
  <c r="N102" i="10"/>
  <c r="L142" i="10"/>
  <c r="L146" i="10"/>
  <c r="L148" i="10"/>
  <c r="L164" i="10"/>
  <c r="L169" i="10"/>
  <c r="N6" i="13"/>
  <c r="L177" i="10"/>
  <c r="L186" i="10"/>
  <c r="L170" i="10"/>
  <c r="L285" i="8"/>
  <c r="N285" i="8" s="1"/>
  <c r="L282" i="8"/>
  <c r="N282" i="8" s="1"/>
  <c r="L284" i="8"/>
  <c r="N284" i="8" s="1"/>
  <c r="L171" i="8"/>
  <c r="N171" i="8" s="1"/>
  <c r="L242" i="8"/>
  <c r="N242" i="8" s="1"/>
  <c r="L132" i="8"/>
  <c r="N132" i="8" s="1"/>
  <c r="L261" i="8"/>
  <c r="N261" i="8" s="1"/>
  <c r="L226" i="8"/>
  <c r="N226" i="8" s="1"/>
  <c r="L194" i="8"/>
  <c r="N194" i="8" s="1"/>
  <c r="L221" i="8"/>
  <c r="N221" i="8" s="1"/>
  <c r="L195" i="8"/>
  <c r="N195" i="8" s="1"/>
  <c r="L189" i="8"/>
  <c r="N189" i="8" s="1"/>
  <c r="L163" i="8"/>
  <c r="N163" i="8" s="1"/>
  <c r="L125" i="8"/>
  <c r="N125" i="8" s="1"/>
  <c r="L270" i="8"/>
  <c r="N270" i="8" s="1"/>
  <c r="L235" i="8"/>
  <c r="N235" i="8" s="1"/>
  <c r="L147" i="8"/>
  <c r="N147" i="8" s="1"/>
  <c r="L229" i="8"/>
  <c r="N229" i="8" s="1"/>
  <c r="L218" i="8"/>
  <c r="N218" i="8" s="1"/>
  <c r="L186" i="8"/>
  <c r="N186" i="8" s="1"/>
  <c r="L154" i="8"/>
  <c r="N154" i="8" s="1"/>
  <c r="L148" i="8"/>
  <c r="N148" i="8" s="1"/>
  <c r="L122" i="8"/>
  <c r="N122" i="8" s="1"/>
  <c r="L114" i="8"/>
  <c r="N114" i="8" s="1"/>
  <c r="L106" i="8"/>
  <c r="N106" i="8" s="1"/>
  <c r="L98" i="8"/>
  <c r="N98" i="8" s="1"/>
  <c r="L90" i="8"/>
  <c r="N90" i="8" s="1"/>
  <c r="L74" i="8"/>
  <c r="N74" i="8" s="1"/>
  <c r="L66" i="8"/>
  <c r="N66" i="8" s="1"/>
  <c r="L58" i="8"/>
  <c r="N58" i="8" s="1"/>
  <c r="L50" i="8"/>
  <c r="N50" i="8" s="1"/>
  <c r="L42" i="8"/>
  <c r="N42" i="8" s="1"/>
  <c r="L34" i="8"/>
  <c r="N34" i="8" s="1"/>
  <c r="L118" i="8"/>
  <c r="N118" i="8" s="1"/>
  <c r="L110" i="8"/>
  <c r="N110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38" i="8"/>
  <c r="N38" i="8" s="1"/>
  <c r="L253" i="8"/>
  <c r="N253" i="8" s="1"/>
  <c r="L276" i="8"/>
  <c r="N276" i="8" s="1"/>
  <c r="L246" i="8"/>
  <c r="N246" i="8" s="1"/>
  <c r="L178" i="8"/>
  <c r="N178" i="8" s="1"/>
  <c r="L146" i="8"/>
  <c r="N146" i="8" s="1"/>
  <c r="L243" i="8"/>
  <c r="N243" i="8" s="1"/>
  <c r="L237" i="8"/>
  <c r="N237" i="8" s="1"/>
  <c r="L213" i="8"/>
  <c r="N213" i="8" s="1"/>
  <c r="L187" i="8"/>
  <c r="N187" i="8" s="1"/>
  <c r="L67" i="8"/>
  <c r="N67" i="8" s="1"/>
  <c r="L119" i="8"/>
  <c r="N119" i="8" s="1"/>
  <c r="L111" i="8"/>
  <c r="N111" i="8" s="1"/>
  <c r="L103" i="8"/>
  <c r="N103" i="8" s="1"/>
  <c r="L95" i="8"/>
  <c r="N95" i="8" s="1"/>
  <c r="L87" i="8"/>
  <c r="N87" i="8" s="1"/>
  <c r="L79" i="8"/>
  <c r="N79" i="8" s="1"/>
  <c r="L63" i="8"/>
  <c r="N63" i="8" s="1"/>
  <c r="L55" i="8"/>
  <c r="N55" i="8" s="1"/>
  <c r="L47" i="8"/>
  <c r="N47" i="8" s="1"/>
  <c r="L277" i="8"/>
  <c r="N277" i="8" s="1"/>
  <c r="L210" i="8"/>
  <c r="N210" i="8" s="1"/>
  <c r="L228" i="8"/>
  <c r="N228" i="8" s="1"/>
  <c r="L244" i="8"/>
  <c r="N244" i="8" s="1"/>
  <c r="L188" i="8"/>
  <c r="N188" i="8" s="1"/>
  <c r="L162" i="8"/>
  <c r="N162" i="8" s="1"/>
  <c r="L130" i="8"/>
  <c r="N130" i="8" s="1"/>
  <c r="L286" i="8"/>
  <c r="N286" i="8" s="1"/>
  <c r="L281" i="8"/>
  <c r="N281" i="8" s="1"/>
  <c r="L372" i="12"/>
  <c r="N372" i="12" s="1"/>
  <c r="L370" i="12"/>
  <c r="N370" i="12" s="1"/>
  <c r="L341" i="12"/>
  <c r="N341" i="12" s="1"/>
  <c r="L308" i="12"/>
  <c r="N308" i="12" s="1"/>
  <c r="L320" i="12"/>
  <c r="N320" i="12" s="1"/>
  <c r="N107" i="10"/>
  <c r="N98" i="10"/>
  <c r="N90" i="10"/>
  <c r="L82" i="10"/>
  <c r="L74" i="10"/>
  <c r="L66" i="10"/>
  <c r="N58" i="10"/>
  <c r="N50" i="10"/>
  <c r="N42" i="10"/>
  <c r="N34" i="10"/>
  <c r="L150" i="10"/>
  <c r="L181" i="10"/>
  <c r="N158" i="10"/>
  <c r="N11" i="10"/>
  <c r="N131" i="10"/>
  <c r="L112" i="10"/>
  <c r="L119" i="10"/>
  <c r="N99" i="10"/>
  <c r="L91" i="10"/>
  <c r="N83" i="10"/>
  <c r="N75" i="10"/>
  <c r="L67" i="10"/>
  <c r="N59" i="10"/>
  <c r="L51" i="10"/>
  <c r="N43" i="10"/>
  <c r="L97" i="10"/>
  <c r="N73" i="10"/>
  <c r="L65" i="10"/>
  <c r="N57" i="10"/>
  <c r="L49" i="10"/>
  <c r="L41" i="10"/>
  <c r="N124" i="10"/>
  <c r="L110" i="10"/>
  <c r="L105" i="10"/>
  <c r="L128" i="10"/>
  <c r="N144" i="10"/>
  <c r="N113" i="10"/>
  <c r="L167" i="10"/>
  <c r="N163" i="10"/>
  <c r="N171" i="10"/>
  <c r="L161" i="10"/>
  <c r="N81" i="10"/>
  <c r="N146" i="10"/>
  <c r="N53" i="10"/>
  <c r="N69" i="10"/>
  <c r="L132" i="10"/>
  <c r="N155" i="10"/>
  <c r="L100" i="10"/>
  <c r="N92" i="10"/>
  <c r="L84" i="10"/>
  <c r="L76" i="10"/>
  <c r="L68" i="10"/>
  <c r="L60" i="10"/>
  <c r="L36" i="10"/>
  <c r="L117" i="10"/>
  <c r="N142" i="10"/>
  <c r="L137" i="10"/>
  <c r="N122" i="10"/>
  <c r="N154" i="10"/>
  <c r="N45" i="10"/>
  <c r="L95" i="10"/>
  <c r="N87" i="10"/>
  <c r="L79" i="10"/>
  <c r="N71" i="10"/>
  <c r="N63" i="10"/>
  <c r="L55" i="10"/>
  <c r="N47" i="10"/>
  <c r="N39" i="10"/>
  <c r="L93" i="10"/>
  <c r="L85" i="10"/>
  <c r="L61" i="10"/>
  <c r="N37" i="10"/>
  <c r="N127" i="10"/>
  <c r="L149" i="10"/>
  <c r="N170" i="10"/>
  <c r="N103" i="10"/>
  <c r="N118" i="10"/>
  <c r="L89" i="10"/>
  <c r="L134" i="10"/>
  <c r="L120" i="10"/>
  <c r="N121" i="10"/>
  <c r="N96" i="10"/>
  <c r="N88" i="10"/>
  <c r="L80" i="10"/>
  <c r="L72" i="10"/>
  <c r="L64" i="10"/>
  <c r="N56" i="10"/>
  <c r="N48" i="10"/>
  <c r="L40" i="10"/>
  <c r="N109" i="10"/>
  <c r="N115" i="10"/>
  <c r="L145" i="10"/>
  <c r="L151" i="10"/>
  <c r="N153" i="10"/>
  <c r="L160" i="10"/>
  <c r="N169" i="10"/>
  <c r="L46" i="10"/>
  <c r="N132" i="10"/>
  <c r="N78" i="10"/>
  <c r="N66" i="10"/>
  <c r="N54" i="10"/>
  <c r="L155" i="10"/>
  <c r="N116" i="10"/>
  <c r="N157" i="10"/>
  <c r="L159" i="10"/>
  <c r="L35" i="10"/>
  <c r="L59" i="10"/>
  <c r="N112" i="10"/>
  <c r="N106" i="10"/>
  <c r="N91" i="10"/>
  <c r="N79" i="10"/>
  <c r="N67" i="10"/>
  <c r="N55" i="10"/>
  <c r="N114" i="10"/>
  <c r="L147" i="10"/>
  <c r="N149" i="10"/>
  <c r="L163" i="10"/>
  <c r="L178" i="10"/>
  <c r="L195" i="10"/>
  <c r="L107" i="10"/>
  <c r="N41" i="10"/>
  <c r="L124" i="10"/>
  <c r="L58" i="10"/>
  <c r="L75" i="10"/>
  <c r="N105" i="10"/>
  <c r="N145" i="10"/>
  <c r="N164" i="10"/>
  <c r="L88" i="10"/>
  <c r="L52" i="10"/>
  <c r="L123" i="10"/>
  <c r="L99" i="10"/>
  <c r="L63" i="10"/>
  <c r="L131" i="10"/>
  <c r="L141" i="10"/>
  <c r="L73" i="10"/>
  <c r="L138" i="10"/>
  <c r="N135" i="10"/>
  <c r="N100" i="10"/>
  <c r="N80" i="10"/>
  <c r="N72" i="10"/>
  <c r="N68" i="10"/>
  <c r="N64" i="10"/>
  <c r="N44" i="10"/>
  <c r="N40" i="10"/>
  <c r="N36" i="10"/>
  <c r="L102" i="10"/>
  <c r="N86" i="10"/>
  <c r="N70" i="10"/>
  <c r="L156" i="10"/>
  <c r="N38" i="10"/>
  <c r="N111" i="10"/>
  <c r="L50" i="10"/>
  <c r="L104" i="10"/>
  <c r="L71" i="10"/>
  <c r="N128" i="10"/>
  <c r="N175" i="10"/>
  <c r="N161" i="10"/>
  <c r="L90" i="10"/>
  <c r="N82" i="10"/>
  <c r="N62" i="10"/>
  <c r="L118" i="10"/>
  <c r="N151" i="10"/>
  <c r="N95" i="10"/>
  <c r="N51" i="10"/>
  <c r="N93" i="10"/>
  <c r="J756" i="15" l="1"/>
  <c r="P741" i="15"/>
  <c r="N20" i="13"/>
  <c r="A4" i="13" s="1"/>
  <c r="C5" i="5" s="1"/>
  <c r="L63" i="15"/>
  <c r="N676" i="12"/>
  <c r="K38" i="12" s="1"/>
  <c r="N416" i="8"/>
  <c r="K26" i="8" s="1"/>
  <c r="O743" i="15"/>
  <c r="L29" i="15" s="1"/>
  <c r="L45" i="15"/>
  <c r="N345" i="10"/>
  <c r="K29" i="10" s="1"/>
  <c r="O756" i="15" l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<sst xmlns="http://schemas.openxmlformats.org/spreadsheetml/2006/main" count="10067" uniqueCount="2398">
  <si>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</si>
  <si>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</si>
  <si>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</si>
  <si>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</si>
  <si>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</si>
  <si>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</si>
  <si>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</si>
  <si>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</si>
  <si>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</si>
  <si>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</si>
  <si>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</si>
  <si>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</si>
  <si>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</si>
  <si>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</si>
  <si>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</si>
  <si>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</si>
  <si>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</si>
  <si>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</si>
  <si>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</si>
  <si>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</si>
  <si>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</si>
  <si>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</si>
  <si>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</si>
  <si>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</si>
  <si>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</si>
  <si>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</si>
  <si>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</si>
  <si>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</si>
  <si>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</si>
  <si>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</si>
  <si>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</si>
  <si>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</si>
  <si>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</si>
  <si>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</si>
  <si>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</si>
  <si>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</si>
  <si>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</si>
  <si>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</si>
  <si>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</si>
  <si>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</si>
  <si>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</si>
  <si>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</si>
  <si>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</si>
  <si>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</si>
  <si>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</si>
  <si>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</si>
  <si>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</si>
  <si>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</si>
  <si>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</si>
  <si>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</si>
  <si>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</si>
  <si>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</si>
  <si>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</si>
  <si>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</si>
  <si>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</si>
  <si>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</si>
  <si>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</si>
  <si>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</si>
  <si>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</si>
  <si>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</si>
  <si>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</si>
  <si>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</si>
  <si>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</si>
  <si>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</si>
  <si>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</si>
  <si>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</si>
  <si>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</si>
  <si>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</si>
  <si>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</si>
  <si>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</si>
  <si>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</si>
  <si>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</si>
  <si>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</si>
  <si>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</si>
  <si>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</si>
  <si>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</si>
  <si>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</si>
  <si>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</si>
  <si>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</si>
  <si>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</si>
  <si>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</si>
  <si>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</si>
  <si>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</si>
  <si>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</si>
  <si>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</si>
  <si>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</si>
  <si>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</si>
  <si>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</si>
  <si>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</si>
  <si>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</si>
  <si>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</si>
  <si>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</si>
  <si>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</si>
  <si>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</si>
  <si>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</si>
  <si>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</si>
  <si>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</si>
  <si>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</si>
  <si>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</si>
  <si>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</si>
  <si>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</si>
  <si>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</si>
  <si>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</si>
  <si>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</si>
  <si>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</si>
  <si>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</si>
  <si>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</si>
  <si>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</si>
  <si>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</si>
  <si>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</si>
  <si>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</si>
  <si>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</si>
  <si>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</si>
  <si>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</si>
  <si>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</si>
  <si>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</si>
  <si>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</si>
  <si>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</si>
  <si>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</si>
  <si>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</si>
  <si>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</si>
  <si>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</si>
  <si>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</si>
  <si>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</si>
  <si>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</si>
  <si>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</si>
  <si>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</si>
  <si>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</si>
  <si>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</si>
  <si>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</si>
  <si>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</si>
  <si>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</si>
  <si>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</si>
  <si>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</si>
  <si>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</si>
  <si>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</si>
  <si>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</si>
  <si>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</si>
  <si>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</si>
  <si>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</si>
  <si>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</si>
  <si>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</si>
  <si>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</si>
  <si>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</si>
  <si>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</si>
  <si>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</si>
  <si>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</si>
  <si>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</si>
  <si>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</si>
  <si>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</si>
  <si>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</si>
  <si>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</si>
  <si>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</si>
  <si>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</si>
  <si>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</si>
  <si>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</si>
  <si>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</si>
  <si>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</si>
  <si>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</si>
  <si>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</si>
  <si>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</si>
  <si>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</si>
  <si>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</si>
  <si>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</si>
  <si>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</si>
  <si>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</si>
  <si>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</si>
  <si>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</si>
  <si>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</si>
  <si>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</si>
  <si>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</si>
  <si>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</si>
  <si>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</si>
  <si>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</si>
  <si>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</si>
  <si>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</si>
  <si>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</si>
  <si>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</si>
  <si>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</si>
  <si>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</si>
  <si>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</si>
  <si>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</si>
  <si>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</si>
  <si>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</si>
  <si>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</si>
  <si>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</si>
  <si>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</si>
  <si>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</si>
  <si>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</si>
  <si>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</si>
  <si>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</si>
  <si>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</si>
  <si>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</si>
  <si>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</si>
  <si>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</si>
  <si>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</si>
  <si>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</si>
  <si>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</si>
  <si>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</si>
  <si>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</si>
  <si>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</si>
  <si>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</si>
  <si>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</si>
  <si>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</si>
  <si>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</si>
  <si>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</si>
  <si>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</si>
  <si>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</si>
  <si>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</si>
  <si>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</si>
  <si>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</si>
  <si>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</si>
  <si>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</si>
  <si>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</si>
  <si>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</si>
  <si>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</si>
  <si>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</si>
  <si>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</si>
  <si>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</si>
  <si>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</si>
  <si>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</si>
  <si>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</si>
  <si>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</si>
  <si>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</si>
  <si>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</si>
  <si>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</si>
  <si>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</si>
  <si>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</si>
  <si>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</si>
  <si>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</si>
  <si>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</si>
  <si>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</si>
  <si>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</si>
  <si>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</si>
  <si>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</si>
  <si>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</si>
  <si>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</si>
  <si>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</si>
  <si>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</si>
  <si>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</si>
  <si>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</si>
  <si>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</si>
  <si>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</si>
  <si>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</si>
  <si>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</si>
  <si>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</si>
  <si>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</si>
  <si>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</si>
  <si>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</si>
  <si>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</si>
  <si>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</si>
  <si>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</si>
  <si>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</si>
  <si>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</si>
  <si>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</si>
  <si>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</si>
  <si>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</si>
  <si>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</si>
  <si>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</si>
  <si>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</si>
  <si>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</si>
  <si>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</si>
  <si>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</si>
  <si>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</si>
  <si>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</si>
  <si>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</si>
  <si>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</si>
  <si>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</si>
  <si>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</si>
  <si>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</si>
  <si>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</si>
  <si>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</si>
  <si>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</si>
  <si>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</si>
  <si>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</si>
  <si>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</si>
  <si>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</si>
  <si>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</si>
  <si>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</si>
  <si>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</si>
  <si>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</si>
  <si>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</si>
  <si>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</si>
  <si>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</si>
  <si>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</si>
  <si>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</si>
  <si>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</si>
  <si>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</si>
  <si>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</si>
  <si>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</si>
  <si>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</si>
  <si>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</si>
  <si>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</si>
  <si>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</si>
  <si>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</si>
  <si>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</si>
  <si>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</si>
  <si>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</si>
  <si>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</si>
  <si>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</si>
  <si>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</si>
  <si>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</si>
  <si>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</si>
  <si>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</si>
  <si>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</si>
  <si>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</si>
  <si>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</si>
  <si>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</si>
  <si>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</si>
  <si>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</si>
  <si>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</si>
  <si>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</si>
  <si>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</si>
  <si>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</si>
  <si>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</si>
  <si>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</si>
  <si>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</si>
  <si>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</si>
  <si>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</si>
  <si>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</si>
  <si>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</si>
  <si>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</si>
  <si>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</si>
  <si>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</si>
  <si>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</si>
  <si>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</si>
  <si>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</si>
  <si>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</si>
  <si>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</si>
  <si>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</si>
  <si>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</si>
  <si>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</si>
  <si>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</si>
  <si>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</si>
  <si>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</si>
  <si>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</si>
  <si>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</si>
  <si>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</si>
  <si>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</si>
  <si>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</si>
  <si>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</si>
  <si>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</si>
  <si>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</si>
  <si>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</si>
  <si>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</si>
  <si>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</si>
  <si>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</si>
  <si>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</si>
  <si>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</si>
  <si>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</si>
  <si>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</si>
  <si>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</si>
  <si>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</si>
  <si>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</si>
  <si>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</si>
  <si>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</si>
  <si>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</si>
  <si>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</si>
  <si>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</si>
  <si>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</si>
  <si>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</si>
  <si>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</si>
  <si>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</si>
  <si>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</si>
  <si>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</si>
  <si>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</si>
  <si>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</si>
  <si>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</si>
  <si>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</si>
  <si>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</si>
  <si>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</si>
  <si>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</si>
  <si>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</si>
  <si>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</si>
  <si>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</si>
  <si>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</si>
  <si>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</si>
  <si>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</si>
  <si>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</si>
  <si>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</si>
  <si>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</si>
  <si>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</si>
  <si>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</si>
  <si>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</si>
  <si>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</si>
  <si>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</si>
  <si>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</si>
  <si>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</si>
  <si>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</si>
  <si>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</si>
  <si>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</si>
  <si>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</si>
  <si>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</si>
  <si>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</si>
  <si>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</si>
  <si>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</si>
  <si>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</si>
  <si>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</si>
  <si>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</si>
  <si>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</si>
  <si>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</si>
  <si>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</si>
  <si>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</si>
  <si>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</si>
  <si>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</si>
  <si>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</si>
  <si>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</si>
  <si>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</si>
  <si>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</si>
  <si>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</si>
  <si>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</si>
  <si>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</si>
  <si>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</si>
  <si>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</si>
  <si>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</si>
  <si>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</si>
  <si>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</si>
  <si>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</si>
  <si>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</si>
  <si>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</si>
  <si>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</si>
  <si>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</si>
  <si>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</si>
  <si>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</si>
  <si>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</si>
  <si>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</si>
  <si>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</si>
  <si>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</si>
  <si>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</si>
  <si>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</si>
  <si>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</si>
  <si>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</si>
  <si>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</si>
  <si>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</si>
  <si>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</si>
  <si>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</si>
  <si>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</si>
  <si>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</si>
  <si>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</si>
  <si>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</si>
  <si>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</si>
  <si>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</si>
  <si>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</si>
  <si>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</si>
  <si>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</si>
  <si>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</si>
  <si>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</si>
  <si>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</si>
  <si>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</si>
  <si>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</si>
  <si>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</si>
  <si>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</si>
  <si>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</si>
  <si>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</si>
  <si>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</si>
  <si>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</si>
  <si>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</si>
  <si>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</si>
  <si>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</si>
  <si>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</si>
  <si>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</si>
  <si>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</si>
  <si>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</si>
  <si>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</si>
  <si>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</si>
  <si>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</si>
  <si>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</si>
  <si>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</si>
  <si>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</si>
  <si>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</si>
  <si>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</si>
  <si>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</si>
  <si>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</si>
  <si>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</si>
  <si>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</si>
  <si>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</si>
  <si>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</si>
  <si>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</si>
  <si>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</si>
  <si>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</si>
  <si>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</si>
  <si>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</si>
  <si>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</si>
  <si>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</si>
  <si>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</si>
  <si>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</si>
  <si>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</si>
  <si>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</si>
  <si>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</si>
  <si>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</si>
  <si>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</si>
  <si>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</si>
  <si>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</si>
  <si>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</si>
  <si>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</si>
  <si>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</si>
  <si>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</si>
  <si>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</si>
  <si>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</si>
  <si>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</si>
  <si>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</si>
  <si>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</si>
  <si>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</si>
  <si>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</si>
  <si>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</si>
  <si>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</si>
  <si>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</si>
  <si>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</si>
  <si>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</si>
  <si>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</si>
  <si>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</si>
  <si>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</si>
  <si>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</si>
  <si>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</si>
  <si>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</si>
  <si>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</si>
  <si>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</si>
  <si>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</si>
  <si>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</si>
  <si>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</si>
  <si>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</si>
  <si>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</si>
  <si>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</si>
  <si>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</si>
  <si>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</si>
  <si>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</si>
  <si>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</si>
  <si>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</si>
  <si>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</si>
  <si>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</si>
  <si>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</si>
  <si>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</si>
  <si>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</si>
  <si>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</si>
  <si>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</si>
  <si>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</si>
  <si>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</si>
  <si>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</si>
  <si>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</si>
  <si>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</si>
  <si>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</si>
  <si>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</si>
  <si>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</si>
  <si>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</si>
  <si>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</si>
  <si>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</si>
  <si>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</si>
  <si>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</si>
  <si>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</si>
  <si>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</si>
  <si>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</si>
  <si>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</si>
  <si>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</si>
  <si>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</si>
  <si>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</si>
  <si>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</si>
  <si>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</si>
  <si>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</si>
  <si>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</si>
  <si>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</si>
  <si>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</si>
  <si>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</si>
  <si>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</si>
  <si>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</si>
  <si>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</si>
  <si>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</si>
  <si>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</si>
  <si>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</si>
  <si>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</si>
  <si>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</si>
  <si>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</si>
  <si>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</si>
  <si>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</si>
  <si>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</si>
  <si>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</si>
  <si>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</si>
  <si>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</si>
  <si>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</si>
  <si>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</si>
  <si>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</si>
  <si>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</si>
  <si>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</si>
  <si>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</si>
  <si>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</si>
  <si>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</si>
  <si>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</si>
  <si>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</si>
  <si>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</si>
  <si>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</si>
  <si>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</si>
  <si>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</si>
  <si>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</si>
  <si>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</si>
  <si>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</si>
  <si>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</si>
  <si>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</si>
  <si>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</si>
  <si>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</si>
  <si>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</si>
  <si>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</si>
  <si>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</si>
  <si>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</si>
  <si>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</si>
  <si>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</si>
  <si>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</si>
  <si>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</si>
  <si>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</si>
  <si>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</si>
  <si>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</si>
  <si>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</si>
  <si>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</si>
  <si>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</si>
  <si>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</si>
  <si>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</si>
  <si>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</si>
  <si>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</si>
  <si>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</si>
  <si>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</si>
  <si>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</si>
  <si>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</si>
  <si>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</si>
  <si>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</si>
  <si>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</si>
  <si>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</si>
  <si>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</si>
  <si>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</si>
  <si>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</si>
  <si>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</si>
  <si>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</si>
  <si>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</si>
  <si>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</si>
  <si>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</si>
  <si>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</si>
  <si>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</si>
  <si>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</si>
  <si>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</si>
  <si>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</si>
  <si>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</si>
  <si>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</si>
  <si>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</si>
  <si>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</si>
  <si>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</si>
  <si>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</si>
  <si>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</si>
  <si>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</si>
  <si>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</si>
  <si>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</si>
  <si>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</si>
  <si>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</si>
  <si>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</si>
  <si>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</si>
  <si>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</si>
  <si>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</si>
  <si>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</si>
  <si>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</si>
  <si>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</si>
  <si>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</si>
  <si>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</si>
  <si>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</si>
  <si>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</si>
  <si>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</si>
  <si>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</si>
  <si>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</si>
  <si>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</si>
  <si>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</si>
  <si>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</si>
  <si>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</si>
  <si>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</si>
  <si>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</si>
  <si>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</si>
  <si>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</si>
  <si>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</si>
  <si>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</si>
  <si>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</si>
  <si>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</si>
  <si>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</si>
  <si>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</si>
  <si>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</si>
  <si>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</si>
  <si>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</si>
  <si>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</si>
  <si>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</si>
  <si>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</si>
  <si>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</si>
  <si>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</si>
  <si>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</si>
  <si>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</si>
  <si>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</si>
  <si>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</si>
  <si>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</si>
  <si>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</si>
  <si>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</si>
  <si>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</si>
  <si>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</si>
  <si>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</si>
  <si>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</si>
  <si>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</si>
  <si>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</si>
  <si>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</si>
  <si>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</si>
  <si>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</si>
  <si>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</si>
  <si>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</si>
  <si>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</si>
  <si>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</si>
  <si>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</si>
  <si>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</si>
  <si>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</si>
  <si>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</si>
  <si>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</si>
  <si>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</si>
  <si>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</si>
  <si>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</si>
  <si>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</si>
  <si>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</si>
  <si>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</si>
  <si>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</si>
  <si>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</si>
  <si>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</si>
  <si>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</si>
  <si>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</si>
  <si>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</si>
  <si>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</si>
  <si>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</si>
  <si>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</si>
  <si>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</si>
  <si>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</si>
  <si>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</si>
  <si>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</si>
  <si>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</si>
  <si>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</si>
  <si>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</si>
  <si>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</si>
  <si>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</si>
  <si>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</si>
  <si>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</si>
  <si>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</si>
  <si>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</si>
  <si>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</si>
  <si>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</si>
  <si>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</si>
  <si>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</si>
  <si>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</si>
  <si>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</si>
  <si>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</si>
  <si>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</si>
  <si>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</si>
  <si>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</si>
  <si>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</si>
  <si>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</si>
  <si>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</si>
  <si>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</si>
  <si>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</si>
  <si>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</si>
  <si>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</si>
  <si>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</si>
  <si>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</si>
  <si>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</si>
  <si>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</si>
  <si>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</si>
  <si>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</si>
  <si>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</si>
  <si>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</si>
  <si>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</si>
  <si>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</si>
  <si>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</si>
  <si>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</si>
  <si>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</si>
  <si>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</si>
  <si>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</si>
  <si>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</si>
  <si>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</si>
  <si>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</si>
  <si>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</si>
  <si>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</si>
  <si>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</si>
  <si>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</si>
  <si>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</si>
  <si>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</si>
  <si>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</si>
  <si>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</si>
  <si>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</si>
  <si>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</si>
  <si>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</si>
  <si>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</si>
  <si>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</si>
  <si>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</si>
  <si>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</si>
  <si>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</si>
  <si>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</si>
  <si>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</si>
  <si>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</si>
  <si>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</si>
  <si>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</si>
  <si>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</si>
  <si>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</si>
  <si>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</si>
  <si>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</si>
  <si>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</si>
  <si>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</si>
  <si>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</si>
  <si>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</si>
  <si>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</si>
  <si>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</si>
  <si>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</si>
  <si>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</si>
  <si>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</si>
  <si>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</si>
  <si>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</si>
  <si>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</si>
  <si>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</si>
  <si>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</si>
  <si>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</si>
  <si>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</si>
  <si>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</si>
  <si>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</si>
  <si>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</si>
  <si>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</si>
  <si>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</si>
  <si>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</si>
  <si>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</si>
  <si>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</si>
  <si>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</si>
  <si>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</si>
  <si>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</si>
  <si>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</si>
  <si>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</si>
  <si>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</si>
  <si>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</si>
  <si>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</si>
  <si>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</si>
  <si>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</si>
  <si>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</si>
  <si>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</si>
  <si>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</si>
  <si>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</si>
  <si>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</si>
  <si>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</si>
  <si>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</si>
  <si>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</si>
  <si>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</si>
  <si>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</si>
  <si>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</si>
  <si>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</si>
  <si>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</si>
  <si>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</si>
  <si>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</si>
  <si>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</si>
  <si>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</si>
  <si>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</si>
  <si>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</si>
  <si>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</si>
  <si>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</si>
  <si>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</si>
  <si>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</si>
  <si>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</si>
  <si>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</si>
  <si>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</si>
  <si>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</si>
  <si>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</si>
  <si>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</si>
  <si>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</si>
  <si>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</si>
  <si>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</si>
  <si>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</si>
  <si>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</si>
  <si>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</si>
  <si>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</si>
  <si>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</si>
  <si>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</si>
  <si>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</si>
  <si>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</si>
  <si>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</si>
  <si>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</si>
  <si>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</si>
  <si>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</si>
  <si>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</si>
  <si>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</si>
  <si>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</si>
  <si>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</si>
  <si>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</si>
  <si>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</si>
  <si>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</si>
  <si>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</si>
  <si>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</si>
  <si>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</si>
  <si>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</si>
  <si>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</si>
  <si>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</si>
  <si>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</si>
  <si>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</si>
  <si>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</si>
  <si>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</si>
  <si>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</si>
  <si>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</si>
  <si>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</si>
  <si>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</si>
  <si>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</si>
  <si>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</si>
  <si>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</si>
  <si>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</si>
  <si>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</si>
  <si>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</si>
  <si>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</si>
  <si>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</si>
  <si>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</si>
  <si>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</si>
  <si>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</si>
  <si>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</si>
  <si>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</si>
  <si>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</si>
  <si>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</si>
  <si>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</si>
  <si>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</si>
  <si>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</si>
  <si>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</si>
  <si>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</si>
  <si>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</si>
  <si>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</si>
  <si>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</si>
  <si>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</si>
  <si>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</si>
  <si>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</si>
  <si>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</si>
  <si>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</si>
  <si>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</si>
  <si>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</si>
  <si>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</si>
  <si>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</si>
  <si>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</si>
  <si>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</si>
  <si>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</si>
  <si>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</si>
  <si>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</si>
  <si>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</si>
  <si>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</si>
  <si>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</si>
  <si>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</si>
  <si>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</si>
  <si>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</si>
  <si>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</si>
  <si>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</si>
  <si>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</si>
  <si>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</si>
  <si>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</si>
  <si>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</si>
  <si>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</si>
  <si>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</si>
  <si>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</si>
  <si>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</si>
  <si>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</si>
  <si>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</si>
  <si>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</si>
  <si>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</si>
  <si>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</si>
  <si>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</si>
  <si>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</si>
  <si>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</si>
  <si>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</si>
  <si>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</si>
  <si>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</si>
  <si>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</si>
  <si>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</si>
  <si>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</si>
  <si>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</si>
  <si>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</si>
  <si>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</si>
  <si>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</si>
  <si>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</si>
  <si>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</si>
  <si>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</si>
  <si>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</si>
  <si>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</si>
  <si>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</si>
  <si>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</si>
  <si>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</si>
  <si>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</si>
  <si>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</si>
  <si>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</si>
  <si>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</si>
  <si>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</si>
  <si>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</si>
  <si>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</si>
  <si>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</si>
  <si>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</si>
  <si>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</si>
  <si>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</si>
  <si>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</si>
  <si>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</si>
  <si>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</si>
  <si>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</si>
  <si>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</si>
  <si>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</si>
  <si>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</si>
  <si>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</si>
  <si>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</si>
  <si>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</si>
  <si>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</si>
  <si>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</si>
  <si>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</si>
  <si>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</si>
  <si>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</si>
  <si>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</si>
  <si>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</si>
  <si>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</si>
  <si>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</si>
  <si>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</si>
  <si>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</si>
  <si>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</si>
  <si>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</si>
  <si>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</si>
  <si>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</si>
  <si>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</si>
  <si>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</si>
  <si>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</si>
  <si>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</si>
  <si>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</si>
  <si>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</si>
  <si>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</si>
  <si>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</si>
  <si>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</si>
  <si>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</si>
  <si>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</si>
  <si>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</si>
  <si>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</si>
  <si>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</si>
  <si>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</si>
  <si>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</si>
  <si>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</si>
  <si>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</si>
  <si>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</si>
  <si>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</si>
  <si>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</si>
  <si>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</si>
  <si>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</si>
  <si>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</si>
  <si>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</si>
  <si>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</si>
  <si>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</si>
  <si>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</si>
  <si>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</si>
  <si>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</si>
  <si>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</si>
  <si>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</si>
  <si>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</si>
  <si>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</si>
  <si>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</si>
  <si>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</si>
  <si>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</si>
  <si>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</si>
  <si>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</si>
  <si>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</si>
  <si>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</si>
  <si>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</si>
  <si>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</si>
  <si>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</si>
  <si>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</si>
  <si>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</si>
  <si>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</si>
  <si>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</si>
  <si>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</si>
  <si>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</si>
  <si>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</si>
  <si>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</si>
  <si>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</si>
  <si>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</si>
  <si>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</si>
  <si>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</si>
  <si>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</si>
  <si>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</si>
  <si>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</si>
  <si>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</si>
  <si>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</si>
  <si>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</si>
  <si>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</si>
  <si>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</si>
  <si>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</si>
  <si>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</si>
  <si>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</si>
  <si>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</si>
  <si>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</si>
  <si>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</si>
  <si>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</si>
  <si>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</si>
  <si>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</si>
  <si>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</si>
  <si>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</si>
  <si>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</si>
  <si>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</si>
  <si>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</si>
  <si>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</si>
  <si>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</si>
  <si>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</si>
  <si>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</si>
  <si>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</si>
  <si>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</si>
  <si>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</si>
  <si>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</si>
  <si>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</si>
  <si>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</si>
  <si>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</si>
  <si>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</si>
  <si>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</si>
  <si>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</si>
  <si>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</si>
  <si>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</si>
  <si>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</si>
  <si>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</si>
  <si>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</si>
  <si>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</si>
  <si>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</si>
  <si>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</si>
  <si>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</si>
  <si>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</si>
  <si>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</si>
  <si>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</si>
  <si>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</si>
  <si>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</si>
  <si>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</si>
  <si>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</si>
  <si>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</si>
  <si>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</si>
  <si>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</si>
  <si>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</si>
  <si>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</si>
  <si>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</si>
  <si>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</si>
  <si>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</si>
  <si>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</si>
  <si>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</si>
  <si>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</si>
  <si>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</si>
  <si>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</si>
  <si>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</si>
  <si>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</si>
  <si>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</si>
  <si>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</si>
  <si>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</si>
  <si>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</si>
  <si>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</si>
  <si>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</si>
  <si>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</si>
  <si>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</si>
  <si>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</si>
  <si>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</si>
  <si>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</si>
  <si>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</si>
  <si>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</si>
  <si>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</si>
  <si>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</si>
  <si>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</si>
  <si>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</si>
  <si>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</si>
  <si>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</si>
  <si>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</si>
  <si>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</si>
  <si>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</si>
  <si>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</si>
  <si>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</si>
  <si>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</si>
  <si>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</si>
  <si>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</si>
  <si>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</si>
  <si>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</si>
  <si>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</si>
  <si>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</si>
  <si>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</si>
  <si>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</si>
  <si>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</si>
  <si>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</si>
  <si>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</si>
  <si>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</si>
  <si>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</si>
  <si>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</si>
  <si>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</si>
  <si>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</si>
  <si>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</si>
  <si>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</si>
  <si>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</si>
  <si>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</si>
  <si>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</si>
  <si>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</si>
  <si>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</si>
  <si>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</si>
  <si>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</si>
  <si>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</si>
  <si>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</si>
  <si>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</si>
  <si>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</si>
  <si>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</si>
  <si>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</si>
  <si>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</si>
  <si>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</si>
  <si>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</si>
  <si>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</si>
  <si>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</si>
  <si>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</si>
  <si>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</si>
  <si>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</si>
  <si>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</si>
  <si>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</si>
  <si>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</si>
  <si>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</si>
  <si>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</si>
  <si>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</si>
  <si>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</si>
  <si>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</si>
  <si>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</si>
  <si>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</si>
  <si>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</si>
  <si>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</si>
  <si>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</si>
  <si>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</si>
  <si>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</si>
  <si>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</si>
  <si>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</si>
  <si>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</si>
  <si>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</si>
  <si>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</si>
  <si>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</si>
  <si>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</si>
  <si>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</si>
  <si>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</si>
  <si>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</si>
  <si>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</si>
  <si>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</si>
  <si>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</si>
  <si>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</si>
  <si>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</si>
  <si>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</si>
  <si>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</si>
  <si>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</si>
  <si>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</si>
  <si>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</si>
  <si>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</si>
  <si>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</si>
  <si>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</si>
  <si>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</si>
  <si>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</si>
  <si>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</si>
  <si>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</si>
  <si>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</si>
  <si>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</si>
  <si>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</si>
  <si>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</si>
  <si>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</si>
  <si>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</si>
  <si>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</si>
  <si>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</si>
  <si>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</si>
  <si>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</si>
  <si>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</si>
  <si>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</si>
  <si>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</si>
  <si>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</si>
  <si>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</si>
  <si>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</si>
  <si>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</si>
  <si>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</si>
  <si>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</si>
  <si>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</si>
  <si>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</si>
  <si>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</si>
  <si>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</si>
  <si>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</si>
  <si>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</si>
  <si>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</si>
  <si>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</si>
  <si>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</si>
  <si>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</si>
  <si>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</si>
  <si>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</si>
  <si>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</si>
  <si>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</si>
  <si>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</si>
  <si>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</si>
  <si>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</si>
  <si>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</si>
  <si>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</si>
  <si>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</si>
  <si>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</si>
  <si>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</si>
  <si>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</si>
  <si>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</si>
  <si>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</si>
  <si>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</si>
  <si>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</si>
  <si>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</si>
  <si>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</si>
  <si>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</si>
  <si>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</si>
  <si>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</si>
  <si>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</si>
  <si>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</si>
  <si>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</si>
  <si>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</si>
  <si>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</si>
  <si>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</si>
  <si>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</si>
  <si>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</si>
  <si>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</si>
  <si>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</si>
  <si>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</si>
  <si>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</si>
  <si>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</si>
  <si>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</si>
  <si>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</si>
  <si>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</si>
  <si>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</si>
  <si>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</si>
  <si>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</si>
  <si>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</si>
  <si>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</si>
  <si>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</si>
  <si>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</si>
  <si>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</si>
  <si>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</si>
  <si>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</si>
  <si>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</si>
  <si>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</si>
  <si>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</si>
  <si>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</si>
  <si>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</si>
  <si>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</si>
  <si>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</si>
  <si>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</si>
  <si>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</si>
  <si>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</si>
  <si>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</si>
  <si>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</si>
  <si>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</si>
  <si>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</si>
  <si>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</si>
  <si>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</si>
  <si>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</si>
  <si>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</si>
  <si>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</si>
  <si>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</si>
  <si>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</si>
  <si>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</si>
  <si>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</si>
  <si>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</si>
  <si>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</si>
  <si>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</si>
  <si>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</si>
  <si>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</si>
  <si>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</si>
  <si>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</si>
  <si>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</si>
  <si>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</si>
  <si>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</si>
  <si>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</si>
  <si>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</si>
  <si>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</si>
  <si>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</si>
  <si>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</si>
  <si>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</si>
  <si>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</si>
  <si>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</si>
  <si>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</si>
  <si>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</si>
  <si>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</si>
  <si>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</si>
  <si>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</si>
  <si>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</si>
  <si>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</si>
  <si>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</si>
  <si>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</si>
  <si>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</si>
  <si>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</si>
  <si>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</si>
  <si>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</si>
  <si>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</si>
  <si>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</si>
  <si>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</si>
  <si>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</si>
  <si>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</si>
  <si>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</si>
  <si>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</si>
  <si>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</si>
  <si>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</si>
  <si>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</si>
  <si>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</si>
  <si>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</si>
  <si>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</si>
  <si>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</si>
  <si>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</si>
  <si>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</si>
  <si>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</si>
  <si>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</si>
  <si>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</si>
  <si>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</si>
  <si>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</si>
  <si>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</si>
  <si>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</si>
  <si>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</si>
  <si>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</si>
  <si>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</si>
  <si>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</si>
  <si>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</si>
  <si>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</si>
  <si>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</si>
  <si>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</si>
  <si>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</si>
  <si>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</si>
  <si>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</si>
  <si>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</si>
  <si>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</si>
  <si>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</si>
  <si>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</si>
  <si>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</si>
  <si>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</si>
  <si>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</si>
  <si>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</si>
  <si>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</si>
  <si>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</si>
  <si>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</si>
  <si>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</si>
  <si>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</si>
  <si>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</si>
  <si>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</si>
  <si>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</si>
  <si>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</si>
  <si>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</si>
  <si>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</si>
  <si>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</si>
  <si>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</si>
  <si>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</si>
  <si>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</si>
  <si>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</si>
  <si>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</si>
  <si>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</si>
  <si>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</si>
  <si>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</si>
  <si>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</si>
  <si>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</si>
  <si>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</si>
  <si>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</si>
  <si>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</si>
  <si>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</si>
  <si>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</si>
  <si>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</si>
  <si>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</si>
  <si>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</si>
  <si>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</si>
  <si>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</si>
  <si>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</si>
  <si>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</si>
  <si>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</si>
  <si>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</si>
  <si>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</si>
  <si>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</si>
  <si>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</si>
  <si>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</si>
  <si>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</si>
  <si>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</si>
  <si>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</si>
  <si>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</si>
  <si>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</si>
  <si>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</si>
  <si>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</si>
  <si>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</si>
  <si>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</si>
  <si>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</si>
  <si>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</si>
  <si>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</si>
  <si>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</si>
  <si>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</si>
  <si>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</si>
  <si>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</si>
  <si>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</si>
  <si>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</si>
  <si>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</si>
  <si>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</si>
  <si>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</si>
  <si>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</si>
  <si>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</si>
  <si>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</si>
  <si>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</si>
  <si>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</si>
  <si>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</si>
  <si>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</si>
  <si>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</si>
  <si>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</si>
  <si>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</si>
  <si>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</si>
  <si>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</si>
  <si>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</si>
  <si>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</si>
  <si>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</si>
  <si>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</si>
  <si>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</si>
  <si>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</si>
  <si>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</si>
  <si>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</si>
  <si>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</si>
  <si>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</si>
  <si>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</si>
  <si>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</si>
  <si>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</si>
  <si>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</si>
  <si>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</si>
  <si>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</si>
  <si>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</si>
  <si>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</si>
  <si>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</si>
  <si>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</si>
  <si>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</si>
  <si>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</si>
  <si>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</si>
  <si>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</si>
  <si>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</si>
  <si>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</si>
  <si>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</si>
  <si>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</si>
  <si>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</si>
  <si>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</si>
  <si>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</si>
  <si>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</si>
  <si>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</si>
  <si>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</si>
  <si>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</si>
  <si>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</si>
  <si>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</si>
  <si>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</si>
  <si>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</si>
  <si>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</si>
  <si>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</si>
  <si>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</si>
  <si>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</si>
  <si>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</si>
  <si>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</si>
  <si>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</si>
  <si>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</si>
  <si>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</si>
  <si>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</si>
  <si>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</si>
  <si>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</si>
  <si>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</si>
  <si>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</si>
  <si>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</si>
  <si>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</si>
  <si>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</si>
  <si>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</si>
  <si>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</si>
  <si>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</si>
  <si>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</si>
  <si>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</si>
  <si>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</si>
  <si>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</si>
  <si>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</si>
  <si>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</si>
  <si>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</si>
  <si>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</si>
  <si>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</si>
  <si>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</si>
  <si>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</si>
  <si>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</si>
  <si>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</si>
  <si>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</si>
  <si>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</si>
  <si>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</si>
  <si>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</si>
  <si>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</si>
  <si>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</si>
  <si>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</si>
  <si>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</si>
  <si>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</si>
  <si>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</si>
  <si>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</si>
  <si>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</si>
  <si>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</si>
  <si>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</si>
  <si>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</si>
  <si>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</si>
  <si>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</si>
  <si>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</si>
  <si>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</si>
  <si>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</si>
  <si>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</si>
  <si>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</si>
  <si>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</si>
  <si>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</si>
  <si>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</si>
  <si>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</si>
  <si>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</si>
  <si>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</si>
  <si>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</si>
  <si>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</si>
  <si>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</si>
  <si>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</si>
  <si>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</si>
  <si>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</si>
  <si>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</si>
  <si>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</si>
  <si>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</si>
  <si>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</si>
  <si>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</si>
  <si>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</si>
  <si>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</si>
  <si>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</si>
  <si>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</si>
  <si>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</si>
  <si>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</si>
  <si>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</si>
  <si>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</si>
  <si>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</si>
  <si>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</si>
  <si>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</si>
  <si>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</si>
  <si>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</si>
  <si>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</si>
  <si>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</si>
  <si>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</si>
  <si>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</si>
  <si>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</si>
  <si>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</si>
  <si>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</si>
  <si>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</si>
  <si>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</si>
  <si>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</si>
  <si>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</si>
  <si>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</si>
  <si>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</si>
  <si>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</si>
  <si>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</si>
  <si>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</si>
  <si>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</si>
  <si>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</si>
  <si>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</si>
  <si>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</si>
  <si>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</si>
  <si>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</si>
  <si>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</si>
  <si>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</si>
  <si>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</si>
  <si>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</si>
  <si>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</si>
  <si>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</si>
  <si>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</si>
  <si>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</si>
  <si>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</si>
  <si>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</si>
  <si>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</si>
  <si>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</si>
  <si>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</si>
  <si>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</si>
  <si>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</si>
  <si>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</si>
  <si>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</si>
  <si>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</si>
  <si>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</si>
  <si>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</si>
  <si>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</si>
  <si>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</si>
  <si>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</si>
  <si>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</si>
  <si>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</si>
  <si>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</si>
  <si>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</si>
  <si>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</si>
  <si>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</si>
  <si>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</si>
  <si>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</si>
  <si>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</si>
  <si>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</si>
  <si>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</si>
  <si>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</si>
  <si>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</si>
  <si>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</si>
  <si>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</si>
  <si>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</si>
  <si>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</si>
  <si>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</si>
  <si>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</si>
  <si>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</si>
  <si>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</si>
  <si>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</si>
  <si>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</si>
  <si>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</si>
  <si>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</si>
  <si>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</si>
  <si>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</si>
  <si>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</si>
  <si>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</si>
  <si>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</si>
  <si>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</si>
  <si>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</si>
  <si>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</si>
  <si>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</si>
  <si>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</si>
  <si>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</si>
  <si>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</si>
  <si>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</si>
  <si>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</si>
  <si>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</si>
  <si>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</si>
  <si>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</si>
  <si>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</si>
  <si>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</si>
  <si>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</si>
  <si>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</si>
  <si>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</si>
  <si>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</si>
  <si>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</si>
  <si>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</si>
  <si>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</si>
  <si>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</si>
  <si>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</si>
  <si>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</si>
  <si>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</si>
  <si>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</si>
  <si>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</si>
  <si>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</si>
  <si>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</si>
  <si>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</si>
  <si>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</si>
  <si>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</si>
  <si>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</si>
  <si>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</si>
  <si>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</si>
  <si>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</si>
  <si>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</si>
  <si>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</si>
  <si>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</si>
  <si>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</si>
  <si>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</si>
  <si>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</si>
  <si>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</si>
  <si>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</si>
  <si>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</si>
  <si>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</si>
  <si>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</si>
  <si>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</si>
  <si>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</si>
  <si>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</si>
  <si>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</si>
  <si>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</si>
  <si>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</si>
  <si>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</si>
  <si>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</si>
  <si>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</si>
  <si>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</si>
  <si>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</si>
  <si>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</si>
  <si>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</si>
  <si>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</si>
  <si>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</si>
  <si>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</si>
  <si>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</si>
  <si>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</si>
  <si>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</si>
  <si>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</si>
  <si>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</si>
  <si>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</si>
  <si>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</si>
  <si>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</si>
  <si>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</si>
  <si>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</si>
  <si>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</si>
  <si>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</si>
  <si>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</si>
  <si>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</si>
  <si>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</si>
  <si>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</si>
  <si>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</si>
  <si>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</si>
  <si>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</si>
  <si>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</si>
  <si>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</si>
  <si>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</si>
  <si>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</si>
  <si>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</si>
  <si>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</si>
  <si>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</si>
  <si>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</si>
  <si>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</si>
  <si>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</si>
  <si>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</si>
  <si>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</si>
  <si>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</si>
  <si>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</si>
  <si>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</si>
  <si>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</si>
  <si>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</si>
  <si>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</si>
  <si>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</si>
  <si>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</si>
  <si>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</si>
  <si>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</si>
  <si>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</si>
  <si>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</si>
  <si>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</si>
  <si>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</si>
  <si>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</si>
  <si>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</si>
  <si>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</si>
  <si>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</si>
  <si>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</si>
  <si>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</si>
  <si>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</si>
  <si>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</si>
  <si>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</si>
  <si>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</si>
  <si>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</si>
  <si>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</si>
  <si>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</si>
  <si>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</si>
  <si>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</si>
  <si>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</si>
  <si>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</si>
  <si>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</si>
  <si>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</si>
  <si>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</si>
  <si>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</si>
  <si>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</si>
  <si>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</si>
  <si>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</si>
  <si>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</si>
  <si>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</si>
  <si>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</si>
  <si>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</si>
  <si>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</si>
  <si>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</si>
  <si>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</si>
  <si>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</si>
  <si>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</si>
  <si>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</si>
  <si>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</si>
  <si>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</si>
  <si>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</si>
  <si>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</si>
  <si>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</si>
  <si>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</si>
  <si>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</si>
  <si>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</si>
  <si>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</si>
  <si>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</si>
  <si>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</si>
  <si>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</si>
  <si>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</si>
  <si>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</si>
  <si>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</si>
  <si>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</si>
  <si>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</si>
  <si>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</si>
  <si>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</si>
  <si>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</si>
  <si>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</si>
  <si>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</si>
  <si>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</si>
  <si>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</si>
  <si>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</si>
  <si>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</si>
  <si>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</si>
  <si>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</si>
  <si>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</si>
  <si>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</si>
  <si>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</si>
  <si>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</si>
  <si>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</si>
  <si>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</si>
  <si>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</si>
  <si>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</si>
  <si>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</si>
  <si>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</si>
  <si>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</si>
  <si>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</si>
  <si>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</si>
  <si>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</si>
  <si>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</si>
  <si>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</si>
  <si>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</si>
  <si>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</si>
  <si>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</si>
  <si>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</si>
  <si>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</si>
  <si>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</si>
  <si>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</si>
  <si>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</si>
  <si>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</si>
  <si>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</si>
  <si>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</si>
  <si>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</si>
  <si>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</si>
  <si>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</si>
  <si>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</si>
  <si>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</si>
  <si>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</si>
  <si>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</si>
  <si>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</si>
  <si>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</si>
  <si>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</si>
  <si>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</si>
  <si>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</si>
  <si>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</si>
  <si>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</si>
  <si>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</si>
  <si>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</si>
  <si>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</si>
  <si>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</si>
  <si>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</si>
  <si>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</si>
  <si>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</si>
  <si>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</si>
  <si>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</si>
  <si>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</si>
  <si>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</si>
  <si>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</si>
  <si>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</si>
  <si>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</si>
  <si>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</si>
  <si>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</si>
  <si>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</si>
  <si>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</si>
  <si>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</si>
  <si>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</si>
  <si>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</si>
  <si>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</si>
  <si>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</si>
  <si>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</si>
  <si>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</si>
  <si>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</si>
  <si>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</si>
  <si>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</si>
  <si>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</si>
  <si>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</si>
  <si>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</si>
  <si>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</si>
  <si>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</si>
  <si>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</si>
  <si>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</si>
  <si>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</si>
  <si>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</si>
  <si>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</si>
  <si>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</si>
  <si>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</si>
  <si>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</si>
  <si>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</si>
  <si>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</si>
  <si>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</si>
  <si>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</si>
  <si>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</si>
  <si>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</si>
  <si>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</si>
  <si>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</si>
  <si>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</si>
  <si>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</si>
  <si>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</si>
  <si>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</si>
  <si>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</si>
  <si>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</si>
  <si>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</si>
  <si>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</si>
  <si>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</si>
  <si>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</si>
  <si>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</si>
  <si>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</si>
  <si>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</si>
  <si>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</si>
  <si>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</si>
  <si>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</si>
  <si>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</si>
  <si>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</si>
  <si>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</si>
  <si>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</si>
  <si>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</si>
  <si>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</si>
  <si>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</si>
  <si>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</si>
  <si>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</si>
  <si>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</si>
  <si>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</si>
  <si>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</si>
  <si>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</si>
  <si>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</si>
  <si>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</si>
  <si>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</si>
  <si>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</si>
  <si>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</si>
  <si>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</si>
  <si>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</si>
  <si>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</si>
  <si>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</si>
  <si>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</si>
  <si>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</si>
  <si>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</si>
  <si>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</si>
  <si>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</si>
  <si>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</si>
  <si>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</si>
  <si>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</si>
  <si>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</si>
  <si>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</si>
  <si>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</si>
  <si>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</si>
  <si>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</si>
  <si>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</si>
  <si>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</si>
  <si>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</si>
  <si>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</si>
  <si>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</si>
  <si>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</si>
  <si>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</si>
  <si>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</si>
  <si>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</si>
  <si>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</si>
  <si>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</si>
  <si>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</si>
  <si>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</si>
  <si>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</si>
  <si>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</si>
  <si>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</si>
  <si>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</si>
  <si>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</si>
  <si>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</si>
  <si>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</si>
  <si>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</si>
  <si>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</si>
  <si>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</si>
  <si>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</si>
  <si>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</si>
  <si>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</si>
  <si>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</si>
  <si>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</si>
  <si>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</si>
  <si>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</si>
  <si>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</si>
  <si>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</si>
  <si>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</si>
  <si>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</si>
  <si>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</si>
  <si>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</si>
  <si>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</si>
  <si>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</si>
  <si>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</si>
  <si>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</si>
  <si>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</si>
  <si>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</si>
  <si>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</si>
  <si>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</si>
  <si>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</si>
  <si>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</si>
  <si>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</si>
  <si>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</si>
  <si>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</si>
  <si>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</si>
  <si>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</si>
  <si>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</si>
  <si>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</si>
  <si>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</si>
  <si>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</si>
  <si>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</si>
  <si>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</si>
  <si>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</si>
  <si>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</si>
  <si>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</si>
  <si>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</si>
  <si>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</si>
  <si>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</si>
  <si>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</si>
  <si>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</si>
  <si>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</si>
  <si>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</si>
  <si>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</si>
  <si>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</si>
  <si>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</si>
  <si>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</si>
  <si>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</si>
  <si>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</si>
  <si>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</si>
  <si>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</si>
  <si>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</si>
  <si>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</si>
  <si>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</si>
  <si>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</si>
  <si>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</si>
  <si>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</si>
  <si>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</si>
  <si>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</si>
  <si>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</si>
  <si>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</si>
  <si>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</si>
  <si>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</si>
  <si>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</si>
  <si>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</si>
  <si>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</si>
  <si>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</si>
  <si>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</si>
  <si>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</si>
  <si>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</si>
  <si>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</si>
  <si>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</si>
  <si>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</si>
  <si>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</si>
  <si>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</si>
  <si>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</si>
  <si>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</si>
  <si>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</si>
  <si>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</si>
  <si>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</si>
  <si>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</si>
  <si>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</si>
  <si>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</si>
  <si>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</si>
  <si>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</si>
  <si>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</si>
  <si>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</si>
  <si>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</si>
  <si>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</si>
  <si>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</si>
  <si>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</si>
  <si>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</si>
  <si>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</si>
  <si>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</si>
  <si>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</si>
  <si>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</si>
  <si>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</si>
  <si>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</si>
  <si>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</si>
  <si>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</si>
  <si>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</si>
  <si>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</si>
  <si>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</si>
  <si>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</si>
  <si>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</si>
  <si>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</si>
  <si>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</si>
  <si>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</si>
  <si>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</si>
  <si>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</si>
  <si>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</si>
  <si>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</si>
  <si>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</si>
  <si>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</si>
  <si>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</si>
  <si>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</si>
  <si>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</si>
  <si>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</si>
  <si>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</si>
  <si>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</si>
  <si>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</si>
  <si>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</si>
  <si>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</si>
  <si>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</si>
  <si>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</si>
  <si>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</si>
  <si>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</si>
  <si>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</si>
  <si>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</si>
  <si>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</si>
  <si>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</si>
  <si>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</si>
  <si>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</si>
  <si>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</si>
  <si>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</si>
  <si>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</si>
  <si>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</si>
  <si>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</si>
  <si>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</si>
  <si>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</si>
  <si>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</si>
  <si>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</si>
  <si>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</si>
  <si>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</si>
  <si>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</si>
  <si>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</si>
  <si>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</si>
  <si>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</si>
  <si>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</si>
  <si>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</si>
  <si>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</si>
  <si>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</si>
  <si>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</si>
  <si>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</si>
  <si>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</si>
  <si>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</si>
  <si>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</si>
  <si>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</si>
  <si>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</si>
  <si>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</si>
  <si>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</si>
  <si>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</si>
  <si>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</si>
  <si>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</si>
  <si>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</si>
  <si>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</si>
  <si>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</si>
  <si>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</si>
  <si>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</si>
  <si>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</si>
  <si>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</si>
  <si>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</si>
  <si>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</si>
  <si>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</si>
  <si>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</si>
  <si>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</si>
  <si>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</si>
  <si>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</si>
  <si>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</si>
  <si>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</si>
  <si>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</si>
  <si>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</si>
  <si>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</si>
  <si>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</si>
  <si>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</si>
  <si>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</si>
  <si>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</si>
  <si>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</si>
  <si>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</si>
  <si>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</si>
  <si>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</si>
  <si>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</si>
  <si>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</si>
  <si>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</si>
  <si>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</si>
  <si>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</si>
  <si>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</si>
  <si>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</si>
  <si>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</si>
  <si>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</si>
  <si>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</si>
  <si>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</si>
  <si>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</si>
  <si>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</si>
  <si>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</si>
  <si>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</si>
  <si>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</si>
  <si>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</si>
  <si>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</si>
  <si>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</si>
  <si>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</si>
  <si>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</si>
  <si>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</si>
  <si>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</si>
  <si>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</si>
  <si>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</si>
  <si>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</si>
  <si>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</si>
  <si>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</si>
  <si>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</si>
  <si>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</si>
  <si>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</si>
  <si>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</si>
  <si>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</si>
  <si>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</si>
  <si>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</si>
  <si>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</si>
  <si>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</si>
  <si>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</si>
  <si>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</si>
  <si>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</si>
  <si>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</si>
  <si>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</si>
  <si>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</si>
  <si>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</si>
  <si>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</si>
  <si>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</si>
  <si>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</si>
  <si>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</si>
  <si>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</si>
  <si>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</si>
  <si>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</si>
  <si>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</si>
  <si>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</si>
  <si>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</si>
  <si>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</si>
  <si>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</si>
  <si>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</si>
  <si>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</si>
  <si>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</si>
  <si>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</si>
  <si>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</si>
  <si>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</si>
  <si>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</si>
  <si>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</si>
  <si>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</si>
  <si>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</si>
  <si>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</si>
  <si>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</si>
  <si>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</si>
  <si>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</si>
  <si>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</si>
  <si>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</si>
  <si>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</si>
  <si>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</si>
  <si>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</si>
  <si>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</si>
  <si>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</si>
  <si>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</si>
  <si>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</si>
  <si>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</si>
  <si>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</si>
  <si>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</si>
  <si>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</si>
  <si>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</si>
  <si>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</si>
  <si>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</si>
  <si>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</si>
  <si>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</si>
  <si>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</si>
  <si>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</si>
  <si>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</si>
  <si>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</si>
  <si>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</si>
  <si>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</si>
  <si>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</si>
  <si>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</si>
  <si>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</si>
  <si>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</si>
  <si>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</si>
  <si>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</si>
  <si>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</si>
  <si>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</si>
  <si>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</si>
  <si>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</si>
  <si>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</si>
  <si>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</si>
  <si>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</si>
  <si>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</si>
  <si>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</si>
  <si>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</si>
  <si>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</si>
  <si>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</si>
  <si>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</si>
  <si>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</si>
  <si>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</si>
  <si>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</si>
  <si>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</si>
  <si>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</si>
  <si>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</si>
  <si>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</si>
  <si>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</si>
  <si>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</si>
  <si>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</si>
  <si>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</si>
  <si>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</si>
  <si>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</si>
  <si>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</si>
  <si>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</si>
  <si>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</si>
  <si>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</si>
  <si>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</si>
  <si>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</si>
  <si>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</si>
  <si>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</si>
  <si>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</si>
  <si>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</si>
  <si>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</si>
  <si>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</si>
  <si>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</si>
  <si>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</si>
  <si>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</si>
  <si>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</si>
  <si>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</si>
  <si>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</si>
  <si>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Mid Nov - current - 1.5 - 2%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</si>
  <si>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</si>
  <si>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</si>
  <si>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</si>
  <si>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</si>
  <si>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</si>
  <si>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</si>
  <si>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</si>
  <si>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</si>
  <si>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</si>
  <si>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</si>
  <si>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</si>
  <si>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</si>
  <si>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</si>
  <si>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</si>
  <si>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</si>
  <si>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</si>
  <si>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</si>
  <si>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</si>
  <si>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</si>
  <si>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</si>
  <si>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</si>
  <si>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</si>
  <si>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</si>
  <si>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</si>
  <si>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</si>
  <si>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</si>
  <si>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</si>
  <si>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</si>
  <si>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</si>
  <si>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</si>
  <si>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</si>
  <si>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</si>
  <si>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</si>
  <si>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</si>
  <si>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</si>
  <si>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</si>
  <si>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</si>
  <si>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Closed positions - March</t>
  </si>
  <si>
    <t>Open Positions - March</t>
  </si>
  <si>
    <t>Total for March</t>
  </si>
  <si>
    <t>Mineral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</si>
</sst>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6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637605993360719"/>
                  <c:y val="-0.41250340057857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140901201218460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36859589631587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5220081447742E-2"/>
                  <c:y val="-0.126424698737475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489095114428996E-2"/>
                  <c:y val="-0.469347088913155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2651150.935695136</c:v>
                </c:pt>
                <c:pt idx="2">
                  <c:v>131645.94696961271</c:v>
                </c:pt>
                <c:pt idx="4">
                  <c:v>66663.093567883989</c:v>
                </c:pt>
                <c:pt idx="6">
                  <c:v>177347.3770000005</c:v>
                </c:pt>
                <c:pt idx="8">
                  <c:v>196884.54263942881</c:v>
                </c:pt>
                <c:pt idx="10">
                  <c:v>160059.57058349103</c:v>
                </c:pt>
                <c:pt idx="12">
                  <c:v>1918550.4049347187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2019328"/>
        <c:axId val="121939072"/>
      </c:barChart>
      <c:catAx>
        <c:axId val="12201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21939072"/>
        <c:crosses val="autoZero"/>
        <c:auto val="1"/>
        <c:lblAlgn val="ctr"/>
        <c:lblOffset val="100"/>
        <c:noMultiLvlLbl val="0"/>
      </c:catAx>
      <c:valAx>
        <c:axId val="121939072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201932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55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18-03-2016 -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0"/>
  <sheetViews>
    <sheetView zoomScale="70" zoomScaleNormal="70" workbookViewId="0">
      <selection activeCell="I6" sqref="I6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2651150.935695136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66663.093567883989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177347.3770000005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196884.54263942881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1918550.4049347187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1138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1461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1613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2286</v>
      </c>
      <c r="N21" s="306"/>
      <c r="O21" s="306"/>
      <c r="P21" s="306"/>
    </row>
    <row r="22" spans="1:43" s="311" customFormat="1" x14ac:dyDescent="0.25">
      <c r="A22" s="61"/>
      <c r="L22" s="305"/>
      <c r="M22" s="306"/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1139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1461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1613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2286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1138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1461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1613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2286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1335</v>
      </c>
    </row>
    <row r="38" spans="1:16" s="311" customFormat="1" x14ac:dyDescent="0.25">
      <c r="A38" s="61"/>
      <c r="L38" s="62" t="s">
        <v>945</v>
      </c>
      <c r="M38" s="306" t="s">
        <v>1461</v>
      </c>
    </row>
    <row r="39" spans="1:16" x14ac:dyDescent="0.25">
      <c r="L39" s="62" t="s">
        <v>945</v>
      </c>
      <c r="M39" s="306" t="s">
        <v>1613</v>
      </c>
    </row>
    <row r="40" spans="1:16" s="311" customFormat="1" x14ac:dyDescent="0.25">
      <c r="A40" s="61"/>
      <c r="L40" s="62" t="s">
        <v>945</v>
      </c>
      <c r="M40" s="306" t="s">
        <v>2286</v>
      </c>
    </row>
    <row r="42" spans="1:16" x14ac:dyDescent="0.25">
      <c r="K42" s="311"/>
      <c r="L42" s="62" t="s">
        <v>2271</v>
      </c>
      <c r="M42" s="307" t="s">
        <v>1335</v>
      </c>
    </row>
    <row r="43" spans="1:16" x14ac:dyDescent="0.25">
      <c r="K43" s="311"/>
      <c r="L43" s="62" t="s">
        <v>2271</v>
      </c>
      <c r="M43" s="306" t="s">
        <v>1461</v>
      </c>
    </row>
    <row r="44" spans="1:16" x14ac:dyDescent="0.25">
      <c r="K44" s="311"/>
      <c r="L44" s="62" t="s">
        <v>2271</v>
      </c>
      <c r="M44" s="306" t="s">
        <v>1613</v>
      </c>
    </row>
    <row r="45" spans="1:16" s="311" customFormat="1" x14ac:dyDescent="0.25">
      <c r="A45" s="61"/>
      <c r="L45" s="62" t="s">
        <v>2271</v>
      </c>
      <c r="M45" s="306" t="s">
        <v>2295</v>
      </c>
    </row>
    <row r="46" spans="1:16" x14ac:dyDescent="0.25">
      <c r="K46" s="311"/>
      <c r="L46" s="311"/>
    </row>
    <row r="47" spans="1:16" x14ac:dyDescent="0.25">
      <c r="N47" t="s">
        <v>3</v>
      </c>
    </row>
    <row r="48" spans="1:16" x14ac:dyDescent="0.25">
      <c r="L48" s="311" t="s">
        <v>2270</v>
      </c>
    </row>
    <row r="49" spans="1:12" x14ac:dyDescent="0.25">
      <c r="L49" s="311" t="s">
        <v>2269</v>
      </c>
    </row>
    <row r="56" spans="1:12" s="376" customFormat="1" x14ac:dyDescent="0.25">
      <c r="A56" s="375"/>
      <c r="K56"/>
      <c r="L56"/>
    </row>
    <row r="57" spans="1:12" s="376" customFormat="1" ht="21" x14ac:dyDescent="0.35">
      <c r="A57" s="375"/>
      <c r="B57" s="374"/>
      <c r="K57"/>
      <c r="L57"/>
    </row>
    <row r="58" spans="1:12" s="376" customFormat="1" ht="15.75" x14ac:dyDescent="0.25">
      <c r="A58" s="375"/>
      <c r="B58" s="377"/>
      <c r="C58" s="378"/>
      <c r="D58" s="378"/>
      <c r="E58" s="378"/>
      <c r="F58" s="378"/>
      <c r="G58" s="378"/>
      <c r="H58" s="378"/>
      <c r="K58"/>
      <c r="L58"/>
    </row>
    <row r="59" spans="1:12" s="376" customFormat="1" ht="15.75" x14ac:dyDescent="0.25">
      <c r="A59" s="375"/>
      <c r="B59" s="379"/>
      <c r="C59" s="380"/>
      <c r="D59" s="380"/>
      <c r="E59" s="380"/>
      <c r="F59" s="380"/>
      <c r="G59" s="380"/>
      <c r="H59" s="381"/>
      <c r="K59"/>
      <c r="L59"/>
    </row>
    <row r="60" spans="1:12" s="376" customFormat="1" ht="15.75" x14ac:dyDescent="0.25">
      <c r="A60" s="375"/>
      <c r="B60" s="379"/>
      <c r="C60" s="382"/>
      <c r="D60" s="382"/>
      <c r="E60" s="382"/>
      <c r="F60" s="382"/>
      <c r="G60" s="382"/>
      <c r="H60" s="382"/>
    </row>
    <row r="61" spans="1:12" s="376" customFormat="1" ht="15.75" x14ac:dyDescent="0.25">
      <c r="A61" s="375"/>
      <c r="B61" s="379"/>
      <c r="C61" s="383"/>
      <c r="D61" s="383"/>
      <c r="E61" s="383"/>
      <c r="F61" s="383"/>
      <c r="G61" s="383"/>
      <c r="H61" s="383"/>
    </row>
    <row r="62" spans="1:12" s="376" customFormat="1" ht="15.75" x14ac:dyDescent="0.25">
      <c r="A62" s="375"/>
      <c r="B62" s="379"/>
      <c r="C62" s="377"/>
      <c r="D62" s="377"/>
      <c r="E62" s="377"/>
      <c r="F62" s="377"/>
      <c r="G62" s="377"/>
      <c r="H62" s="377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84"/>
      <c r="D64" s="384"/>
      <c r="E64" s="384"/>
      <c r="F64" s="384"/>
      <c r="G64" s="384"/>
      <c r="H64" s="384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5"/>
      <c r="D66" s="385"/>
      <c r="E66" s="385"/>
      <c r="F66" s="385"/>
      <c r="G66" s="385"/>
      <c r="H66" s="385"/>
    </row>
    <row r="67" spans="1:12" s="376" customFormat="1" ht="15.75" x14ac:dyDescent="0.25">
      <c r="A67" s="375"/>
      <c r="B67" s="379"/>
      <c r="C67" s="381"/>
      <c r="D67" s="381"/>
      <c r="E67" s="381"/>
      <c r="F67" s="381"/>
      <c r="G67" s="381"/>
      <c r="H67" s="381"/>
    </row>
    <row r="68" spans="1:12" s="376" customFormat="1" ht="15.75" x14ac:dyDescent="0.25">
      <c r="A68" s="375"/>
      <c r="B68" s="379"/>
      <c r="C68" s="386"/>
      <c r="D68" s="386"/>
      <c r="E68" s="386"/>
      <c r="F68" s="386"/>
      <c r="G68" s="386"/>
      <c r="H68" s="386"/>
    </row>
    <row r="69" spans="1:12" s="376" customFormat="1" x14ac:dyDescent="0.25">
      <c r="A69" s="375"/>
    </row>
    <row r="70" spans="1:12" s="376" customFormat="1" x14ac:dyDescent="0.25">
      <c r="A70" s="375"/>
    </row>
    <row r="71" spans="1:12" s="376" customFormat="1" ht="21" x14ac:dyDescent="0.35">
      <c r="A71" s="375"/>
      <c r="B71" s="374"/>
    </row>
    <row r="72" spans="1:12" s="376" customFormat="1" x14ac:dyDescent="0.25">
      <c r="A72" s="375"/>
    </row>
    <row r="73" spans="1:12" x14ac:dyDescent="0.25">
      <c r="B73" s="305"/>
      <c r="K73" s="376"/>
      <c r="L73" s="376"/>
    </row>
    <row r="74" spans="1:12" x14ac:dyDescent="0.25">
      <c r="B74" s="306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ht="21" x14ac:dyDescent="0.35">
      <c r="B82" s="365"/>
      <c r="C82" s="311"/>
    </row>
    <row r="83" spans="2:3" x14ac:dyDescent="0.25">
      <c r="B83" s="306"/>
      <c r="C83" s="311"/>
    </row>
    <row r="84" spans="2:3" x14ac:dyDescent="0.25">
      <c r="B84" s="305"/>
    </row>
    <row r="85" spans="2:3" x14ac:dyDescent="0.25">
      <c r="B85" s="306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ht="21" x14ac:dyDescent="0.35">
      <c r="B93" s="365"/>
      <c r="C93" s="311"/>
    </row>
    <row r="94" spans="2:3" x14ac:dyDescent="0.25">
      <c r="B94" s="306"/>
      <c r="C94" s="311"/>
    </row>
    <row r="95" spans="2:3" x14ac:dyDescent="0.25">
      <c r="B95" s="305"/>
    </row>
    <row r="96" spans="2:3" x14ac:dyDescent="0.25">
      <c r="B96" s="306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ht="21" x14ac:dyDescent="0.35">
      <c r="B104" s="365"/>
      <c r="C104" s="311"/>
    </row>
    <row r="105" spans="2:3" x14ac:dyDescent="0.25">
      <c r="B105" s="306"/>
      <c r="C105" s="311"/>
    </row>
    <row r="106" spans="2:3" x14ac:dyDescent="0.25">
      <c r="B106" s="305"/>
    </row>
    <row r="107" spans="2:3" x14ac:dyDescent="0.25">
      <c r="B107" s="306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17"/>
  <sheetViews>
    <sheetView topLeftCell="A3" zoomScaleNormal="100" workbookViewId="0">
      <selection activeCell="M15" sqref="M15:M18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1709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SUM(K26+K6)</f>
        <v>66663.093567883989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67"/>
      <c r="L5" s="967"/>
      <c r="M5" s="967"/>
      <c r="N5" s="967"/>
      <c r="O5" s="967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SUM(N21)</f>
        <v>16166.769098999965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1089</v>
      </c>
      <c r="H8" s="14"/>
      <c r="I8" s="425" t="s">
        <v>888</v>
      </c>
      <c r="J8" s="14" t="s">
        <v>20</v>
      </c>
      <c r="K8" s="289" t="s">
        <v>1089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1285</v>
      </c>
      <c r="N9" s="424" t="s">
        <v>883</v>
      </c>
      <c r="P9" s="114"/>
    </row>
    <row r="10" spans="1:21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42" t="s">
        <v>1837</v>
      </c>
      <c r="B11" s="575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50"/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10" customFormat="1" ht="15" customHeight="1" x14ac:dyDescent="0.25">
      <c r="A14" s="442" t="s">
        <v>2397</v>
      </c>
      <c r="B14" s="575" t="s">
        <v>396</v>
      </c>
      <c r="C14" s="443" t="s">
        <v>77</v>
      </c>
      <c r="D14" s="444">
        <v>42447</v>
      </c>
      <c r="E14" s="445">
        <v>34131</v>
      </c>
      <c r="F14" s="446">
        <v>6.06</v>
      </c>
      <c r="G14" s="447">
        <f>SUM(E14*F14)</f>
        <v>206833.86</v>
      </c>
      <c r="H14" s="448" t="s">
        <v>3</v>
      </c>
      <c r="I14" s="866">
        <v>6.8150000000000004</v>
      </c>
      <c r="J14" s="446">
        <v>5.94</v>
      </c>
      <c r="K14" s="450">
        <f>SUM(E14*J14)</f>
        <v>202738.14</v>
      </c>
      <c r="L14" s="451">
        <f>SUM(G14-K14)</f>
        <v>4095.7199999999721</v>
      </c>
      <c r="M14" s="452">
        <v>0.75270000000000004</v>
      </c>
      <c r="N14" s="453">
        <f>SUM(L14*M14)</f>
        <v>3082.8484439999793</v>
      </c>
      <c r="O14" s="354"/>
      <c r="P14" s="115"/>
    </row>
    <row r="15" spans="1:21" s="110" customFormat="1" ht="15" customHeight="1" x14ac:dyDescent="0.25">
      <c r="A15" s="442" t="s">
        <v>2297</v>
      </c>
      <c r="B15" s="575" t="s">
        <v>2097</v>
      </c>
      <c r="C15" s="443" t="s">
        <v>77</v>
      </c>
      <c r="D15" s="444">
        <v>42317</v>
      </c>
      <c r="E15" s="445">
        <v>30000</v>
      </c>
      <c r="F15" s="446">
        <v>1.2549999999999999</v>
      </c>
      <c r="G15" s="447">
        <f t="shared" ref="G15:G18" si="0">SUM(E15*F15)</f>
        <v>37650</v>
      </c>
      <c r="H15" s="448"/>
      <c r="I15" s="866">
        <v>1.0760000000000001</v>
      </c>
      <c r="J15" s="446">
        <v>0.97</v>
      </c>
      <c r="K15" s="450">
        <f t="shared" ref="K15:K18" si="1">SUM(E15*J15)</f>
        <v>29100</v>
      </c>
      <c r="L15" s="451">
        <f>SUM(G15-K15)</f>
        <v>8550</v>
      </c>
      <c r="M15" s="452">
        <v>0.75270000000000004</v>
      </c>
      <c r="N15" s="453">
        <f t="shared" ref="N15:N18" si="2">SUM(L15*M15)</f>
        <v>6435.585</v>
      </c>
      <c r="O15" s="354"/>
      <c r="P15" s="115"/>
    </row>
    <row r="16" spans="1:21" s="108" customFormat="1" ht="15" customHeight="1" x14ac:dyDescent="0.25">
      <c r="A16" s="442" t="s">
        <v>2391</v>
      </c>
      <c r="B16" s="575" t="s">
        <v>230</v>
      </c>
      <c r="C16" s="443" t="s">
        <v>77</v>
      </c>
      <c r="D16" s="444">
        <v>42437</v>
      </c>
      <c r="E16" s="445">
        <v>25126</v>
      </c>
      <c r="F16" s="446">
        <v>4.37</v>
      </c>
      <c r="G16" s="447">
        <f t="shared" si="0"/>
        <v>109800.62000000001</v>
      </c>
      <c r="H16" s="448"/>
      <c r="I16" s="866">
        <v>4.88</v>
      </c>
      <c r="J16" s="446">
        <v>4.6100000000000003</v>
      </c>
      <c r="K16" s="450">
        <f t="shared" si="1"/>
        <v>115830.86000000002</v>
      </c>
      <c r="L16" s="451">
        <f>SUM(G16-K16)</f>
        <v>-6030.2400000000052</v>
      </c>
      <c r="M16" s="452">
        <v>0.75270000000000004</v>
      </c>
      <c r="N16" s="453">
        <f t="shared" si="2"/>
        <v>-4538.9616480000041</v>
      </c>
      <c r="O16" s="354"/>
      <c r="P16" s="115"/>
      <c r="Q16" s="110"/>
      <c r="R16" s="110"/>
      <c r="S16" s="110"/>
      <c r="T16" s="110"/>
      <c r="U16" s="110"/>
    </row>
    <row r="17" spans="1:21" s="108" customFormat="1" ht="15" customHeight="1" x14ac:dyDescent="0.25">
      <c r="A17" s="442" t="s">
        <v>2324</v>
      </c>
      <c r="B17" s="575" t="s">
        <v>2175</v>
      </c>
      <c r="C17" s="443" t="s">
        <v>77</v>
      </c>
      <c r="D17" s="444">
        <v>42356</v>
      </c>
      <c r="E17" s="445">
        <v>58666</v>
      </c>
      <c r="F17" s="446">
        <v>1.5149999999999999</v>
      </c>
      <c r="G17" s="447">
        <f t="shared" si="0"/>
        <v>88878.989999999991</v>
      </c>
      <c r="H17" s="448"/>
      <c r="I17" s="866">
        <v>1.4710000000000001</v>
      </c>
      <c r="J17" s="446">
        <v>1.33</v>
      </c>
      <c r="K17" s="450">
        <f t="shared" si="1"/>
        <v>78025.78</v>
      </c>
      <c r="L17" s="451">
        <f>SUM(G17-K17)</f>
        <v>10853.209999999992</v>
      </c>
      <c r="M17" s="452">
        <v>0.75270000000000004</v>
      </c>
      <c r="N17" s="453">
        <f t="shared" si="2"/>
        <v>8169.211166999994</v>
      </c>
      <c r="O17" s="354"/>
      <c r="P17" s="115"/>
      <c r="Q17" s="110"/>
      <c r="R17" s="110"/>
      <c r="S17" s="110"/>
      <c r="T17" s="110"/>
      <c r="U17" s="110"/>
    </row>
    <row r="18" spans="1:21" s="108" customFormat="1" ht="15" customHeight="1" x14ac:dyDescent="0.25">
      <c r="A18" s="14" t="s">
        <v>1480</v>
      </c>
      <c r="B18" s="535" t="s">
        <v>1481</v>
      </c>
      <c r="C18" s="432" t="s">
        <v>52</v>
      </c>
      <c r="D18" s="433">
        <v>42405</v>
      </c>
      <c r="E18" s="434">
        <v>5569</v>
      </c>
      <c r="F18" s="435">
        <v>41.58</v>
      </c>
      <c r="G18" s="436">
        <f t="shared" si="0"/>
        <v>231559.02</v>
      </c>
      <c r="H18" s="437"/>
      <c r="I18" s="866">
        <v>38.08</v>
      </c>
      <c r="J18" s="435">
        <v>42.3</v>
      </c>
      <c r="K18" s="439">
        <f t="shared" si="1"/>
        <v>235568.69999999998</v>
      </c>
      <c r="L18" s="440">
        <f>SUM(K18-G18)</f>
        <v>4009.679999999993</v>
      </c>
      <c r="M18" s="452">
        <v>0.75270000000000004</v>
      </c>
      <c r="N18" s="441">
        <f t="shared" si="2"/>
        <v>3018.0861359999949</v>
      </c>
      <c r="O18" s="355"/>
      <c r="P18" s="114"/>
    </row>
    <row r="19" spans="1:21" s="108" customFormat="1" ht="15" customHeight="1" x14ac:dyDescent="0.25">
      <c r="A19" s="14"/>
      <c r="B19" s="964"/>
      <c r="C19" s="432"/>
      <c r="D19" s="433"/>
      <c r="E19" s="434"/>
      <c r="F19" s="435"/>
      <c r="G19" s="436"/>
      <c r="H19" s="437"/>
      <c r="I19" s="866"/>
      <c r="J19" s="435"/>
      <c r="K19" s="439"/>
      <c r="L19" s="440"/>
      <c r="M19" s="415"/>
      <c r="N19" s="441"/>
      <c r="O19" s="355"/>
      <c r="P19" s="114"/>
    </row>
    <row r="20" spans="1:21" s="108" customFormat="1" ht="15" customHeight="1" x14ac:dyDescent="0.25">
      <c r="A20" s="14"/>
      <c r="B20" s="964"/>
      <c r="C20" s="432"/>
      <c r="D20" s="433"/>
      <c r="E20" s="434"/>
      <c r="F20" s="435"/>
      <c r="G20" s="436"/>
      <c r="H20" s="437"/>
      <c r="I20" s="866"/>
      <c r="J20" s="435"/>
      <c r="K20" s="439"/>
      <c r="L20" s="440"/>
      <c r="M20" s="415"/>
      <c r="N20" s="441"/>
      <c r="O20" s="355"/>
      <c r="P20" s="114"/>
    </row>
    <row r="21" spans="1:21" s="14" customFormat="1" ht="16.5" thickBot="1" x14ac:dyDescent="0.3">
      <c r="A21" s="34" t="s">
        <v>28</v>
      </c>
      <c r="B21" s="34"/>
      <c r="C21" s="34"/>
      <c r="D21" s="34"/>
      <c r="E21" s="34"/>
      <c r="F21" s="35"/>
      <c r="G21" s="35"/>
      <c r="H21" s="36"/>
      <c r="I21" s="37"/>
      <c r="J21" s="36"/>
      <c r="K21" s="35"/>
      <c r="L21" s="279"/>
      <c r="M21" s="240"/>
      <c r="N21" s="230">
        <f>SUM(N12:N19)</f>
        <v>16166.769098999965</v>
      </c>
      <c r="O21" s="405"/>
      <c r="P21" s="111"/>
    </row>
    <row r="22" spans="1:21" s="14" customFormat="1" ht="18.75" customHeight="1" thickTop="1" x14ac:dyDescent="0.25">
      <c r="A22" s="46"/>
      <c r="B22" s="46"/>
      <c r="C22" s="46"/>
      <c r="D22" s="46"/>
      <c r="E22" s="46"/>
      <c r="F22" s="47"/>
      <c r="G22" s="47"/>
      <c r="H22" s="48"/>
      <c r="I22" s="49"/>
      <c r="J22" s="48"/>
      <c r="K22" s="47"/>
      <c r="L22" s="280"/>
      <c r="M22" s="241"/>
      <c r="N22" s="285"/>
      <c r="O22" s="406"/>
      <c r="P22" s="111"/>
    </row>
    <row r="23" spans="1:21" ht="11.25" customHeight="1" x14ac:dyDescent="0.25">
      <c r="A23" s="458"/>
      <c r="B23" s="458"/>
      <c r="C23" s="458"/>
      <c r="D23" s="459"/>
      <c r="E23" s="460"/>
      <c r="F23" s="461"/>
      <c r="G23" s="461"/>
      <c r="H23" s="459"/>
      <c r="I23" s="462"/>
      <c r="J23" s="459"/>
      <c r="K23" s="461"/>
      <c r="L23" s="463"/>
      <c r="M23" s="464"/>
      <c r="N23" s="465"/>
      <c r="O23" s="407"/>
    </row>
    <row r="24" spans="1:21" ht="11.25" customHeight="1" x14ac:dyDescent="0.25">
      <c r="A24" s="458"/>
      <c r="B24" s="458"/>
      <c r="C24" s="458"/>
      <c r="D24" s="460"/>
      <c r="E24" s="460"/>
      <c r="F24" s="461"/>
      <c r="G24" s="461"/>
      <c r="H24" s="460"/>
      <c r="I24" s="462"/>
      <c r="J24" s="460"/>
      <c r="K24" s="461"/>
      <c r="L24" s="463"/>
      <c r="M24" s="464"/>
      <c r="N24" s="465"/>
      <c r="O24" s="408"/>
    </row>
    <row r="25" spans="1:21" ht="6.75" customHeight="1" x14ac:dyDescent="0.25">
      <c r="A25" s="442"/>
      <c r="B25" s="442"/>
      <c r="C25" s="442"/>
      <c r="D25" s="466"/>
      <c r="E25" s="466"/>
      <c r="F25" s="455"/>
      <c r="G25" s="455"/>
      <c r="H25" s="466"/>
      <c r="I25" s="467"/>
      <c r="J25" s="466"/>
      <c r="K25" s="455"/>
      <c r="L25" s="456"/>
      <c r="M25" s="452"/>
      <c r="N25" s="457"/>
      <c r="O25" s="106"/>
    </row>
    <row r="26" spans="1:21" s="22" customFormat="1" ht="18.75" x14ac:dyDescent="0.3">
      <c r="A26" s="468"/>
      <c r="B26" s="469"/>
      <c r="C26" s="469"/>
      <c r="D26" s="469"/>
      <c r="E26" s="469" t="s">
        <v>22</v>
      </c>
      <c r="F26" s="470"/>
      <c r="G26" s="214"/>
      <c r="H26" s="469"/>
      <c r="I26" s="471"/>
      <c r="J26" s="469"/>
      <c r="K26" s="224">
        <f>SUM(N416)</f>
        <v>50496.32446888402</v>
      </c>
      <c r="L26" s="472"/>
      <c r="M26" s="473"/>
      <c r="N26" s="474"/>
      <c r="O26" s="409"/>
      <c r="P26" s="112"/>
    </row>
    <row r="27" spans="1:21" s="2" customFormat="1" ht="15.75" x14ac:dyDescent="0.25">
      <c r="A27" s="14"/>
      <c r="B27" s="14" t="s">
        <v>6</v>
      </c>
      <c r="C27" s="14" t="s">
        <v>180</v>
      </c>
      <c r="D27" s="14" t="s">
        <v>17</v>
      </c>
      <c r="E27" s="14" t="s">
        <v>26</v>
      </c>
      <c r="F27" s="289" t="s">
        <v>19</v>
      </c>
      <c r="G27" s="289" t="s">
        <v>668</v>
      </c>
      <c r="H27" s="14"/>
      <c r="I27" s="425" t="s">
        <v>29</v>
      </c>
      <c r="J27" s="14" t="s">
        <v>18</v>
      </c>
      <c r="K27" s="289" t="s">
        <v>670</v>
      </c>
      <c r="L27" s="426" t="s">
        <v>15</v>
      </c>
      <c r="M27" s="423" t="s">
        <v>10</v>
      </c>
      <c r="N27" s="424" t="s">
        <v>671</v>
      </c>
      <c r="O27" s="316"/>
      <c r="P27" s="111"/>
    </row>
    <row r="28" spans="1:21" s="2" customFormat="1" ht="15.75" x14ac:dyDescent="0.25">
      <c r="A28" s="14" t="s">
        <v>179</v>
      </c>
      <c r="B28" s="14" t="s">
        <v>0</v>
      </c>
      <c r="C28" s="14"/>
      <c r="D28" s="14" t="s">
        <v>25</v>
      </c>
      <c r="E28" s="14" t="s">
        <v>21</v>
      </c>
      <c r="F28" s="289" t="s">
        <v>20</v>
      </c>
      <c r="G28" s="289" t="s">
        <v>669</v>
      </c>
      <c r="H28" s="14"/>
      <c r="I28" s="425" t="s">
        <v>7</v>
      </c>
      <c r="J28" s="14" t="s">
        <v>20</v>
      </c>
      <c r="K28" s="289" t="s">
        <v>669</v>
      </c>
      <c r="L28" s="426" t="s">
        <v>669</v>
      </c>
      <c r="M28" s="423" t="s">
        <v>14</v>
      </c>
      <c r="N28" s="424"/>
      <c r="O28" s="316"/>
      <c r="P28" s="111"/>
    </row>
    <row r="29" spans="1:21" s="108" customFormat="1" ht="15" customHeight="1" x14ac:dyDescent="0.25">
      <c r="A29" s="427"/>
      <c r="B29" s="428"/>
      <c r="C29" s="428"/>
      <c r="D29" s="428"/>
      <c r="E29" s="428"/>
      <c r="F29" s="429"/>
      <c r="G29" s="430" t="s">
        <v>377</v>
      </c>
      <c r="H29" s="428"/>
      <c r="I29" s="475"/>
      <c r="J29" s="428"/>
      <c r="K29" s="429"/>
      <c r="L29" s="426" t="s">
        <v>377</v>
      </c>
      <c r="M29" s="423" t="s">
        <v>1285</v>
      </c>
      <c r="N29" s="424" t="s">
        <v>883</v>
      </c>
      <c r="P29" s="114"/>
    </row>
    <row r="30" spans="1:21" s="108" customFormat="1" ht="15" customHeight="1" x14ac:dyDescent="0.25">
      <c r="A30" s="442"/>
      <c r="B30" s="428"/>
      <c r="C30" s="428"/>
      <c r="D30" s="437"/>
      <c r="E30" s="437"/>
      <c r="F30" s="476"/>
      <c r="G30" s="436"/>
      <c r="H30" s="437"/>
      <c r="I30" s="475"/>
      <c r="J30" s="437"/>
      <c r="K30" s="476"/>
      <c r="L30" s="440"/>
      <c r="M30" s="477"/>
      <c r="N30" s="441"/>
      <c r="O30" s="355"/>
      <c r="P30" s="114"/>
    </row>
    <row r="31" spans="1:21" s="110" customFormat="1" ht="15" customHeight="1" x14ac:dyDescent="0.25">
      <c r="A31" s="443" t="s">
        <v>136</v>
      </c>
      <c r="B31" s="443" t="s">
        <v>181</v>
      </c>
      <c r="C31" s="443" t="s">
        <v>77</v>
      </c>
      <c r="D31" s="444">
        <v>40534</v>
      </c>
      <c r="E31" s="445">
        <v>4000</v>
      </c>
      <c r="F31" s="446">
        <v>2.2000000000000002</v>
      </c>
      <c r="G31" s="447">
        <f t="shared" ref="G31:G68" si="3">SUM(E31*F31)</f>
        <v>8800</v>
      </c>
      <c r="H31" s="448"/>
      <c r="I31" s="444">
        <v>40556</v>
      </c>
      <c r="J31" s="446">
        <v>2.1949999999999998</v>
      </c>
      <c r="K31" s="450">
        <f t="shared" ref="K31:K52" si="4">SUM(E31*J31)</f>
        <v>8780</v>
      </c>
      <c r="L31" s="440">
        <f>SUM(G31-K31)</f>
        <v>20</v>
      </c>
      <c r="M31" s="478">
        <v>0.99770000000000003</v>
      </c>
      <c r="N31" s="441">
        <f>SUM(L31*M31)</f>
        <v>19.954000000000001</v>
      </c>
      <c r="O31" s="354"/>
      <c r="P31" s="116"/>
      <c r="Q31" s="270"/>
    </row>
    <row r="32" spans="1:21" s="108" customFormat="1" ht="15" customHeight="1" x14ac:dyDescent="0.25">
      <c r="A32" s="432" t="s">
        <v>137</v>
      </c>
      <c r="B32" s="432" t="s">
        <v>182</v>
      </c>
      <c r="C32" s="432" t="s">
        <v>52</v>
      </c>
      <c r="D32" s="433">
        <v>40561</v>
      </c>
      <c r="E32" s="434">
        <v>1583</v>
      </c>
      <c r="F32" s="435">
        <v>7.0640000000000001</v>
      </c>
      <c r="G32" s="436">
        <f t="shared" si="3"/>
        <v>11182.312</v>
      </c>
      <c r="H32" s="437"/>
      <c r="I32" s="479">
        <v>40563</v>
      </c>
      <c r="J32" s="435">
        <v>6.7930000000000001</v>
      </c>
      <c r="K32" s="439">
        <f t="shared" si="4"/>
        <v>10753.319</v>
      </c>
      <c r="L32" s="440">
        <f>SUM(K32-G32)</f>
        <v>-428.99300000000039</v>
      </c>
      <c r="M32" s="477">
        <v>1.0004</v>
      </c>
      <c r="N32" s="441">
        <f t="shared" ref="N32:N95" si="5">SUM(L32*M32)</f>
        <v>-429.1645972000004</v>
      </c>
      <c r="O32" s="355"/>
      <c r="P32" s="117"/>
    </row>
    <row r="33" spans="1:16" s="108" customFormat="1" ht="15" customHeight="1" x14ac:dyDescent="0.25">
      <c r="A33" s="480" t="s">
        <v>140</v>
      </c>
      <c r="B33" s="480" t="s">
        <v>170</v>
      </c>
      <c r="C33" s="480" t="s">
        <v>52</v>
      </c>
      <c r="D33" s="479">
        <v>40562</v>
      </c>
      <c r="E33" s="481">
        <v>8064</v>
      </c>
      <c r="F33" s="482">
        <v>1.95</v>
      </c>
      <c r="G33" s="436">
        <f>SUM(E33*F33)</f>
        <v>15724.8</v>
      </c>
      <c r="H33" s="437"/>
      <c r="I33" s="479">
        <v>40567</v>
      </c>
      <c r="J33" s="482">
        <v>1.89</v>
      </c>
      <c r="K33" s="439">
        <f>SUM(E33*J33)</f>
        <v>15240.96</v>
      </c>
      <c r="L33" s="440">
        <f>SUM(K33-G33)</f>
        <v>-483.84000000000015</v>
      </c>
      <c r="M33" s="477">
        <v>0.9879</v>
      </c>
      <c r="N33" s="441">
        <f>SUM(L33*M33)</f>
        <v>-477.98553600000014</v>
      </c>
      <c r="O33" s="355"/>
      <c r="P33" s="117"/>
    </row>
    <row r="34" spans="1:16" s="110" customFormat="1" ht="15" customHeight="1" x14ac:dyDescent="0.25">
      <c r="A34" s="443" t="s">
        <v>139</v>
      </c>
      <c r="B34" s="443" t="s">
        <v>184</v>
      </c>
      <c r="C34" s="443" t="s">
        <v>77</v>
      </c>
      <c r="D34" s="444">
        <v>40568</v>
      </c>
      <c r="E34" s="445">
        <v>8000</v>
      </c>
      <c r="F34" s="446">
        <v>2.09</v>
      </c>
      <c r="G34" s="447">
        <f>SUM(E34*F34)</f>
        <v>16720</v>
      </c>
      <c r="H34" s="448"/>
      <c r="I34" s="444">
        <v>40568</v>
      </c>
      <c r="J34" s="446">
        <v>2.15</v>
      </c>
      <c r="K34" s="450">
        <f>SUM(E34*J34)</f>
        <v>17200</v>
      </c>
      <c r="L34" s="451">
        <f>SUM(G34-K34)</f>
        <v>-480</v>
      </c>
      <c r="M34" s="478">
        <v>0.99724000000000002</v>
      </c>
      <c r="N34" s="453">
        <f>SUM(L34*M34)</f>
        <v>-478.67520000000002</v>
      </c>
      <c r="O34" s="354"/>
      <c r="P34" s="116"/>
    </row>
    <row r="35" spans="1:16" s="108" customFormat="1" ht="15" customHeight="1" x14ac:dyDescent="0.25">
      <c r="A35" s="432" t="s">
        <v>138</v>
      </c>
      <c r="B35" s="432" t="s">
        <v>183</v>
      </c>
      <c r="C35" s="432" t="s">
        <v>52</v>
      </c>
      <c r="D35" s="433">
        <v>40560</v>
      </c>
      <c r="E35" s="434">
        <v>1560</v>
      </c>
      <c r="F35" s="435">
        <v>5.4</v>
      </c>
      <c r="G35" s="436">
        <f t="shared" si="3"/>
        <v>8424</v>
      </c>
      <c r="H35" s="437"/>
      <c r="I35" s="479">
        <v>40570</v>
      </c>
      <c r="J35" s="435">
        <v>4.92</v>
      </c>
      <c r="K35" s="439">
        <f t="shared" si="4"/>
        <v>7675.2</v>
      </c>
      <c r="L35" s="440">
        <f>SUM(K35-G35)</f>
        <v>-748.80000000000018</v>
      </c>
      <c r="M35" s="477">
        <v>0.99899000000000004</v>
      </c>
      <c r="N35" s="441">
        <f t="shared" si="5"/>
        <v>-748.04371200000026</v>
      </c>
      <c r="O35" s="355"/>
      <c r="P35" s="117"/>
    </row>
    <row r="36" spans="1:16" s="108" customFormat="1" ht="15" customHeight="1" x14ac:dyDescent="0.25">
      <c r="A36" s="480" t="s">
        <v>141</v>
      </c>
      <c r="B36" s="480" t="s">
        <v>142</v>
      </c>
      <c r="C36" s="480" t="s">
        <v>52</v>
      </c>
      <c r="D36" s="479">
        <v>40576</v>
      </c>
      <c r="E36" s="481">
        <v>5000</v>
      </c>
      <c r="F36" s="482">
        <v>6.2060000000000004</v>
      </c>
      <c r="G36" s="436">
        <f t="shared" si="3"/>
        <v>31030.000000000004</v>
      </c>
      <c r="H36" s="437"/>
      <c r="I36" s="479">
        <v>40578</v>
      </c>
      <c r="J36" s="482">
        <v>6.3140000000000001</v>
      </c>
      <c r="K36" s="439">
        <f t="shared" si="4"/>
        <v>31570</v>
      </c>
      <c r="L36" s="440">
        <f>SUM(K36-G36)</f>
        <v>539.99999999999636</v>
      </c>
      <c r="M36" s="477">
        <v>1.01508</v>
      </c>
      <c r="N36" s="441">
        <f t="shared" si="5"/>
        <v>548.14319999999634</v>
      </c>
      <c r="O36" s="355"/>
      <c r="P36" s="117"/>
    </row>
    <row r="37" spans="1:16" s="110" customFormat="1" ht="15" customHeight="1" x14ac:dyDescent="0.25">
      <c r="A37" s="443" t="s">
        <v>143</v>
      </c>
      <c r="B37" s="443" t="s">
        <v>185</v>
      </c>
      <c r="C37" s="443" t="s">
        <v>77</v>
      </c>
      <c r="D37" s="444">
        <v>40534</v>
      </c>
      <c r="E37" s="445">
        <v>1450</v>
      </c>
      <c r="F37" s="446">
        <v>5.83</v>
      </c>
      <c r="G37" s="447">
        <f t="shared" si="3"/>
        <v>8453.5</v>
      </c>
      <c r="H37" s="448"/>
      <c r="I37" s="444">
        <v>40581</v>
      </c>
      <c r="J37" s="446">
        <v>6.01</v>
      </c>
      <c r="K37" s="450">
        <f t="shared" si="4"/>
        <v>8714.5</v>
      </c>
      <c r="L37" s="451">
        <f>SUM(G37-K37)</f>
        <v>-261</v>
      </c>
      <c r="M37" s="478">
        <v>1.01305</v>
      </c>
      <c r="N37" s="453">
        <f t="shared" si="5"/>
        <v>-264.40604999999999</v>
      </c>
      <c r="O37" s="354"/>
      <c r="P37" s="116"/>
    </row>
    <row r="38" spans="1:16" s="110" customFormat="1" ht="15" customHeight="1" x14ac:dyDescent="0.25">
      <c r="A38" s="443" t="s">
        <v>144</v>
      </c>
      <c r="B38" s="443" t="s">
        <v>186</v>
      </c>
      <c r="C38" s="443" t="s">
        <v>77</v>
      </c>
      <c r="D38" s="444">
        <v>40567</v>
      </c>
      <c r="E38" s="445">
        <v>5000</v>
      </c>
      <c r="F38" s="446">
        <v>2.4620000000000002</v>
      </c>
      <c r="G38" s="447">
        <f t="shared" si="3"/>
        <v>12310.000000000002</v>
      </c>
      <c r="H38" s="448"/>
      <c r="I38" s="444">
        <v>40582</v>
      </c>
      <c r="J38" s="446">
        <v>2.6379999999999999</v>
      </c>
      <c r="K38" s="450">
        <f t="shared" si="4"/>
        <v>13190</v>
      </c>
      <c r="L38" s="451">
        <f>SUM(G38-K38)</f>
        <v>-879.99999999999818</v>
      </c>
      <c r="M38" s="478">
        <v>1.01329</v>
      </c>
      <c r="N38" s="453">
        <f t="shared" si="5"/>
        <v>-891.69519999999818</v>
      </c>
      <c r="O38" s="354"/>
      <c r="P38" s="116"/>
    </row>
    <row r="39" spans="1:16" s="110" customFormat="1" ht="15" customHeight="1" x14ac:dyDescent="0.25">
      <c r="A39" s="443" t="s">
        <v>145</v>
      </c>
      <c r="B39" s="443" t="s">
        <v>146</v>
      </c>
      <c r="C39" s="443" t="s">
        <v>77</v>
      </c>
      <c r="D39" s="444">
        <v>40583</v>
      </c>
      <c r="E39" s="445">
        <v>5000</v>
      </c>
      <c r="F39" s="446">
        <v>1.655</v>
      </c>
      <c r="G39" s="447">
        <f t="shared" si="3"/>
        <v>8275</v>
      </c>
      <c r="H39" s="448"/>
      <c r="I39" s="444">
        <v>40589</v>
      </c>
      <c r="J39" s="446">
        <v>1.7450000000000001</v>
      </c>
      <c r="K39" s="450">
        <f t="shared" si="4"/>
        <v>8725</v>
      </c>
      <c r="L39" s="451">
        <f>SUM(G39-K39)</f>
        <v>-450</v>
      </c>
      <c r="M39" s="478">
        <v>1.00268</v>
      </c>
      <c r="N39" s="453">
        <f t="shared" si="5"/>
        <v>-451.20600000000002</v>
      </c>
      <c r="O39" s="354"/>
      <c r="P39" s="116"/>
    </row>
    <row r="40" spans="1:16" s="110" customFormat="1" ht="15" customHeight="1" x14ac:dyDescent="0.25">
      <c r="A40" s="443" t="s">
        <v>147</v>
      </c>
      <c r="B40" s="443" t="s">
        <v>148</v>
      </c>
      <c r="C40" s="443" t="s">
        <v>77</v>
      </c>
      <c r="D40" s="444">
        <v>40590</v>
      </c>
      <c r="E40" s="445">
        <v>2500</v>
      </c>
      <c r="F40" s="446">
        <v>9.8800000000000008</v>
      </c>
      <c r="G40" s="447">
        <f t="shared" si="3"/>
        <v>24700.000000000004</v>
      </c>
      <c r="H40" s="448"/>
      <c r="I40" s="444">
        <v>40590</v>
      </c>
      <c r="J40" s="446">
        <v>9.93</v>
      </c>
      <c r="K40" s="450">
        <f t="shared" si="4"/>
        <v>24825</v>
      </c>
      <c r="L40" s="451">
        <f>SUM(G40-K40)</f>
        <v>-124.99999999999636</v>
      </c>
      <c r="M40" s="478">
        <v>0.99628000000000005</v>
      </c>
      <c r="N40" s="453">
        <f t="shared" si="5"/>
        <v>-124.53499999999639</v>
      </c>
      <c r="O40" s="354"/>
      <c r="P40" s="116"/>
    </row>
    <row r="41" spans="1:16" s="110" customFormat="1" ht="15" customHeight="1" x14ac:dyDescent="0.25">
      <c r="A41" s="443" t="s">
        <v>149</v>
      </c>
      <c r="B41" s="443" t="s">
        <v>150</v>
      </c>
      <c r="C41" s="443" t="s">
        <v>77</v>
      </c>
      <c r="D41" s="444">
        <v>40591</v>
      </c>
      <c r="E41" s="445">
        <v>200</v>
      </c>
      <c r="F41" s="446">
        <v>34.79</v>
      </c>
      <c r="G41" s="447">
        <f t="shared" si="3"/>
        <v>6958</v>
      </c>
      <c r="H41" s="448"/>
      <c r="I41" s="444">
        <v>40592</v>
      </c>
      <c r="J41" s="446">
        <v>33.880000000000003</v>
      </c>
      <c r="K41" s="450">
        <f t="shared" si="4"/>
        <v>6776.0000000000009</v>
      </c>
      <c r="L41" s="440">
        <f>SUM(G41-K41)</f>
        <v>181.99999999999909</v>
      </c>
      <c r="M41" s="478">
        <v>1.0117100000000001</v>
      </c>
      <c r="N41" s="441">
        <f t="shared" si="5"/>
        <v>184.1312199999991</v>
      </c>
      <c r="O41" s="354"/>
      <c r="P41" s="116"/>
    </row>
    <row r="42" spans="1:16" s="108" customFormat="1" ht="15" customHeight="1" x14ac:dyDescent="0.25">
      <c r="A42" s="432" t="s">
        <v>151</v>
      </c>
      <c r="B42" s="432" t="s">
        <v>152</v>
      </c>
      <c r="C42" s="432" t="s">
        <v>52</v>
      </c>
      <c r="D42" s="433">
        <v>40590</v>
      </c>
      <c r="E42" s="434">
        <v>1025</v>
      </c>
      <c r="F42" s="435">
        <v>5.04</v>
      </c>
      <c r="G42" s="436">
        <f t="shared" si="3"/>
        <v>5166</v>
      </c>
      <c r="H42" s="437"/>
      <c r="I42" s="479">
        <v>40595</v>
      </c>
      <c r="J42" s="435">
        <v>5.07</v>
      </c>
      <c r="K42" s="439">
        <f t="shared" si="4"/>
        <v>5196.75</v>
      </c>
      <c r="L42" s="440">
        <f>SUM(K42-G42)</f>
        <v>30.75</v>
      </c>
      <c r="M42" s="477">
        <v>1.01362</v>
      </c>
      <c r="N42" s="441">
        <f t="shared" si="5"/>
        <v>31.168814999999999</v>
      </c>
      <c r="O42" s="355"/>
      <c r="P42" s="117"/>
    </row>
    <row r="43" spans="1:16" s="108" customFormat="1" ht="15" customHeight="1" x14ac:dyDescent="0.25">
      <c r="A43" s="432" t="s">
        <v>153</v>
      </c>
      <c r="B43" s="432" t="s">
        <v>154</v>
      </c>
      <c r="C43" s="432" t="s">
        <v>52</v>
      </c>
      <c r="D43" s="433">
        <v>40590</v>
      </c>
      <c r="E43" s="434">
        <v>2000</v>
      </c>
      <c r="F43" s="435">
        <v>3.09</v>
      </c>
      <c r="G43" s="436">
        <f t="shared" si="3"/>
        <v>6180</v>
      </c>
      <c r="H43" s="437"/>
      <c r="I43" s="479">
        <v>40596</v>
      </c>
      <c r="J43" s="435">
        <v>3</v>
      </c>
      <c r="K43" s="439">
        <f t="shared" si="4"/>
        <v>6000</v>
      </c>
      <c r="L43" s="440">
        <f>SUM(K43-G43)</f>
        <v>-180</v>
      </c>
      <c r="M43" s="477">
        <v>1.00925</v>
      </c>
      <c r="N43" s="441">
        <f t="shared" si="5"/>
        <v>-181.66499999999999</v>
      </c>
      <c r="O43" s="355"/>
      <c r="P43" s="117"/>
    </row>
    <row r="44" spans="1:16" s="108" customFormat="1" ht="15" customHeight="1" x14ac:dyDescent="0.25">
      <c r="A44" s="432" t="s">
        <v>155</v>
      </c>
      <c r="B44" s="432" t="s">
        <v>156</v>
      </c>
      <c r="C44" s="432" t="s">
        <v>52</v>
      </c>
      <c r="D44" s="433">
        <v>40588</v>
      </c>
      <c r="E44" s="434">
        <v>8750</v>
      </c>
      <c r="F44" s="435">
        <v>1.24</v>
      </c>
      <c r="G44" s="436">
        <f t="shared" si="3"/>
        <v>10850</v>
      </c>
      <c r="H44" s="437"/>
      <c r="I44" s="479">
        <v>40596</v>
      </c>
      <c r="J44" s="435">
        <v>1.1499999999999999</v>
      </c>
      <c r="K44" s="439">
        <f t="shared" si="4"/>
        <v>10062.5</v>
      </c>
      <c r="L44" s="440">
        <f>SUM(K44-G44)</f>
        <v>-787.5</v>
      </c>
      <c r="M44" s="477">
        <v>1.00925</v>
      </c>
      <c r="N44" s="441">
        <f t="shared" si="5"/>
        <v>-794.78437499999995</v>
      </c>
      <c r="O44" s="355"/>
      <c r="P44" s="117"/>
    </row>
    <row r="45" spans="1:16" s="110" customFormat="1" ht="15" customHeight="1" x14ac:dyDescent="0.25">
      <c r="A45" s="443" t="s">
        <v>157</v>
      </c>
      <c r="B45" s="443" t="s">
        <v>187</v>
      </c>
      <c r="C45" s="443" t="s">
        <v>77</v>
      </c>
      <c r="D45" s="444">
        <v>40534</v>
      </c>
      <c r="E45" s="445">
        <v>500</v>
      </c>
      <c r="F45" s="446">
        <v>18.16</v>
      </c>
      <c r="G45" s="447">
        <f t="shared" si="3"/>
        <v>9080</v>
      </c>
      <c r="H45" s="448"/>
      <c r="I45" s="444">
        <v>40596</v>
      </c>
      <c r="J45" s="446">
        <v>17.21</v>
      </c>
      <c r="K45" s="450">
        <f t="shared" si="4"/>
        <v>8605</v>
      </c>
      <c r="L45" s="440">
        <f>SUM(G45-K45)</f>
        <v>475</v>
      </c>
      <c r="M45" s="477">
        <v>1.00925</v>
      </c>
      <c r="N45" s="441">
        <f t="shared" si="5"/>
        <v>479.39375000000001</v>
      </c>
      <c r="O45" s="354"/>
      <c r="P45" s="116"/>
    </row>
    <row r="46" spans="1:16" s="108" customFormat="1" ht="15" customHeight="1" x14ac:dyDescent="0.25">
      <c r="A46" s="480" t="s">
        <v>158</v>
      </c>
      <c r="B46" s="480" t="s">
        <v>159</v>
      </c>
      <c r="C46" s="480" t="s">
        <v>52</v>
      </c>
      <c r="D46" s="479">
        <v>40562</v>
      </c>
      <c r="E46" s="481">
        <v>864</v>
      </c>
      <c r="F46" s="482">
        <v>0.82</v>
      </c>
      <c r="G46" s="436">
        <f t="shared" si="3"/>
        <v>708.4799999999999</v>
      </c>
      <c r="H46" s="437"/>
      <c r="I46" s="479">
        <v>40596</v>
      </c>
      <c r="J46" s="482">
        <v>0.75800000000000001</v>
      </c>
      <c r="K46" s="439">
        <f t="shared" si="4"/>
        <v>654.91200000000003</v>
      </c>
      <c r="L46" s="440">
        <f t="shared" ref="L46:L64" si="6">SUM(K46-G46)</f>
        <v>-53.56799999999987</v>
      </c>
      <c r="M46" s="477">
        <v>1.00925</v>
      </c>
      <c r="N46" s="441">
        <f t="shared" si="5"/>
        <v>-54.063503999999867</v>
      </c>
      <c r="O46" s="355"/>
      <c r="P46" s="117"/>
    </row>
    <row r="47" spans="1:16" s="108" customFormat="1" ht="15" customHeight="1" x14ac:dyDescent="0.25">
      <c r="A47" s="432" t="s">
        <v>160</v>
      </c>
      <c r="B47" s="432" t="s">
        <v>161</v>
      </c>
      <c r="C47" s="432" t="s">
        <v>52</v>
      </c>
      <c r="D47" s="433">
        <v>40589</v>
      </c>
      <c r="E47" s="434">
        <v>1700</v>
      </c>
      <c r="F47" s="435">
        <v>3.15</v>
      </c>
      <c r="G47" s="436">
        <f t="shared" si="3"/>
        <v>5355</v>
      </c>
      <c r="H47" s="437"/>
      <c r="I47" s="479">
        <v>40596</v>
      </c>
      <c r="J47" s="435">
        <v>3.09</v>
      </c>
      <c r="K47" s="439">
        <f t="shared" si="4"/>
        <v>5253</v>
      </c>
      <c r="L47" s="440">
        <f t="shared" si="6"/>
        <v>-102</v>
      </c>
      <c r="M47" s="477">
        <v>1.00925</v>
      </c>
      <c r="N47" s="441">
        <f t="shared" si="5"/>
        <v>-102.9435</v>
      </c>
      <c r="O47" s="355"/>
      <c r="P47" s="117"/>
    </row>
    <row r="48" spans="1:16" s="108" customFormat="1" ht="15" customHeight="1" x14ac:dyDescent="0.25">
      <c r="A48" s="432" t="s">
        <v>162</v>
      </c>
      <c r="B48" s="432" t="s">
        <v>163</v>
      </c>
      <c r="C48" s="432" t="s">
        <v>52</v>
      </c>
      <c r="D48" s="433">
        <v>40588</v>
      </c>
      <c r="E48" s="483">
        <v>200</v>
      </c>
      <c r="F48" s="434">
        <v>26.58</v>
      </c>
      <c r="G48" s="436">
        <f t="shared" si="3"/>
        <v>5316</v>
      </c>
      <c r="H48" s="437"/>
      <c r="I48" s="479">
        <v>40596</v>
      </c>
      <c r="J48" s="435">
        <v>26.18</v>
      </c>
      <c r="K48" s="439">
        <f t="shared" si="4"/>
        <v>5236</v>
      </c>
      <c r="L48" s="440">
        <f t="shared" si="6"/>
        <v>-80</v>
      </c>
      <c r="M48" s="477">
        <v>1.00925</v>
      </c>
      <c r="N48" s="441">
        <f t="shared" si="5"/>
        <v>-80.739999999999995</v>
      </c>
      <c r="O48" s="355"/>
      <c r="P48" s="117"/>
    </row>
    <row r="49" spans="1:16" s="108" customFormat="1" ht="15" customHeight="1" x14ac:dyDescent="0.25">
      <c r="A49" s="432" t="s">
        <v>164</v>
      </c>
      <c r="B49" s="432" t="s">
        <v>165</v>
      </c>
      <c r="C49" s="480" t="s">
        <v>52</v>
      </c>
      <c r="D49" s="433">
        <v>40595</v>
      </c>
      <c r="E49" s="434">
        <v>1800</v>
      </c>
      <c r="F49" s="435">
        <v>3</v>
      </c>
      <c r="G49" s="436">
        <f t="shared" si="3"/>
        <v>5400</v>
      </c>
      <c r="H49" s="437"/>
      <c r="I49" s="479">
        <v>40596</v>
      </c>
      <c r="J49" s="435">
        <v>2.85</v>
      </c>
      <c r="K49" s="439">
        <f t="shared" si="4"/>
        <v>5130</v>
      </c>
      <c r="L49" s="440">
        <f t="shared" si="6"/>
        <v>-270</v>
      </c>
      <c r="M49" s="477">
        <v>1.00925</v>
      </c>
      <c r="N49" s="441">
        <f t="shared" si="5"/>
        <v>-272.4975</v>
      </c>
      <c r="O49" s="355"/>
      <c r="P49" s="117"/>
    </row>
    <row r="50" spans="1:16" s="108" customFormat="1" ht="15" customHeight="1" x14ac:dyDescent="0.25">
      <c r="A50" s="432" t="s">
        <v>166</v>
      </c>
      <c r="B50" s="432" t="s">
        <v>167</v>
      </c>
      <c r="C50" s="432" t="s">
        <v>52</v>
      </c>
      <c r="D50" s="433">
        <v>40583</v>
      </c>
      <c r="E50" s="434">
        <v>1103</v>
      </c>
      <c r="F50" s="435">
        <v>24.79</v>
      </c>
      <c r="G50" s="436">
        <f t="shared" si="3"/>
        <v>27343.37</v>
      </c>
      <c r="H50" s="437"/>
      <c r="I50" s="479">
        <v>40597</v>
      </c>
      <c r="J50" s="435">
        <v>24.21</v>
      </c>
      <c r="K50" s="439">
        <f t="shared" si="4"/>
        <v>26703.63</v>
      </c>
      <c r="L50" s="440">
        <f t="shared" si="6"/>
        <v>-639.73999999999796</v>
      </c>
      <c r="M50" s="477">
        <v>0.99858000000000002</v>
      </c>
      <c r="N50" s="441">
        <f t="shared" si="5"/>
        <v>-638.83156919999794</v>
      </c>
      <c r="O50" s="355"/>
      <c r="P50" s="117"/>
    </row>
    <row r="51" spans="1:16" s="108" customFormat="1" ht="15" customHeight="1" x14ac:dyDescent="0.25">
      <c r="A51" s="432" t="s">
        <v>168</v>
      </c>
      <c r="B51" s="432" t="s">
        <v>169</v>
      </c>
      <c r="C51" s="432" t="s">
        <v>52</v>
      </c>
      <c r="D51" s="433">
        <v>40568</v>
      </c>
      <c r="E51" s="434">
        <v>954</v>
      </c>
      <c r="F51" s="435">
        <v>9.41</v>
      </c>
      <c r="G51" s="436">
        <f t="shared" si="3"/>
        <v>8977.14</v>
      </c>
      <c r="H51" s="437"/>
      <c r="I51" s="479">
        <v>40597</v>
      </c>
      <c r="J51" s="435">
        <v>8.6820000000000004</v>
      </c>
      <c r="K51" s="439">
        <f t="shared" si="4"/>
        <v>8282.6280000000006</v>
      </c>
      <c r="L51" s="440">
        <f t="shared" si="6"/>
        <v>-694.51199999999881</v>
      </c>
      <c r="M51" s="477">
        <v>0.99858000000000002</v>
      </c>
      <c r="N51" s="441">
        <f t="shared" si="5"/>
        <v>-693.52579295999885</v>
      </c>
      <c r="O51" s="355"/>
      <c r="P51" s="117"/>
    </row>
    <row r="52" spans="1:16" s="108" customFormat="1" ht="15" customHeight="1" x14ac:dyDescent="0.25">
      <c r="A52" s="432" t="s">
        <v>140</v>
      </c>
      <c r="B52" s="432" t="s">
        <v>170</v>
      </c>
      <c r="C52" s="432" t="s">
        <v>52</v>
      </c>
      <c r="D52" s="433">
        <v>40589</v>
      </c>
      <c r="E52" s="434">
        <v>2650</v>
      </c>
      <c r="F52" s="435">
        <v>1.9948999999999999</v>
      </c>
      <c r="G52" s="436">
        <f t="shared" si="3"/>
        <v>5286.4849999999997</v>
      </c>
      <c r="H52" s="437"/>
      <c r="I52" s="479">
        <v>40597</v>
      </c>
      <c r="J52" s="435">
        <v>1.845</v>
      </c>
      <c r="K52" s="439">
        <f t="shared" si="4"/>
        <v>4889.25</v>
      </c>
      <c r="L52" s="440">
        <f t="shared" si="6"/>
        <v>-397.23499999999967</v>
      </c>
      <c r="M52" s="477">
        <v>0.99858000000000002</v>
      </c>
      <c r="N52" s="441">
        <f t="shared" si="5"/>
        <v>-396.67092629999968</v>
      </c>
      <c r="O52" s="355"/>
      <c r="P52" s="117"/>
    </row>
    <row r="53" spans="1:16" s="8" customFormat="1" ht="15" customHeight="1" x14ac:dyDescent="0.25">
      <c r="A53" s="432" t="s">
        <v>171</v>
      </c>
      <c r="B53" s="432" t="s">
        <v>172</v>
      </c>
      <c r="C53" s="432" t="s">
        <v>52</v>
      </c>
      <c r="D53" s="433">
        <v>40595</v>
      </c>
      <c r="E53" s="434">
        <v>8000</v>
      </c>
      <c r="F53" s="435">
        <v>0.68</v>
      </c>
      <c r="G53" s="436">
        <f t="shared" si="3"/>
        <v>5440</v>
      </c>
      <c r="H53" s="484"/>
      <c r="I53" s="479">
        <v>40597</v>
      </c>
      <c r="J53" s="435">
        <v>0.62</v>
      </c>
      <c r="K53" s="439">
        <f t="shared" ref="K53:K66" si="7">SUM(E53*J53)</f>
        <v>4960</v>
      </c>
      <c r="L53" s="440">
        <f t="shared" si="6"/>
        <v>-480</v>
      </c>
      <c r="M53" s="477">
        <v>0.99858000000000002</v>
      </c>
      <c r="N53" s="441">
        <f t="shared" si="5"/>
        <v>-479.3184</v>
      </c>
      <c r="O53" s="351"/>
      <c r="P53" s="117"/>
    </row>
    <row r="54" spans="1:16" s="8" customFormat="1" ht="15" customHeight="1" x14ac:dyDescent="0.25">
      <c r="A54" s="432" t="s">
        <v>173</v>
      </c>
      <c r="B54" s="432" t="s">
        <v>174</v>
      </c>
      <c r="C54" s="432" t="s">
        <v>52</v>
      </c>
      <c r="D54" s="433">
        <v>40590</v>
      </c>
      <c r="E54" s="434">
        <v>6000</v>
      </c>
      <c r="F54" s="435">
        <v>0.89</v>
      </c>
      <c r="G54" s="436">
        <f t="shared" si="3"/>
        <v>5340</v>
      </c>
      <c r="H54" s="485"/>
      <c r="I54" s="479">
        <v>40597</v>
      </c>
      <c r="J54" s="435">
        <v>0.86</v>
      </c>
      <c r="K54" s="439">
        <f t="shared" si="7"/>
        <v>5160</v>
      </c>
      <c r="L54" s="440">
        <f t="shared" si="6"/>
        <v>-180</v>
      </c>
      <c r="M54" s="477">
        <v>0.99858000000000002</v>
      </c>
      <c r="N54" s="441">
        <f t="shared" si="5"/>
        <v>-179.74440000000001</v>
      </c>
      <c r="O54" s="351"/>
      <c r="P54" s="117"/>
    </row>
    <row r="55" spans="1:16" s="8" customFormat="1" ht="15" customHeight="1" x14ac:dyDescent="0.25">
      <c r="A55" s="432" t="s">
        <v>175</v>
      </c>
      <c r="B55" s="432" t="s">
        <v>176</v>
      </c>
      <c r="C55" s="432" t="s">
        <v>52</v>
      </c>
      <c r="D55" s="433">
        <v>40588</v>
      </c>
      <c r="E55" s="434">
        <v>750</v>
      </c>
      <c r="F55" s="435">
        <v>6.76</v>
      </c>
      <c r="G55" s="436">
        <f t="shared" si="3"/>
        <v>5070</v>
      </c>
      <c r="H55" s="485"/>
      <c r="I55" s="479">
        <v>40611</v>
      </c>
      <c r="J55" s="435">
        <v>6.14</v>
      </c>
      <c r="K55" s="439">
        <f t="shared" si="7"/>
        <v>4605</v>
      </c>
      <c r="L55" s="440">
        <f t="shared" si="6"/>
        <v>-465</v>
      </c>
      <c r="M55" s="477">
        <v>1.00966</v>
      </c>
      <c r="N55" s="441">
        <f t="shared" si="5"/>
        <v>-469.49189999999999</v>
      </c>
      <c r="O55" s="351"/>
      <c r="P55" s="117"/>
    </row>
    <row r="56" spans="1:16" s="8" customFormat="1" ht="15" customHeight="1" x14ac:dyDescent="0.25">
      <c r="A56" s="432" t="s">
        <v>177</v>
      </c>
      <c r="B56" s="432" t="s">
        <v>178</v>
      </c>
      <c r="C56" s="432" t="s">
        <v>52</v>
      </c>
      <c r="D56" s="433">
        <v>40588</v>
      </c>
      <c r="E56" s="434">
        <v>2383</v>
      </c>
      <c r="F56" s="435">
        <v>5.34</v>
      </c>
      <c r="G56" s="436">
        <f t="shared" si="3"/>
        <v>12725.22</v>
      </c>
      <c r="H56" s="485"/>
      <c r="I56" s="479">
        <v>40612</v>
      </c>
      <c r="J56" s="435">
        <v>5.149</v>
      </c>
      <c r="K56" s="439">
        <f t="shared" si="7"/>
        <v>12270.067000000001</v>
      </c>
      <c r="L56" s="440">
        <f t="shared" si="6"/>
        <v>-455.15299999999843</v>
      </c>
      <c r="M56" s="477">
        <v>1.0105900000000001</v>
      </c>
      <c r="N56" s="441">
        <f t="shared" si="5"/>
        <v>-459.97307026999846</v>
      </c>
      <c r="O56" s="351"/>
      <c r="P56" s="117"/>
    </row>
    <row r="57" spans="1:16" s="8" customFormat="1" ht="15" customHeight="1" x14ac:dyDescent="0.25">
      <c r="A57" s="432" t="s">
        <v>188</v>
      </c>
      <c r="B57" s="432" t="s">
        <v>189</v>
      </c>
      <c r="C57" s="432" t="s">
        <v>52</v>
      </c>
      <c r="D57" s="433">
        <v>40595</v>
      </c>
      <c r="E57" s="434">
        <v>790</v>
      </c>
      <c r="F57" s="435">
        <v>6.95</v>
      </c>
      <c r="G57" s="436">
        <f t="shared" si="3"/>
        <v>5490.5</v>
      </c>
      <c r="H57" s="486"/>
      <c r="I57" s="433">
        <v>40612</v>
      </c>
      <c r="J57" s="482">
        <v>6.33</v>
      </c>
      <c r="K57" s="439">
        <f t="shared" si="7"/>
        <v>5000.7</v>
      </c>
      <c r="L57" s="440">
        <f t="shared" si="6"/>
        <v>-489.80000000000018</v>
      </c>
      <c r="M57" s="477">
        <v>1.0105900000000001</v>
      </c>
      <c r="N57" s="441">
        <f t="shared" si="5"/>
        <v>-494.98698200000024</v>
      </c>
      <c r="O57" s="351"/>
      <c r="P57" s="117"/>
    </row>
    <row r="58" spans="1:16" s="8" customFormat="1" ht="15" customHeight="1" x14ac:dyDescent="0.25">
      <c r="A58" s="432" t="s">
        <v>190</v>
      </c>
      <c r="B58" s="432" t="s">
        <v>191</v>
      </c>
      <c r="C58" s="432" t="s">
        <v>52</v>
      </c>
      <c r="D58" s="433">
        <v>40603</v>
      </c>
      <c r="E58" s="434">
        <v>350</v>
      </c>
      <c r="F58" s="435">
        <v>15.61</v>
      </c>
      <c r="G58" s="436">
        <f t="shared" si="3"/>
        <v>5463.5</v>
      </c>
      <c r="H58" s="486"/>
      <c r="I58" s="433">
        <v>40613</v>
      </c>
      <c r="J58" s="482">
        <v>14.37</v>
      </c>
      <c r="K58" s="439">
        <f t="shared" si="7"/>
        <v>5029.5</v>
      </c>
      <c r="L58" s="440">
        <f t="shared" si="6"/>
        <v>-434</v>
      </c>
      <c r="M58" s="477">
        <v>1.0005900000000001</v>
      </c>
      <c r="N58" s="441">
        <f t="shared" si="5"/>
        <v>-434.25606000000005</v>
      </c>
      <c r="O58" s="351"/>
      <c r="P58" s="112"/>
    </row>
    <row r="59" spans="1:16" s="8" customFormat="1" ht="15" customHeight="1" x14ac:dyDescent="0.25">
      <c r="A59" s="432" t="s">
        <v>192</v>
      </c>
      <c r="B59" s="432" t="s">
        <v>193</v>
      </c>
      <c r="C59" s="432" t="s">
        <v>52</v>
      </c>
      <c r="D59" s="433">
        <v>40595</v>
      </c>
      <c r="E59" s="434">
        <v>340</v>
      </c>
      <c r="F59" s="435">
        <v>15.79</v>
      </c>
      <c r="G59" s="436">
        <f t="shared" si="3"/>
        <v>5368.5999999999995</v>
      </c>
      <c r="H59" s="486"/>
      <c r="I59" s="433">
        <v>40613</v>
      </c>
      <c r="J59" s="482">
        <v>15.19</v>
      </c>
      <c r="K59" s="439">
        <f t="shared" si="7"/>
        <v>5164.5999999999995</v>
      </c>
      <c r="L59" s="440">
        <f t="shared" si="6"/>
        <v>-204</v>
      </c>
      <c r="M59" s="477">
        <v>1.0005900000000001</v>
      </c>
      <c r="N59" s="441">
        <f t="shared" si="5"/>
        <v>-204.12036000000001</v>
      </c>
      <c r="O59" s="351"/>
      <c r="P59" s="112"/>
    </row>
    <row r="60" spans="1:16" s="8" customFormat="1" ht="15" customHeight="1" x14ac:dyDescent="0.25">
      <c r="A60" s="432" t="s">
        <v>194</v>
      </c>
      <c r="B60" s="432" t="s">
        <v>195</v>
      </c>
      <c r="C60" s="432" t="s">
        <v>52</v>
      </c>
      <c r="D60" s="433">
        <v>40609</v>
      </c>
      <c r="E60" s="434">
        <v>238</v>
      </c>
      <c r="F60" s="435">
        <v>31.61</v>
      </c>
      <c r="G60" s="436">
        <f t="shared" si="3"/>
        <v>7523.18</v>
      </c>
      <c r="H60" s="486"/>
      <c r="I60" s="433">
        <v>40613</v>
      </c>
      <c r="J60" s="482">
        <v>30.06</v>
      </c>
      <c r="K60" s="439">
        <f t="shared" si="7"/>
        <v>7154.28</v>
      </c>
      <c r="L60" s="440">
        <f t="shared" si="6"/>
        <v>-368.90000000000055</v>
      </c>
      <c r="M60" s="477">
        <v>1.0005900000000001</v>
      </c>
      <c r="N60" s="441">
        <f t="shared" si="5"/>
        <v>-369.11765100000059</v>
      </c>
      <c r="O60" s="351"/>
      <c r="P60" s="112"/>
    </row>
    <row r="61" spans="1:16" s="8" customFormat="1" ht="15" customHeight="1" x14ac:dyDescent="0.25">
      <c r="A61" s="432" t="s">
        <v>196</v>
      </c>
      <c r="B61" s="432" t="s">
        <v>269</v>
      </c>
      <c r="C61" s="432" t="s">
        <v>52</v>
      </c>
      <c r="D61" s="433">
        <v>40567</v>
      </c>
      <c r="E61" s="434">
        <v>11700</v>
      </c>
      <c r="F61" s="435">
        <v>0.57999999999999996</v>
      </c>
      <c r="G61" s="436">
        <f t="shared" si="3"/>
        <v>6785.9999999999991</v>
      </c>
      <c r="H61" s="486"/>
      <c r="I61" s="433">
        <v>40616</v>
      </c>
      <c r="J61" s="482">
        <v>0.54930000000000001</v>
      </c>
      <c r="K61" s="439">
        <f t="shared" si="7"/>
        <v>6426.81</v>
      </c>
      <c r="L61" s="440">
        <f t="shared" si="6"/>
        <v>-359.18999999999869</v>
      </c>
      <c r="M61" s="477">
        <v>1.01441</v>
      </c>
      <c r="N61" s="441">
        <f t="shared" si="5"/>
        <v>-364.36592789999867</v>
      </c>
      <c r="O61" s="351"/>
      <c r="P61" s="112"/>
    </row>
    <row r="62" spans="1:16" s="8" customFormat="1" ht="15" customHeight="1" x14ac:dyDescent="0.25">
      <c r="A62" s="432" t="s">
        <v>197</v>
      </c>
      <c r="B62" s="432" t="s">
        <v>154</v>
      </c>
      <c r="C62" s="432" t="s">
        <v>52</v>
      </c>
      <c r="D62" s="433">
        <v>40608</v>
      </c>
      <c r="E62" s="434">
        <v>2445</v>
      </c>
      <c r="F62" s="435">
        <v>3.15</v>
      </c>
      <c r="G62" s="436">
        <f t="shared" si="3"/>
        <v>7701.75</v>
      </c>
      <c r="H62" s="486"/>
      <c r="I62" s="433">
        <v>40616</v>
      </c>
      <c r="J62" s="482">
        <v>3.04</v>
      </c>
      <c r="K62" s="439">
        <f t="shared" si="7"/>
        <v>7432.8</v>
      </c>
      <c r="L62" s="440">
        <f t="shared" si="6"/>
        <v>-268.94999999999982</v>
      </c>
      <c r="M62" s="477">
        <v>1.01441</v>
      </c>
      <c r="N62" s="441">
        <f t="shared" si="5"/>
        <v>-272.8255694999998</v>
      </c>
      <c r="O62" s="351"/>
      <c r="P62" s="112"/>
    </row>
    <row r="63" spans="1:16" s="8" customFormat="1" ht="15" customHeight="1" x14ac:dyDescent="0.25">
      <c r="A63" s="432" t="s">
        <v>198</v>
      </c>
      <c r="B63" s="432" t="s">
        <v>199</v>
      </c>
      <c r="C63" s="432" t="s">
        <v>52</v>
      </c>
      <c r="D63" s="433">
        <v>40581</v>
      </c>
      <c r="E63" s="434">
        <v>5000</v>
      </c>
      <c r="F63" s="435">
        <v>1.595</v>
      </c>
      <c r="G63" s="436">
        <f t="shared" si="3"/>
        <v>7975</v>
      </c>
      <c r="H63" s="486"/>
      <c r="I63" s="433">
        <v>40618</v>
      </c>
      <c r="J63" s="482">
        <v>1.704</v>
      </c>
      <c r="K63" s="439">
        <f t="shared" si="7"/>
        <v>8520</v>
      </c>
      <c r="L63" s="440">
        <f t="shared" si="6"/>
        <v>545</v>
      </c>
      <c r="M63" s="477">
        <v>0.99051999999999996</v>
      </c>
      <c r="N63" s="441">
        <f t="shared" si="5"/>
        <v>539.83339999999998</v>
      </c>
      <c r="O63" s="351"/>
      <c r="P63" s="112"/>
    </row>
    <row r="64" spans="1:16" s="8" customFormat="1" ht="15" customHeight="1" x14ac:dyDescent="0.25">
      <c r="A64" s="432" t="s">
        <v>200</v>
      </c>
      <c r="B64" s="432" t="s">
        <v>201</v>
      </c>
      <c r="C64" s="432" t="s">
        <v>52</v>
      </c>
      <c r="D64" s="433">
        <v>40604</v>
      </c>
      <c r="E64" s="434">
        <v>5160</v>
      </c>
      <c r="F64" s="435">
        <v>1.0649999999999999</v>
      </c>
      <c r="G64" s="436">
        <f t="shared" si="3"/>
        <v>5495.4</v>
      </c>
      <c r="H64" s="486"/>
      <c r="I64" s="433">
        <v>40618</v>
      </c>
      <c r="J64" s="482">
        <v>1.02</v>
      </c>
      <c r="K64" s="439">
        <f t="shared" si="7"/>
        <v>5263.2</v>
      </c>
      <c r="L64" s="440">
        <f t="shared" si="6"/>
        <v>-232.19999999999982</v>
      </c>
      <c r="M64" s="477">
        <v>0.99051999999999996</v>
      </c>
      <c r="N64" s="441">
        <f t="shared" si="5"/>
        <v>-229.99874399999982</v>
      </c>
      <c r="O64" s="351"/>
      <c r="P64" s="112"/>
    </row>
    <row r="65" spans="1:16" s="18" customFormat="1" ht="15" customHeight="1" x14ac:dyDescent="0.25">
      <c r="A65" s="443" t="s">
        <v>136</v>
      </c>
      <c r="B65" s="443" t="s">
        <v>202</v>
      </c>
      <c r="C65" s="443" t="s">
        <v>77</v>
      </c>
      <c r="D65" s="444">
        <v>40617</v>
      </c>
      <c r="E65" s="445">
        <v>2750</v>
      </c>
      <c r="F65" s="446">
        <v>2</v>
      </c>
      <c r="G65" s="447">
        <f t="shared" si="3"/>
        <v>5500</v>
      </c>
      <c r="H65" s="454"/>
      <c r="I65" s="444">
        <v>40618</v>
      </c>
      <c r="J65" s="446">
        <v>2.1</v>
      </c>
      <c r="K65" s="450">
        <f>SUM(E65*J65)</f>
        <v>5775</v>
      </c>
      <c r="L65" s="451">
        <f>SUM(G65-K65)</f>
        <v>-275</v>
      </c>
      <c r="M65" s="477">
        <v>0.99051999999999996</v>
      </c>
      <c r="N65" s="453">
        <f t="shared" si="5"/>
        <v>-272.39299999999997</v>
      </c>
      <c r="O65" s="358"/>
      <c r="P65" s="113"/>
    </row>
    <row r="66" spans="1:16" s="8" customFormat="1" ht="15" customHeight="1" x14ac:dyDescent="0.25">
      <c r="A66" s="432" t="s">
        <v>203</v>
      </c>
      <c r="B66" s="432" t="s">
        <v>204</v>
      </c>
      <c r="C66" s="432" t="s">
        <v>52</v>
      </c>
      <c r="D66" s="433">
        <v>40608</v>
      </c>
      <c r="E66" s="434">
        <v>2500</v>
      </c>
      <c r="F66" s="435">
        <v>0.72499999999999998</v>
      </c>
      <c r="G66" s="436">
        <f t="shared" si="3"/>
        <v>1812.5</v>
      </c>
      <c r="H66" s="486"/>
      <c r="I66" s="433">
        <v>40624</v>
      </c>
      <c r="J66" s="482">
        <v>0.57999999999999996</v>
      </c>
      <c r="K66" s="439">
        <f t="shared" si="7"/>
        <v>1450</v>
      </c>
      <c r="L66" s="440">
        <f>SUM(K66-G66)</f>
        <v>-362.5</v>
      </c>
      <c r="M66" s="477">
        <v>1.0061800000000001</v>
      </c>
      <c r="N66" s="441">
        <f t="shared" si="5"/>
        <v>-364.74025</v>
      </c>
      <c r="O66" s="351"/>
      <c r="P66" s="112"/>
    </row>
    <row r="67" spans="1:16" s="18" customFormat="1" ht="15" customHeight="1" x14ac:dyDescent="0.25">
      <c r="A67" s="443" t="s">
        <v>205</v>
      </c>
      <c r="B67" s="443" t="s">
        <v>206</v>
      </c>
      <c r="C67" s="443" t="s">
        <v>77</v>
      </c>
      <c r="D67" s="444">
        <v>40603</v>
      </c>
      <c r="E67" s="445">
        <v>4505</v>
      </c>
      <c r="F67" s="446">
        <v>1.2</v>
      </c>
      <c r="G67" s="447">
        <f t="shared" si="3"/>
        <v>5406</v>
      </c>
      <c r="H67" s="454"/>
      <c r="I67" s="444">
        <v>40624</v>
      </c>
      <c r="J67" s="446">
        <v>1.2110000000000001</v>
      </c>
      <c r="K67" s="450">
        <f t="shared" ref="K67:K74" si="8">SUM(E67*J67)</f>
        <v>5455.5550000000003</v>
      </c>
      <c r="L67" s="451">
        <f t="shared" ref="L67:L74" si="9">SUM(G67-K67)</f>
        <v>-49.555000000000291</v>
      </c>
      <c r="M67" s="478">
        <v>1.0061800000000001</v>
      </c>
      <c r="N67" s="453">
        <f t="shared" si="5"/>
        <v>-49.861249900000296</v>
      </c>
      <c r="O67" s="358"/>
      <c r="P67" s="113"/>
    </row>
    <row r="68" spans="1:16" s="18" customFormat="1" ht="15" customHeight="1" x14ac:dyDescent="0.25">
      <c r="A68" s="443" t="s">
        <v>207</v>
      </c>
      <c r="B68" s="443" t="s">
        <v>208</v>
      </c>
      <c r="C68" s="443" t="s">
        <v>77</v>
      </c>
      <c r="D68" s="444">
        <v>40617</v>
      </c>
      <c r="E68" s="445">
        <v>1675</v>
      </c>
      <c r="F68" s="446">
        <v>4.4450000000000003</v>
      </c>
      <c r="G68" s="447">
        <f t="shared" si="3"/>
        <v>7445.3750000000009</v>
      </c>
      <c r="H68" s="454"/>
      <c r="I68" s="444">
        <v>40626</v>
      </c>
      <c r="J68" s="446">
        <v>4.63</v>
      </c>
      <c r="K68" s="450">
        <f t="shared" si="8"/>
        <v>7755.25</v>
      </c>
      <c r="L68" s="451">
        <f t="shared" si="9"/>
        <v>-309.87499999999909</v>
      </c>
      <c r="M68" s="478">
        <v>1.01292</v>
      </c>
      <c r="N68" s="453">
        <f t="shared" si="5"/>
        <v>-313.87858499999908</v>
      </c>
      <c r="O68" s="358"/>
      <c r="P68" s="113"/>
    </row>
    <row r="69" spans="1:16" s="18" customFormat="1" ht="15" customHeight="1" x14ac:dyDescent="0.25">
      <c r="A69" s="443" t="s">
        <v>209</v>
      </c>
      <c r="B69" s="443" t="s">
        <v>210</v>
      </c>
      <c r="C69" s="443" t="s">
        <v>77</v>
      </c>
      <c r="D69" s="444">
        <v>40613</v>
      </c>
      <c r="E69" s="445">
        <v>5620</v>
      </c>
      <c r="F69" s="446">
        <v>1.3046</v>
      </c>
      <c r="G69" s="447">
        <f>SUM(E69*F69)</f>
        <v>7331.8519999999999</v>
      </c>
      <c r="H69" s="454"/>
      <c r="I69" s="444">
        <v>40626</v>
      </c>
      <c r="J69" s="446">
        <v>1.415</v>
      </c>
      <c r="K69" s="450">
        <f t="shared" si="8"/>
        <v>7952.3</v>
      </c>
      <c r="L69" s="451">
        <f t="shared" si="9"/>
        <v>-620.44800000000032</v>
      </c>
      <c r="M69" s="478">
        <v>1.01292</v>
      </c>
      <c r="N69" s="453">
        <f t="shared" si="5"/>
        <v>-628.46418816000039</v>
      </c>
      <c r="O69" s="358"/>
      <c r="P69" s="113"/>
    </row>
    <row r="70" spans="1:16" s="18" customFormat="1" ht="15" customHeight="1" x14ac:dyDescent="0.25">
      <c r="A70" s="443" t="s">
        <v>211</v>
      </c>
      <c r="B70" s="443" t="s">
        <v>212</v>
      </c>
      <c r="C70" s="443" t="s">
        <v>77</v>
      </c>
      <c r="D70" s="444">
        <v>40595</v>
      </c>
      <c r="E70" s="445">
        <v>1850</v>
      </c>
      <c r="F70" s="446">
        <v>2.93</v>
      </c>
      <c r="G70" s="447">
        <f>SUM(E70*F70)</f>
        <v>5420.5</v>
      </c>
      <c r="H70" s="454"/>
      <c r="I70" s="444">
        <v>40631</v>
      </c>
      <c r="J70" s="446">
        <v>3.0630000000000002</v>
      </c>
      <c r="K70" s="450">
        <f t="shared" si="8"/>
        <v>5666.55</v>
      </c>
      <c r="L70" s="451">
        <f t="shared" si="9"/>
        <v>-246.05000000000018</v>
      </c>
      <c r="M70" s="478">
        <v>1.0242500000000001</v>
      </c>
      <c r="N70" s="453">
        <f t="shared" si="5"/>
        <v>-252.01671250000021</v>
      </c>
      <c r="O70" s="358"/>
      <c r="P70" s="113"/>
    </row>
    <row r="71" spans="1:16" s="18" customFormat="1" ht="15" customHeight="1" x14ac:dyDescent="0.25">
      <c r="A71" s="443" t="s">
        <v>213</v>
      </c>
      <c r="B71" s="443" t="s">
        <v>214</v>
      </c>
      <c r="C71" s="443" t="s">
        <v>77</v>
      </c>
      <c r="D71" s="444">
        <v>40610</v>
      </c>
      <c r="E71" s="445">
        <v>5980</v>
      </c>
      <c r="F71" s="446">
        <v>1.2549999999999999</v>
      </c>
      <c r="G71" s="447">
        <f t="shared" ref="G71:G102" si="10">SUM(E71*F71)</f>
        <v>7504.9</v>
      </c>
      <c r="H71" s="454"/>
      <c r="I71" s="444">
        <v>40631</v>
      </c>
      <c r="J71" s="446">
        <v>1.2629999999999999</v>
      </c>
      <c r="K71" s="450">
        <f t="shared" si="8"/>
        <v>7552.74</v>
      </c>
      <c r="L71" s="451">
        <f t="shared" si="9"/>
        <v>-47.840000000000146</v>
      </c>
      <c r="M71" s="478">
        <v>1.0242500000000001</v>
      </c>
      <c r="N71" s="453">
        <f t="shared" si="5"/>
        <v>-49.000120000000152</v>
      </c>
      <c r="O71" s="358"/>
      <c r="P71" s="113"/>
    </row>
    <row r="72" spans="1:16" s="18" customFormat="1" ht="15" customHeight="1" x14ac:dyDescent="0.25">
      <c r="A72" s="443" t="s">
        <v>215</v>
      </c>
      <c r="B72" s="443" t="s">
        <v>148</v>
      </c>
      <c r="C72" s="443" t="s">
        <v>77</v>
      </c>
      <c r="D72" s="444">
        <v>40616</v>
      </c>
      <c r="E72" s="445">
        <v>792</v>
      </c>
      <c r="F72" s="446">
        <v>9.3670000000000009</v>
      </c>
      <c r="G72" s="447">
        <f t="shared" si="10"/>
        <v>7418.6640000000007</v>
      </c>
      <c r="H72" s="454"/>
      <c r="I72" s="444">
        <v>40631</v>
      </c>
      <c r="J72" s="446">
        <v>9.8800000000000008</v>
      </c>
      <c r="K72" s="450">
        <f t="shared" si="8"/>
        <v>7824.9600000000009</v>
      </c>
      <c r="L72" s="451">
        <f t="shared" si="9"/>
        <v>-406.29600000000028</v>
      </c>
      <c r="M72" s="478">
        <v>1.0242500000000001</v>
      </c>
      <c r="N72" s="453">
        <f t="shared" si="5"/>
        <v>-416.1486780000003</v>
      </c>
      <c r="O72" s="358"/>
      <c r="P72" s="113"/>
    </row>
    <row r="73" spans="1:16" s="18" customFormat="1" ht="15" customHeight="1" x14ac:dyDescent="0.25">
      <c r="A73" s="443" t="s">
        <v>216</v>
      </c>
      <c r="B73" s="443" t="s">
        <v>217</v>
      </c>
      <c r="C73" s="443" t="s">
        <v>77</v>
      </c>
      <c r="D73" s="444">
        <v>40617</v>
      </c>
      <c r="E73" s="445">
        <v>1220</v>
      </c>
      <c r="F73" s="446">
        <v>6.1109999999999998</v>
      </c>
      <c r="G73" s="447">
        <f t="shared" si="10"/>
        <v>7455.42</v>
      </c>
      <c r="H73" s="454"/>
      <c r="I73" s="444">
        <v>40631</v>
      </c>
      <c r="J73" s="446">
        <v>6.62</v>
      </c>
      <c r="K73" s="450">
        <f t="shared" si="8"/>
        <v>8076.4000000000005</v>
      </c>
      <c r="L73" s="451">
        <f t="shared" si="9"/>
        <v>-620.98000000000047</v>
      </c>
      <c r="M73" s="478">
        <v>1.0242500000000001</v>
      </c>
      <c r="N73" s="453">
        <f t="shared" si="5"/>
        <v>-636.03876500000058</v>
      </c>
      <c r="O73" s="358"/>
      <c r="P73" s="113"/>
    </row>
    <row r="74" spans="1:16" s="18" customFormat="1" ht="15" customHeight="1" x14ac:dyDescent="0.25">
      <c r="A74" s="443" t="s">
        <v>218</v>
      </c>
      <c r="B74" s="443" t="s">
        <v>218</v>
      </c>
      <c r="C74" s="443" t="s">
        <v>77</v>
      </c>
      <c r="D74" s="444">
        <v>40617</v>
      </c>
      <c r="E74" s="445">
        <v>1700</v>
      </c>
      <c r="F74" s="446">
        <v>3.22</v>
      </c>
      <c r="G74" s="447">
        <f t="shared" si="10"/>
        <v>5474</v>
      </c>
      <c r="H74" s="454"/>
      <c r="I74" s="444">
        <v>40637</v>
      </c>
      <c r="J74" s="446">
        <v>3.38</v>
      </c>
      <c r="K74" s="450">
        <f t="shared" si="8"/>
        <v>5746</v>
      </c>
      <c r="L74" s="451">
        <f t="shared" si="9"/>
        <v>-272</v>
      </c>
      <c r="M74" s="478">
        <v>1.0396799999999999</v>
      </c>
      <c r="N74" s="453">
        <f t="shared" si="5"/>
        <v>-282.79295999999999</v>
      </c>
      <c r="O74" s="358"/>
      <c r="P74" s="113"/>
    </row>
    <row r="75" spans="1:16" s="8" customFormat="1" ht="15" customHeight="1" x14ac:dyDescent="0.25">
      <c r="A75" s="432" t="s">
        <v>153</v>
      </c>
      <c r="B75" s="432" t="s">
        <v>154</v>
      </c>
      <c r="C75" s="432" t="s">
        <v>52</v>
      </c>
      <c r="D75" s="433">
        <v>40637</v>
      </c>
      <c r="E75" s="434">
        <v>1775</v>
      </c>
      <c r="F75" s="435">
        <v>3.12</v>
      </c>
      <c r="G75" s="436">
        <f t="shared" si="10"/>
        <v>5538</v>
      </c>
      <c r="H75" s="486"/>
      <c r="I75" s="433">
        <v>40646</v>
      </c>
      <c r="J75" s="482">
        <v>2.96</v>
      </c>
      <c r="K75" s="439">
        <f>SUM(E75*J75)</f>
        <v>5254</v>
      </c>
      <c r="L75" s="440">
        <f>SUM(K75-G75)</f>
        <v>-284</v>
      </c>
      <c r="M75" s="477">
        <v>1.04348</v>
      </c>
      <c r="N75" s="441">
        <f t="shared" si="5"/>
        <v>-296.34832</v>
      </c>
      <c r="O75" s="351"/>
      <c r="P75" s="112"/>
    </row>
    <row r="76" spans="1:16" s="8" customFormat="1" ht="15" customHeight="1" x14ac:dyDescent="0.25">
      <c r="A76" s="432" t="s">
        <v>219</v>
      </c>
      <c r="B76" s="432" t="s">
        <v>220</v>
      </c>
      <c r="C76" s="432" t="s">
        <v>52</v>
      </c>
      <c r="D76" s="433">
        <v>40632</v>
      </c>
      <c r="E76" s="434">
        <v>1428</v>
      </c>
      <c r="F76" s="435">
        <v>4.2</v>
      </c>
      <c r="G76" s="436">
        <f t="shared" si="10"/>
        <v>5997.6</v>
      </c>
      <c r="H76" s="486"/>
      <c r="I76" s="433">
        <v>40646</v>
      </c>
      <c r="J76" s="482">
        <v>4.09</v>
      </c>
      <c r="K76" s="439">
        <f>SUM(E76*J76)</f>
        <v>5840.5199999999995</v>
      </c>
      <c r="L76" s="440">
        <f>SUM(K76-G76)</f>
        <v>-157.08000000000084</v>
      </c>
      <c r="M76" s="477">
        <v>1.04348</v>
      </c>
      <c r="N76" s="441">
        <f t="shared" si="5"/>
        <v>-163.90983840000087</v>
      </c>
      <c r="O76" s="351"/>
      <c r="P76" s="112"/>
    </row>
    <row r="77" spans="1:16" s="18" customFormat="1" ht="15" customHeight="1" x14ac:dyDescent="0.25">
      <c r="A77" s="443" t="s">
        <v>12</v>
      </c>
      <c r="B77" s="443" t="s">
        <v>13</v>
      </c>
      <c r="C77" s="443" t="s">
        <v>77</v>
      </c>
      <c r="D77" s="444">
        <v>40602</v>
      </c>
      <c r="E77" s="445">
        <v>5250</v>
      </c>
      <c r="F77" s="446">
        <v>1.05</v>
      </c>
      <c r="G77" s="447">
        <f t="shared" si="10"/>
        <v>5512.5</v>
      </c>
      <c r="H77" s="454"/>
      <c r="I77" s="444">
        <v>40646</v>
      </c>
      <c r="J77" s="446">
        <v>1.1200000000000001</v>
      </c>
      <c r="K77" s="450">
        <f>SUM(E77*J77)</f>
        <v>5880.0000000000009</v>
      </c>
      <c r="L77" s="451">
        <f>SUM(G77-K77)</f>
        <v>-367.50000000000091</v>
      </c>
      <c r="M77" s="477">
        <v>1.04348</v>
      </c>
      <c r="N77" s="453">
        <f t="shared" si="5"/>
        <v>-383.47890000000092</v>
      </c>
      <c r="O77" s="358"/>
      <c r="P77" s="113"/>
    </row>
    <row r="78" spans="1:16" s="8" customFormat="1" ht="15" customHeight="1" x14ac:dyDescent="0.25">
      <c r="A78" s="432" t="s">
        <v>221</v>
      </c>
      <c r="B78" s="432" t="s">
        <v>222</v>
      </c>
      <c r="C78" s="432" t="s">
        <v>52</v>
      </c>
      <c r="D78" s="433">
        <v>40634</v>
      </c>
      <c r="E78" s="434">
        <v>587</v>
      </c>
      <c r="F78" s="435">
        <v>9.4600000000000009</v>
      </c>
      <c r="G78" s="436">
        <f t="shared" si="10"/>
        <v>5553.02</v>
      </c>
      <c r="H78" s="486"/>
      <c r="I78" s="433">
        <v>40646</v>
      </c>
      <c r="J78" s="482">
        <v>9.14</v>
      </c>
      <c r="K78" s="439">
        <f t="shared" ref="K78:K83" si="11">SUM(E78*J78)</f>
        <v>5365.18</v>
      </c>
      <c r="L78" s="440">
        <f t="shared" ref="L78:L84" si="12">SUM(K78-G78)</f>
        <v>-187.84000000000015</v>
      </c>
      <c r="M78" s="477">
        <v>1.04348</v>
      </c>
      <c r="N78" s="441">
        <f t="shared" si="5"/>
        <v>-196.00728320000013</v>
      </c>
      <c r="O78" s="351"/>
      <c r="P78" s="112"/>
    </row>
    <row r="79" spans="1:16" s="8" customFormat="1" ht="15" customHeight="1" x14ac:dyDescent="0.25">
      <c r="A79" s="432" t="s">
        <v>223</v>
      </c>
      <c r="B79" s="432" t="s">
        <v>224</v>
      </c>
      <c r="C79" s="432" t="s">
        <v>52</v>
      </c>
      <c r="D79" s="433">
        <v>40639</v>
      </c>
      <c r="E79" s="434">
        <v>1575</v>
      </c>
      <c r="F79" s="435">
        <v>3.52</v>
      </c>
      <c r="G79" s="436">
        <f t="shared" si="10"/>
        <v>5544</v>
      </c>
      <c r="H79" s="486"/>
      <c r="I79" s="433">
        <v>40646</v>
      </c>
      <c r="J79" s="482">
        <v>3.39</v>
      </c>
      <c r="K79" s="439">
        <f t="shared" si="11"/>
        <v>5339.25</v>
      </c>
      <c r="L79" s="440">
        <f t="shared" si="12"/>
        <v>-204.75</v>
      </c>
      <c r="M79" s="477">
        <v>1.04348</v>
      </c>
      <c r="N79" s="441">
        <f t="shared" si="5"/>
        <v>-213.65252999999998</v>
      </c>
      <c r="O79" s="351"/>
      <c r="P79" s="112"/>
    </row>
    <row r="80" spans="1:16" s="8" customFormat="1" ht="15" customHeight="1" x14ac:dyDescent="0.25">
      <c r="A80" s="432" t="s">
        <v>225</v>
      </c>
      <c r="B80" s="432" t="s">
        <v>226</v>
      </c>
      <c r="C80" s="432" t="s">
        <v>52</v>
      </c>
      <c r="D80" s="433">
        <v>40644</v>
      </c>
      <c r="E80" s="434">
        <v>948</v>
      </c>
      <c r="F80" s="435">
        <v>5.81</v>
      </c>
      <c r="G80" s="436">
        <f t="shared" si="10"/>
        <v>5507.8799999999992</v>
      </c>
      <c r="H80" s="486"/>
      <c r="I80" s="433">
        <v>40646</v>
      </c>
      <c r="J80" s="482">
        <v>5.59</v>
      </c>
      <c r="K80" s="439">
        <f t="shared" si="11"/>
        <v>5299.32</v>
      </c>
      <c r="L80" s="440">
        <f t="shared" si="12"/>
        <v>-208.55999999999949</v>
      </c>
      <c r="M80" s="477">
        <v>1.04348</v>
      </c>
      <c r="N80" s="441">
        <f t="shared" si="5"/>
        <v>-217.62818879999946</v>
      </c>
      <c r="O80" s="351"/>
      <c r="P80" s="112"/>
    </row>
    <row r="81" spans="1:16" s="8" customFormat="1" ht="15" customHeight="1" x14ac:dyDescent="0.25">
      <c r="A81" s="432" t="s">
        <v>227</v>
      </c>
      <c r="B81" s="432" t="s">
        <v>228</v>
      </c>
      <c r="C81" s="432" t="s">
        <v>52</v>
      </c>
      <c r="D81" s="433">
        <v>40644</v>
      </c>
      <c r="E81" s="434">
        <v>1220</v>
      </c>
      <c r="F81" s="435">
        <v>4.95</v>
      </c>
      <c r="G81" s="436">
        <f t="shared" si="10"/>
        <v>6039</v>
      </c>
      <c r="H81" s="486"/>
      <c r="I81" s="433">
        <v>40646</v>
      </c>
      <c r="J81" s="482">
        <v>4.7750000000000004</v>
      </c>
      <c r="K81" s="439">
        <f t="shared" si="11"/>
        <v>5825.5</v>
      </c>
      <c r="L81" s="440">
        <f t="shared" si="12"/>
        <v>-213.5</v>
      </c>
      <c r="M81" s="477">
        <v>1.04348</v>
      </c>
      <c r="N81" s="441">
        <f t="shared" si="5"/>
        <v>-222.78297999999998</v>
      </c>
      <c r="O81" s="351"/>
      <c r="P81" s="112"/>
    </row>
    <row r="82" spans="1:16" s="8" customFormat="1" ht="15" customHeight="1" x14ac:dyDescent="0.25">
      <c r="A82" s="432" t="s">
        <v>234</v>
      </c>
      <c r="B82" s="432" t="s">
        <v>235</v>
      </c>
      <c r="C82" s="432" t="s">
        <v>52</v>
      </c>
      <c r="D82" s="433">
        <v>40644</v>
      </c>
      <c r="E82" s="434">
        <v>2238</v>
      </c>
      <c r="F82" s="435">
        <v>2.7</v>
      </c>
      <c r="G82" s="436">
        <f>SUM(E82*F82)</f>
        <v>6042.6</v>
      </c>
      <c r="H82" s="486"/>
      <c r="I82" s="433">
        <v>40651</v>
      </c>
      <c r="J82" s="435">
        <v>2.35</v>
      </c>
      <c r="K82" s="439">
        <f>SUM(E82*J82)</f>
        <v>5259.3</v>
      </c>
      <c r="L82" s="440">
        <f t="shared" si="12"/>
        <v>-783.30000000000018</v>
      </c>
      <c r="M82" s="477">
        <v>1.05609</v>
      </c>
      <c r="N82" s="441">
        <f>SUM(L82*M82)</f>
        <v>-827.23529700000017</v>
      </c>
      <c r="O82" s="351"/>
      <c r="P82" s="112"/>
    </row>
    <row r="83" spans="1:16" s="8" customFormat="1" ht="15" customHeight="1" x14ac:dyDescent="0.25">
      <c r="A83" s="480" t="s">
        <v>229</v>
      </c>
      <c r="B83" s="432" t="s">
        <v>230</v>
      </c>
      <c r="C83" s="14" t="s">
        <v>52</v>
      </c>
      <c r="D83" s="433">
        <v>40581</v>
      </c>
      <c r="E83" s="434">
        <v>4000</v>
      </c>
      <c r="F83" s="435">
        <v>1.625</v>
      </c>
      <c r="G83" s="436">
        <f t="shared" si="10"/>
        <v>6500</v>
      </c>
      <c r="H83" s="486"/>
      <c r="I83" s="433">
        <v>40652</v>
      </c>
      <c r="J83" s="482">
        <v>1.847</v>
      </c>
      <c r="K83" s="439">
        <f t="shared" si="11"/>
        <v>7388</v>
      </c>
      <c r="L83" s="440">
        <f t="shared" si="12"/>
        <v>888</v>
      </c>
      <c r="M83" s="477">
        <v>1.0509500000000001</v>
      </c>
      <c r="N83" s="441">
        <f t="shared" si="5"/>
        <v>933.24360000000001</v>
      </c>
      <c r="O83" s="351"/>
      <c r="P83" s="112"/>
    </row>
    <row r="84" spans="1:16" s="8" customFormat="1" ht="15" customHeight="1" x14ac:dyDescent="0.25">
      <c r="A84" s="432" t="s">
        <v>233</v>
      </c>
      <c r="B84" s="432" t="s">
        <v>193</v>
      </c>
      <c r="C84" s="432" t="s">
        <v>52</v>
      </c>
      <c r="D84" s="433">
        <v>40637</v>
      </c>
      <c r="E84" s="434">
        <v>382</v>
      </c>
      <c r="F84" s="435">
        <v>16.25</v>
      </c>
      <c r="G84" s="436">
        <f>SUM(E84*F84)</f>
        <v>6207.5</v>
      </c>
      <c r="H84" s="486"/>
      <c r="I84" s="433">
        <v>40652</v>
      </c>
      <c r="J84" s="435">
        <v>15.55</v>
      </c>
      <c r="K84" s="439">
        <f>SUM(E84*J84)</f>
        <v>5940.1</v>
      </c>
      <c r="L84" s="440">
        <f t="shared" si="12"/>
        <v>-267.39999999999964</v>
      </c>
      <c r="M84" s="477">
        <v>1.0509500000000001</v>
      </c>
      <c r="N84" s="441">
        <f>SUM(L84*M84)</f>
        <v>-281.02402999999964</v>
      </c>
      <c r="O84" s="351"/>
      <c r="P84" s="112"/>
    </row>
    <row r="85" spans="1:16" s="18" customFormat="1" ht="17.25" customHeight="1" x14ac:dyDescent="0.25">
      <c r="A85" s="443" t="s">
        <v>231</v>
      </c>
      <c r="B85" s="443" t="s">
        <v>232</v>
      </c>
      <c r="C85" s="443" t="s">
        <v>77</v>
      </c>
      <c r="D85" s="444">
        <v>40617</v>
      </c>
      <c r="E85" s="445">
        <v>2465</v>
      </c>
      <c r="F85" s="446">
        <v>3.04</v>
      </c>
      <c r="G85" s="447">
        <f t="shared" si="10"/>
        <v>7493.6</v>
      </c>
      <c r="H85" s="454"/>
      <c r="I85" s="444">
        <v>40653</v>
      </c>
      <c r="J85" s="446">
        <v>3.13</v>
      </c>
      <c r="K85" s="450">
        <f>SUM(E85*J85)</f>
        <v>7715.45</v>
      </c>
      <c r="L85" s="451">
        <f>SUM(G85-K85)</f>
        <v>-221.84999999999945</v>
      </c>
      <c r="M85" s="478">
        <v>1.0523</v>
      </c>
      <c r="N85" s="453">
        <f t="shared" si="5"/>
        <v>-233.45275499999943</v>
      </c>
      <c r="O85" s="358"/>
      <c r="P85" s="113"/>
    </row>
    <row r="86" spans="1:16" s="18" customFormat="1" ht="15" customHeight="1" x14ac:dyDescent="0.25">
      <c r="A86" s="443" t="s">
        <v>236</v>
      </c>
      <c r="B86" s="443" t="s">
        <v>237</v>
      </c>
      <c r="C86" s="443" t="s">
        <v>77</v>
      </c>
      <c r="D86" s="444">
        <v>40646</v>
      </c>
      <c r="E86" s="445">
        <v>4243</v>
      </c>
      <c r="F86" s="446">
        <v>1.2649999999999999</v>
      </c>
      <c r="G86" s="447">
        <f t="shared" si="10"/>
        <v>5367.3949999999995</v>
      </c>
      <c r="H86" s="454"/>
      <c r="I86" s="444">
        <v>40653</v>
      </c>
      <c r="J86" s="446">
        <v>1.365</v>
      </c>
      <c r="K86" s="450">
        <f>SUM(E86*J86)</f>
        <v>5791.6949999999997</v>
      </c>
      <c r="L86" s="451">
        <f>SUM(G86-K86)</f>
        <v>-424.30000000000018</v>
      </c>
      <c r="M86" s="478">
        <v>1.0523</v>
      </c>
      <c r="N86" s="453">
        <f t="shared" si="5"/>
        <v>-446.49089000000021</v>
      </c>
      <c r="O86" s="358"/>
      <c r="P86" s="113"/>
    </row>
    <row r="87" spans="1:16" s="8" customFormat="1" ht="15" customHeight="1" x14ac:dyDescent="0.25">
      <c r="A87" s="480" t="s">
        <v>238</v>
      </c>
      <c r="B87" s="432" t="s">
        <v>239</v>
      </c>
      <c r="C87" s="432" t="s">
        <v>52</v>
      </c>
      <c r="D87" s="433">
        <v>40590</v>
      </c>
      <c r="E87" s="434">
        <v>10000</v>
      </c>
      <c r="F87" s="435">
        <v>1.25</v>
      </c>
      <c r="G87" s="436">
        <f t="shared" si="10"/>
        <v>12500</v>
      </c>
      <c r="H87" s="486"/>
      <c r="I87" s="433">
        <v>40661</v>
      </c>
      <c r="J87" s="435">
        <v>1.3939999999999999</v>
      </c>
      <c r="K87" s="439">
        <f t="shared" ref="K87:K116" si="13">SUM(E87*J87)</f>
        <v>13939.999999999998</v>
      </c>
      <c r="L87" s="440">
        <f t="shared" ref="L87:L96" si="14">SUM(K87-G87)</f>
        <v>1439.9999999999982</v>
      </c>
      <c r="M87" s="477">
        <v>1.0869800000000001</v>
      </c>
      <c r="N87" s="441">
        <f t="shared" si="5"/>
        <v>1565.2511999999981</v>
      </c>
      <c r="O87" s="351"/>
      <c r="P87" s="112"/>
    </row>
    <row r="88" spans="1:16" s="8" customFormat="1" ht="15" customHeight="1" x14ac:dyDescent="0.25">
      <c r="A88" s="480" t="s">
        <v>240</v>
      </c>
      <c r="B88" s="432" t="s">
        <v>241</v>
      </c>
      <c r="C88" s="432" t="s">
        <v>52</v>
      </c>
      <c r="D88" s="433">
        <v>40595</v>
      </c>
      <c r="E88" s="434">
        <v>10300</v>
      </c>
      <c r="F88" s="435">
        <v>1.0649999999999999</v>
      </c>
      <c r="G88" s="436">
        <f t="shared" si="10"/>
        <v>10969.5</v>
      </c>
      <c r="H88" s="486"/>
      <c r="I88" s="433">
        <v>40661</v>
      </c>
      <c r="J88" s="435">
        <v>1.1970000000000001</v>
      </c>
      <c r="K88" s="439">
        <f t="shared" si="13"/>
        <v>12329.1</v>
      </c>
      <c r="L88" s="440">
        <f t="shared" si="14"/>
        <v>1359.6000000000004</v>
      </c>
      <c r="M88" s="477">
        <v>1.0869800000000001</v>
      </c>
      <c r="N88" s="441">
        <f t="shared" si="5"/>
        <v>1477.8580080000004</v>
      </c>
      <c r="O88" s="351"/>
      <c r="P88" s="112"/>
    </row>
    <row r="89" spans="1:16" s="8" customFormat="1" ht="15" customHeight="1" x14ac:dyDescent="0.25">
      <c r="A89" s="432" t="s">
        <v>162</v>
      </c>
      <c r="B89" s="432" t="s">
        <v>163</v>
      </c>
      <c r="C89" s="432" t="s">
        <v>52</v>
      </c>
      <c r="D89" s="433">
        <v>40641</v>
      </c>
      <c r="E89" s="434">
        <v>201</v>
      </c>
      <c r="F89" s="435">
        <v>27.38</v>
      </c>
      <c r="G89" s="436">
        <f t="shared" si="10"/>
        <v>5503.38</v>
      </c>
      <c r="H89" s="486"/>
      <c r="I89" s="433">
        <v>40662</v>
      </c>
      <c r="J89" s="435">
        <v>26.5</v>
      </c>
      <c r="K89" s="439">
        <f t="shared" si="13"/>
        <v>5326.5</v>
      </c>
      <c r="L89" s="440">
        <f t="shared" si="14"/>
        <v>-176.88000000000011</v>
      </c>
      <c r="M89" s="477">
        <v>1.09263</v>
      </c>
      <c r="N89" s="441">
        <f t="shared" si="5"/>
        <v>-193.26439440000013</v>
      </c>
      <c r="O89" s="351"/>
      <c r="P89" s="112"/>
    </row>
    <row r="90" spans="1:16" s="8" customFormat="1" ht="15" customHeight="1" x14ac:dyDescent="0.25">
      <c r="A90" s="432" t="s">
        <v>242</v>
      </c>
      <c r="B90" s="432" t="s">
        <v>242</v>
      </c>
      <c r="C90" s="432" t="s">
        <v>52</v>
      </c>
      <c r="D90" s="433">
        <v>40644</v>
      </c>
      <c r="E90" s="434">
        <v>153</v>
      </c>
      <c r="F90" s="435">
        <v>49.03</v>
      </c>
      <c r="G90" s="436">
        <f t="shared" si="10"/>
        <v>7501.59</v>
      </c>
      <c r="H90" s="486"/>
      <c r="I90" s="433">
        <v>40662</v>
      </c>
      <c r="J90" s="435">
        <v>46.37</v>
      </c>
      <c r="K90" s="439">
        <f t="shared" si="13"/>
        <v>7094.61</v>
      </c>
      <c r="L90" s="440">
        <f t="shared" si="14"/>
        <v>-406.98000000000047</v>
      </c>
      <c r="M90" s="477">
        <v>1.09263</v>
      </c>
      <c r="N90" s="441">
        <f t="shared" si="5"/>
        <v>-444.6785574000005</v>
      </c>
      <c r="O90" s="351"/>
      <c r="P90" s="112"/>
    </row>
    <row r="91" spans="1:16" s="8" customFormat="1" ht="15" customHeight="1" x14ac:dyDescent="0.25">
      <c r="A91" s="432" t="s">
        <v>243</v>
      </c>
      <c r="B91" s="432" t="s">
        <v>244</v>
      </c>
      <c r="C91" s="432" t="s">
        <v>52</v>
      </c>
      <c r="D91" s="433">
        <v>40623</v>
      </c>
      <c r="E91" s="434">
        <v>255</v>
      </c>
      <c r="F91" s="435">
        <v>45.22</v>
      </c>
      <c r="G91" s="436">
        <f t="shared" si="10"/>
        <v>11531.1</v>
      </c>
      <c r="H91" s="486"/>
      <c r="I91" s="433">
        <v>40666</v>
      </c>
      <c r="J91" s="435">
        <v>45.35</v>
      </c>
      <c r="K91" s="439">
        <f t="shared" si="13"/>
        <v>11564.25</v>
      </c>
      <c r="L91" s="440">
        <f t="shared" si="14"/>
        <v>33.149999999999636</v>
      </c>
      <c r="M91" s="477">
        <v>1.0943000000000001</v>
      </c>
      <c r="N91" s="441">
        <f t="shared" si="5"/>
        <v>36.276044999999606</v>
      </c>
      <c r="O91" s="351"/>
      <c r="P91" s="112"/>
    </row>
    <row r="92" spans="1:16" s="8" customFormat="1" ht="15" customHeight="1" x14ac:dyDescent="0.25">
      <c r="A92" s="432" t="s">
        <v>245</v>
      </c>
      <c r="B92" s="432" t="s">
        <v>246</v>
      </c>
      <c r="C92" s="432" t="s">
        <v>52</v>
      </c>
      <c r="D92" s="433">
        <v>40634</v>
      </c>
      <c r="E92" s="434">
        <v>481</v>
      </c>
      <c r="F92" s="435">
        <v>1.54</v>
      </c>
      <c r="G92" s="436">
        <f t="shared" si="10"/>
        <v>740.74</v>
      </c>
      <c r="H92" s="486"/>
      <c r="I92" s="433">
        <v>40666</v>
      </c>
      <c r="J92" s="435">
        <v>1.5209999999999999</v>
      </c>
      <c r="K92" s="439">
        <f t="shared" si="13"/>
        <v>731.601</v>
      </c>
      <c r="L92" s="440">
        <f t="shared" si="14"/>
        <v>-9.13900000000001</v>
      </c>
      <c r="M92" s="477">
        <v>1.0943000000000001</v>
      </c>
      <c r="N92" s="441">
        <f t="shared" si="5"/>
        <v>-10.000807700000012</v>
      </c>
      <c r="O92" s="351"/>
      <c r="P92" s="112"/>
    </row>
    <row r="93" spans="1:16" s="8" customFormat="1" ht="15" customHeight="1" x14ac:dyDescent="0.25">
      <c r="A93" s="480" t="s">
        <v>247</v>
      </c>
      <c r="B93" s="432" t="s">
        <v>248</v>
      </c>
      <c r="C93" s="432" t="s">
        <v>52</v>
      </c>
      <c r="D93" s="433">
        <v>40632</v>
      </c>
      <c r="E93" s="434">
        <v>6122</v>
      </c>
      <c r="F93" s="435">
        <v>0.98</v>
      </c>
      <c r="G93" s="436">
        <f t="shared" si="10"/>
        <v>5999.5599999999995</v>
      </c>
      <c r="H93" s="486"/>
      <c r="I93" s="433">
        <v>40666</v>
      </c>
      <c r="J93" s="435">
        <v>0.93230000000000002</v>
      </c>
      <c r="K93" s="439">
        <f t="shared" si="13"/>
        <v>5707.5406000000003</v>
      </c>
      <c r="L93" s="440">
        <f t="shared" si="14"/>
        <v>-292.01939999999922</v>
      </c>
      <c r="M93" s="477">
        <v>1.0943000000000001</v>
      </c>
      <c r="N93" s="441">
        <f t="shared" si="5"/>
        <v>-319.55682941999919</v>
      </c>
      <c r="O93" s="351"/>
      <c r="P93" s="112"/>
    </row>
    <row r="94" spans="1:16" s="8" customFormat="1" ht="15" customHeight="1" x14ac:dyDescent="0.25">
      <c r="A94" s="432" t="s">
        <v>173</v>
      </c>
      <c r="B94" s="432" t="s">
        <v>174</v>
      </c>
      <c r="C94" s="432" t="s">
        <v>52</v>
      </c>
      <c r="D94" s="433">
        <v>40660</v>
      </c>
      <c r="E94" s="434">
        <v>8287</v>
      </c>
      <c r="F94" s="435">
        <v>0.90500000000000003</v>
      </c>
      <c r="G94" s="436">
        <f t="shared" si="10"/>
        <v>7499.7350000000006</v>
      </c>
      <c r="H94" s="486"/>
      <c r="I94" s="433">
        <v>40667</v>
      </c>
      <c r="J94" s="435">
        <v>0.85250000000000004</v>
      </c>
      <c r="K94" s="439">
        <f t="shared" si="13"/>
        <v>7064.6675000000005</v>
      </c>
      <c r="L94" s="440">
        <f t="shared" si="14"/>
        <v>-435.06750000000011</v>
      </c>
      <c r="M94" s="477">
        <v>1.0843799999999999</v>
      </c>
      <c r="N94" s="441">
        <f t="shared" si="5"/>
        <v>-471.77849565000008</v>
      </c>
      <c r="O94" s="351"/>
      <c r="P94" s="112"/>
    </row>
    <row r="95" spans="1:16" s="8" customFormat="1" ht="15" customHeight="1" x14ac:dyDescent="0.25">
      <c r="A95" s="432" t="s">
        <v>188</v>
      </c>
      <c r="B95" s="432" t="s">
        <v>189</v>
      </c>
      <c r="C95" s="432" t="s">
        <v>52</v>
      </c>
      <c r="D95" s="433">
        <v>40641</v>
      </c>
      <c r="E95" s="434">
        <v>915</v>
      </c>
      <c r="F95" s="435">
        <v>6.97</v>
      </c>
      <c r="G95" s="436">
        <f t="shared" si="10"/>
        <v>6377.55</v>
      </c>
      <c r="H95" s="486"/>
      <c r="I95" s="433">
        <v>40668</v>
      </c>
      <c r="J95" s="435">
        <v>6.4779999999999998</v>
      </c>
      <c r="K95" s="439">
        <f t="shared" si="13"/>
        <v>5927.37</v>
      </c>
      <c r="L95" s="440">
        <f t="shared" si="14"/>
        <v>-450.18000000000029</v>
      </c>
      <c r="M95" s="477">
        <v>1.0744</v>
      </c>
      <c r="N95" s="441">
        <f t="shared" si="5"/>
        <v>-483.67339200000032</v>
      </c>
      <c r="O95" s="351"/>
      <c r="P95" s="112"/>
    </row>
    <row r="96" spans="1:16" s="8" customFormat="1" ht="15" customHeight="1" x14ac:dyDescent="0.25">
      <c r="A96" s="480" t="s">
        <v>194</v>
      </c>
      <c r="B96" s="432" t="s">
        <v>195</v>
      </c>
      <c r="C96" s="432" t="s">
        <v>52</v>
      </c>
      <c r="D96" s="433">
        <v>40632</v>
      </c>
      <c r="E96" s="434">
        <v>176</v>
      </c>
      <c r="F96" s="435">
        <v>31.56</v>
      </c>
      <c r="G96" s="436">
        <f t="shared" si="10"/>
        <v>5554.5599999999995</v>
      </c>
      <c r="H96" s="486"/>
      <c r="I96" s="433">
        <v>40669</v>
      </c>
      <c r="J96" s="435">
        <v>30.02</v>
      </c>
      <c r="K96" s="439">
        <f t="shared" si="13"/>
        <v>5283.5199999999995</v>
      </c>
      <c r="L96" s="440">
        <f t="shared" si="14"/>
        <v>-271.03999999999996</v>
      </c>
      <c r="M96" s="477">
        <v>1.0578099999999999</v>
      </c>
      <c r="N96" s="441">
        <f t="shared" ref="N96:N159" si="15">SUM(L96*M96)</f>
        <v>-286.70882239999992</v>
      </c>
      <c r="O96" s="351"/>
      <c r="P96" s="112"/>
    </row>
    <row r="97" spans="1:16" s="18" customFormat="1" ht="15" customHeight="1" x14ac:dyDescent="0.25">
      <c r="A97" s="443" t="s">
        <v>175</v>
      </c>
      <c r="B97" s="443" t="s">
        <v>176</v>
      </c>
      <c r="C97" s="443" t="s">
        <v>77</v>
      </c>
      <c r="D97" s="487">
        <v>40665</v>
      </c>
      <c r="E97" s="445">
        <v>1546</v>
      </c>
      <c r="F97" s="446">
        <v>4.8499999999999996</v>
      </c>
      <c r="G97" s="447">
        <f t="shared" si="10"/>
        <v>7498.0999999999995</v>
      </c>
      <c r="H97" s="454"/>
      <c r="I97" s="444">
        <v>40669</v>
      </c>
      <c r="J97" s="446">
        <v>5.53</v>
      </c>
      <c r="K97" s="450">
        <f>SUM(E97*J97)</f>
        <v>8549.380000000001</v>
      </c>
      <c r="L97" s="451">
        <f>SUM(G97-K97)</f>
        <v>-1051.2800000000016</v>
      </c>
      <c r="M97" s="478">
        <v>1.0578099999999999</v>
      </c>
      <c r="N97" s="453">
        <f t="shared" si="15"/>
        <v>-1112.0544968000015</v>
      </c>
      <c r="O97" s="358"/>
      <c r="P97" s="113"/>
    </row>
    <row r="98" spans="1:16" s="351" customFormat="1" ht="15" customHeight="1" x14ac:dyDescent="0.25">
      <c r="A98" s="14" t="s">
        <v>249</v>
      </c>
      <c r="B98" s="488" t="s">
        <v>250</v>
      </c>
      <c r="C98" s="488" t="s">
        <v>52</v>
      </c>
      <c r="D98" s="489">
        <v>40631</v>
      </c>
      <c r="E98" s="490">
        <v>465</v>
      </c>
      <c r="F98" s="491">
        <v>13.01</v>
      </c>
      <c r="G98" s="436">
        <f t="shared" si="10"/>
        <v>6049.65</v>
      </c>
      <c r="H98" s="486"/>
      <c r="I98" s="489">
        <v>40672</v>
      </c>
      <c r="J98" s="491">
        <v>13.16</v>
      </c>
      <c r="K98" s="439">
        <f t="shared" si="13"/>
        <v>6119.4</v>
      </c>
      <c r="L98" s="440">
        <f>SUM(K98-G98)</f>
        <v>69.75</v>
      </c>
      <c r="M98" s="477">
        <v>1.07155</v>
      </c>
      <c r="N98" s="441">
        <f t="shared" si="15"/>
        <v>74.740612499999997</v>
      </c>
      <c r="P98" s="112"/>
    </row>
    <row r="99" spans="1:16" s="351" customFormat="1" ht="15" customHeight="1" x14ac:dyDescent="0.25">
      <c r="A99" s="488" t="s">
        <v>251</v>
      </c>
      <c r="B99" s="488" t="s">
        <v>252</v>
      </c>
      <c r="C99" s="488" t="s">
        <v>52</v>
      </c>
      <c r="D99" s="489">
        <v>40665</v>
      </c>
      <c r="E99" s="490">
        <v>286</v>
      </c>
      <c r="F99" s="491">
        <v>19.48</v>
      </c>
      <c r="G99" s="436">
        <f t="shared" si="10"/>
        <v>5571.28</v>
      </c>
      <c r="H99" s="486"/>
      <c r="I99" s="489">
        <v>40673</v>
      </c>
      <c r="J99" s="491">
        <v>17.920000000000002</v>
      </c>
      <c r="K99" s="439">
        <f t="shared" si="13"/>
        <v>5125.1200000000008</v>
      </c>
      <c r="L99" s="440">
        <f>SUM(K99-G99)</f>
        <v>-446.15999999999894</v>
      </c>
      <c r="M99" s="477">
        <v>1.0805400000000001</v>
      </c>
      <c r="N99" s="441">
        <f t="shared" si="15"/>
        <v>-482.0937263999989</v>
      </c>
      <c r="P99" s="112"/>
    </row>
    <row r="100" spans="1:16" s="18" customFormat="1" ht="15" customHeight="1" x14ac:dyDescent="0.25">
      <c r="A100" s="443" t="s">
        <v>255</v>
      </c>
      <c r="B100" s="443" t="s">
        <v>256</v>
      </c>
      <c r="C100" s="443" t="s">
        <v>77</v>
      </c>
      <c r="D100" s="444">
        <v>40666</v>
      </c>
      <c r="E100" s="445">
        <v>1073</v>
      </c>
      <c r="F100" s="446">
        <v>6.99</v>
      </c>
      <c r="G100" s="447">
        <f>SUM(E100*F100)</f>
        <v>7500.27</v>
      </c>
      <c r="H100" s="454"/>
      <c r="I100" s="444">
        <v>40673</v>
      </c>
      <c r="J100" s="446">
        <v>7.91</v>
      </c>
      <c r="K100" s="450">
        <f>SUM(E100*J100)</f>
        <v>8487.43</v>
      </c>
      <c r="L100" s="451">
        <f>SUM(G100-K100)</f>
        <v>-987.15999999999985</v>
      </c>
      <c r="M100" s="478">
        <v>1.0805400000000001</v>
      </c>
      <c r="N100" s="453">
        <f>SUM(L100*M100)</f>
        <v>-1066.6658663999999</v>
      </c>
      <c r="O100" s="358"/>
      <c r="P100" s="113"/>
    </row>
    <row r="101" spans="1:16" s="8" customFormat="1" ht="15" customHeight="1" x14ac:dyDescent="0.25">
      <c r="A101" s="432" t="s">
        <v>253</v>
      </c>
      <c r="B101" s="432" t="s">
        <v>254</v>
      </c>
      <c r="C101" s="432" t="s">
        <v>52</v>
      </c>
      <c r="D101" s="433">
        <v>40644</v>
      </c>
      <c r="E101" s="434">
        <v>3965</v>
      </c>
      <c r="F101" s="435">
        <v>1.52</v>
      </c>
      <c r="G101" s="436">
        <f t="shared" si="10"/>
        <v>6026.8</v>
      </c>
      <c r="H101" s="486"/>
      <c r="I101" s="433">
        <v>40675</v>
      </c>
      <c r="J101" s="435">
        <v>1.42</v>
      </c>
      <c r="K101" s="439">
        <f t="shared" si="13"/>
        <v>5630.2999999999993</v>
      </c>
      <c r="L101" s="440">
        <f>SUM(K101-G101)</f>
        <v>-396.50000000000091</v>
      </c>
      <c r="M101" s="477">
        <v>1.06952</v>
      </c>
      <c r="N101" s="441">
        <f t="shared" si="15"/>
        <v>-424.06468000000098</v>
      </c>
      <c r="O101" s="351"/>
      <c r="P101" s="112"/>
    </row>
    <row r="102" spans="1:16" s="8" customFormat="1" ht="15" customHeight="1" x14ac:dyDescent="0.25">
      <c r="A102" s="432" t="s">
        <v>253</v>
      </c>
      <c r="B102" s="432" t="s">
        <v>254</v>
      </c>
      <c r="C102" s="432" t="s">
        <v>52</v>
      </c>
      <c r="D102" s="433">
        <v>40672</v>
      </c>
      <c r="E102" s="434">
        <v>1587</v>
      </c>
      <c r="F102" s="435">
        <v>1.575</v>
      </c>
      <c r="G102" s="436">
        <f t="shared" si="10"/>
        <v>2499.5250000000001</v>
      </c>
      <c r="H102" s="486"/>
      <c r="I102" s="433">
        <v>40675</v>
      </c>
      <c r="J102" s="435">
        <v>1.42</v>
      </c>
      <c r="K102" s="439">
        <f t="shared" si="13"/>
        <v>2253.54</v>
      </c>
      <c r="L102" s="440">
        <f>SUM(K102-G102)</f>
        <v>-245.98500000000013</v>
      </c>
      <c r="M102" s="477">
        <v>1.06952</v>
      </c>
      <c r="N102" s="441">
        <f t="shared" si="15"/>
        <v>-263.08587720000014</v>
      </c>
      <c r="O102" s="351"/>
      <c r="P102" s="112"/>
    </row>
    <row r="103" spans="1:16" s="8" customFormat="1" ht="15" customHeight="1" x14ac:dyDescent="0.25">
      <c r="A103" s="432" t="s">
        <v>257</v>
      </c>
      <c r="B103" s="432" t="s">
        <v>258</v>
      </c>
      <c r="C103" s="432" t="s">
        <v>52</v>
      </c>
      <c r="D103" s="433">
        <v>40634</v>
      </c>
      <c r="E103" s="434">
        <v>1046</v>
      </c>
      <c r="F103" s="435">
        <v>6.85</v>
      </c>
      <c r="G103" s="436">
        <f t="shared" ref="G103:G134" si="16">SUM(E103*F103)</f>
        <v>7165.0999999999995</v>
      </c>
      <c r="H103" s="486"/>
      <c r="I103" s="433">
        <v>40676</v>
      </c>
      <c r="J103" s="435">
        <v>6.8449999999999998</v>
      </c>
      <c r="K103" s="439">
        <f t="shared" si="13"/>
        <v>7159.87</v>
      </c>
      <c r="L103" s="440">
        <f t="shared" ref="L103:L109" si="17">SUM(K103-G103)</f>
        <v>-5.2299999999995634</v>
      </c>
      <c r="M103" s="477">
        <v>1.0673999999999999</v>
      </c>
      <c r="N103" s="441">
        <f t="shared" si="15"/>
        <v>-5.5825019999995336</v>
      </c>
      <c r="O103" s="351"/>
      <c r="P103" s="112"/>
    </row>
    <row r="104" spans="1:16" s="8" customFormat="1" ht="15" customHeight="1" x14ac:dyDescent="0.25">
      <c r="A104" s="432" t="s">
        <v>259</v>
      </c>
      <c r="B104" s="432" t="s">
        <v>260</v>
      </c>
      <c r="C104" s="432" t="s">
        <v>52</v>
      </c>
      <c r="D104" s="433">
        <v>40639</v>
      </c>
      <c r="E104" s="434">
        <v>393</v>
      </c>
      <c r="F104" s="435">
        <v>13.96</v>
      </c>
      <c r="G104" s="436">
        <f t="shared" si="16"/>
        <v>5486.2800000000007</v>
      </c>
      <c r="H104" s="486"/>
      <c r="I104" s="433">
        <v>40679</v>
      </c>
      <c r="J104" s="435">
        <v>13.285</v>
      </c>
      <c r="K104" s="439">
        <f t="shared" si="13"/>
        <v>5221.0050000000001</v>
      </c>
      <c r="L104" s="440">
        <f t="shared" si="17"/>
        <v>-265.27500000000055</v>
      </c>
      <c r="M104" s="477">
        <v>1.05749</v>
      </c>
      <c r="N104" s="441">
        <f t="shared" si="15"/>
        <v>-280.52565975000061</v>
      </c>
      <c r="O104" s="351"/>
      <c r="P104" s="112"/>
    </row>
    <row r="105" spans="1:16" s="8" customFormat="1" ht="15" customHeight="1" x14ac:dyDescent="0.25">
      <c r="A105" s="432" t="s">
        <v>261</v>
      </c>
      <c r="B105" s="432" t="s">
        <v>262</v>
      </c>
      <c r="C105" s="432" t="s">
        <v>52</v>
      </c>
      <c r="D105" s="433">
        <v>40654</v>
      </c>
      <c r="E105" s="434">
        <v>18072</v>
      </c>
      <c r="F105" s="435">
        <v>0.42</v>
      </c>
      <c r="G105" s="436">
        <f t="shared" si="16"/>
        <v>7590.24</v>
      </c>
      <c r="H105" s="486"/>
      <c r="I105" s="433">
        <v>40679</v>
      </c>
      <c r="J105" s="435">
        <v>0.36380000000000001</v>
      </c>
      <c r="K105" s="439">
        <f t="shared" si="13"/>
        <v>6574.5936000000002</v>
      </c>
      <c r="L105" s="440">
        <f t="shared" si="17"/>
        <v>-1015.6463999999996</v>
      </c>
      <c r="M105" s="477">
        <v>1.05749</v>
      </c>
      <c r="N105" s="441">
        <f t="shared" si="15"/>
        <v>-1074.0359115359997</v>
      </c>
      <c r="O105" s="351"/>
      <c r="P105" s="112"/>
    </row>
    <row r="106" spans="1:16" s="8" customFormat="1" ht="15" customHeight="1" x14ac:dyDescent="0.25">
      <c r="A106" s="432" t="s">
        <v>263</v>
      </c>
      <c r="B106" s="432" t="s">
        <v>264</v>
      </c>
      <c r="C106" s="432" t="s">
        <v>52</v>
      </c>
      <c r="D106" s="433">
        <v>40660</v>
      </c>
      <c r="E106" s="434">
        <v>278</v>
      </c>
      <c r="F106" s="435">
        <v>26.9</v>
      </c>
      <c r="G106" s="436">
        <f t="shared" si="16"/>
        <v>7478.2</v>
      </c>
      <c r="H106" s="486"/>
      <c r="I106" s="433">
        <v>40687</v>
      </c>
      <c r="J106" s="435">
        <v>26.15</v>
      </c>
      <c r="K106" s="439">
        <f t="shared" si="13"/>
        <v>7269.7</v>
      </c>
      <c r="L106" s="440">
        <f t="shared" si="17"/>
        <v>-208.5</v>
      </c>
      <c r="M106" s="477">
        <v>1.0505</v>
      </c>
      <c r="N106" s="441">
        <f t="shared" si="15"/>
        <v>-219.02924999999999</v>
      </c>
      <c r="O106" s="351"/>
      <c r="P106" s="112"/>
    </row>
    <row r="107" spans="1:16" s="8" customFormat="1" ht="15" customHeight="1" x14ac:dyDescent="0.25">
      <c r="A107" s="432" t="s">
        <v>265</v>
      </c>
      <c r="B107" s="432" t="s">
        <v>266</v>
      </c>
      <c r="C107" s="432" t="s">
        <v>52</v>
      </c>
      <c r="D107" s="433">
        <v>40673</v>
      </c>
      <c r="E107" s="434">
        <v>1336</v>
      </c>
      <c r="F107" s="435">
        <v>3.74</v>
      </c>
      <c r="G107" s="436">
        <f t="shared" si="16"/>
        <v>4996.6400000000003</v>
      </c>
      <c r="H107" s="486"/>
      <c r="I107" s="433">
        <v>40688</v>
      </c>
      <c r="J107" s="435">
        <v>3.552</v>
      </c>
      <c r="K107" s="439">
        <f t="shared" si="13"/>
        <v>4745.4719999999998</v>
      </c>
      <c r="L107" s="440">
        <f t="shared" si="17"/>
        <v>-251.16800000000057</v>
      </c>
      <c r="M107" s="477">
        <v>1.05579</v>
      </c>
      <c r="N107" s="441">
        <f t="shared" si="15"/>
        <v>-265.18066272000061</v>
      </c>
      <c r="O107" s="351"/>
      <c r="P107" s="112"/>
    </row>
    <row r="108" spans="1:16" s="8" customFormat="1" ht="15" customHeight="1" x14ac:dyDescent="0.25">
      <c r="A108" s="432" t="s">
        <v>267</v>
      </c>
      <c r="B108" s="432" t="s">
        <v>268</v>
      </c>
      <c r="C108" s="432" t="s">
        <v>52</v>
      </c>
      <c r="D108" s="433">
        <v>40638</v>
      </c>
      <c r="E108" s="434">
        <v>7250</v>
      </c>
      <c r="F108" s="435">
        <v>2.08</v>
      </c>
      <c r="G108" s="436">
        <f t="shared" si="16"/>
        <v>15080</v>
      </c>
      <c r="H108" s="486"/>
      <c r="I108" s="433">
        <v>40689</v>
      </c>
      <c r="J108" s="435">
        <v>2.1680000000000001</v>
      </c>
      <c r="K108" s="439">
        <f t="shared" si="13"/>
        <v>15718.000000000002</v>
      </c>
      <c r="L108" s="440">
        <f t="shared" si="17"/>
        <v>638.00000000000182</v>
      </c>
      <c r="M108" s="477">
        <v>1.0530299999999999</v>
      </c>
      <c r="N108" s="441">
        <f t="shared" si="15"/>
        <v>671.83314000000189</v>
      </c>
      <c r="O108" s="351"/>
      <c r="P108" s="112"/>
    </row>
    <row r="109" spans="1:16" s="8" customFormat="1" ht="15" customHeight="1" x14ac:dyDescent="0.25">
      <c r="A109" s="432" t="s">
        <v>196</v>
      </c>
      <c r="B109" s="432" t="s">
        <v>269</v>
      </c>
      <c r="C109" s="432" t="s">
        <v>52</v>
      </c>
      <c r="D109" s="433">
        <v>40660</v>
      </c>
      <c r="E109" s="434">
        <v>9230</v>
      </c>
      <c r="F109" s="435">
        <v>0.65</v>
      </c>
      <c r="G109" s="436">
        <f t="shared" si="16"/>
        <v>5999.5</v>
      </c>
      <c r="H109" s="486"/>
      <c r="I109" s="433">
        <v>40689</v>
      </c>
      <c r="J109" s="435">
        <v>0.60709999999999997</v>
      </c>
      <c r="K109" s="439">
        <f t="shared" si="13"/>
        <v>5603.5329999999994</v>
      </c>
      <c r="L109" s="440">
        <f t="shared" si="17"/>
        <v>-395.96700000000055</v>
      </c>
      <c r="M109" s="477">
        <v>1.0530299999999999</v>
      </c>
      <c r="N109" s="441">
        <f t="shared" si="15"/>
        <v>-416.96513001000056</v>
      </c>
      <c r="O109" s="351"/>
      <c r="P109" s="112"/>
    </row>
    <row r="110" spans="1:16" s="18" customFormat="1" ht="15" customHeight="1" x14ac:dyDescent="0.25">
      <c r="A110" s="443" t="s">
        <v>270</v>
      </c>
      <c r="B110" s="443" t="s">
        <v>271</v>
      </c>
      <c r="C110" s="443" t="s">
        <v>77</v>
      </c>
      <c r="D110" s="444">
        <v>40675</v>
      </c>
      <c r="E110" s="445">
        <v>2174</v>
      </c>
      <c r="F110" s="446">
        <v>2.2999999999999998</v>
      </c>
      <c r="G110" s="447">
        <f t="shared" si="16"/>
        <v>5000.2</v>
      </c>
      <c r="H110" s="454"/>
      <c r="I110" s="444">
        <v>40689</v>
      </c>
      <c r="J110" s="446">
        <v>2.4750000000000001</v>
      </c>
      <c r="K110" s="450">
        <f>SUM(E110*J110)</f>
        <v>5380.6500000000005</v>
      </c>
      <c r="L110" s="451">
        <f>SUM(G110-K110)</f>
        <v>-380.45000000000073</v>
      </c>
      <c r="M110" s="478">
        <v>1.0530299999999999</v>
      </c>
      <c r="N110" s="453">
        <f t="shared" si="15"/>
        <v>-400.62526350000076</v>
      </c>
      <c r="O110" s="358"/>
      <c r="P110" s="113"/>
    </row>
    <row r="111" spans="1:16" s="8" customFormat="1" ht="15" customHeight="1" x14ac:dyDescent="0.25">
      <c r="A111" s="432" t="s">
        <v>272</v>
      </c>
      <c r="B111" s="432" t="s">
        <v>6</v>
      </c>
      <c r="C111" s="432" t="s">
        <v>52</v>
      </c>
      <c r="D111" s="433">
        <v>40667</v>
      </c>
      <c r="E111" s="434">
        <v>471</v>
      </c>
      <c r="F111" s="435">
        <v>31.85</v>
      </c>
      <c r="G111" s="436">
        <f t="shared" si="16"/>
        <v>15001.35</v>
      </c>
      <c r="H111" s="486"/>
      <c r="I111" s="491"/>
      <c r="J111" s="435">
        <v>32.549999999999997</v>
      </c>
      <c r="K111" s="439">
        <f t="shared" si="13"/>
        <v>15331.05</v>
      </c>
      <c r="L111" s="440">
        <f>SUM(K111-G111)</f>
        <v>329.69999999999891</v>
      </c>
      <c r="M111" s="478">
        <v>1.0530299999999999</v>
      </c>
      <c r="N111" s="441">
        <f t="shared" si="15"/>
        <v>347.1839909999988</v>
      </c>
      <c r="O111" s="351"/>
      <c r="P111" s="112"/>
    </row>
    <row r="112" spans="1:16" s="18" customFormat="1" ht="15" customHeight="1" x14ac:dyDescent="0.25">
      <c r="A112" s="443" t="s">
        <v>234</v>
      </c>
      <c r="B112" s="443" t="s">
        <v>273</v>
      </c>
      <c r="C112" s="443" t="s">
        <v>77</v>
      </c>
      <c r="D112" s="444">
        <v>40676</v>
      </c>
      <c r="E112" s="445">
        <v>7067</v>
      </c>
      <c r="F112" s="446">
        <v>1.415</v>
      </c>
      <c r="G112" s="447">
        <f t="shared" si="16"/>
        <v>9999.8050000000003</v>
      </c>
      <c r="H112" s="454"/>
      <c r="I112" s="841"/>
      <c r="J112" s="446">
        <v>1.4790000000000001</v>
      </c>
      <c r="K112" s="450">
        <f>SUM(E112*J112)</f>
        <v>10452.093000000001</v>
      </c>
      <c r="L112" s="451">
        <f>SUM(G112-K112)</f>
        <v>-452.28800000000047</v>
      </c>
      <c r="M112" s="478">
        <v>1.0530299999999999</v>
      </c>
      <c r="N112" s="453">
        <f t="shared" si="15"/>
        <v>-476.27283264000044</v>
      </c>
      <c r="O112" s="106"/>
      <c r="P112" s="113"/>
    </row>
    <row r="113" spans="1:16" s="8" customFormat="1" ht="15" customHeight="1" x14ac:dyDescent="0.25">
      <c r="A113" s="432" t="s">
        <v>168</v>
      </c>
      <c r="B113" s="432" t="s">
        <v>222</v>
      </c>
      <c r="C113" s="14" t="s">
        <v>52</v>
      </c>
      <c r="D113" s="433">
        <v>40694</v>
      </c>
      <c r="E113" s="434">
        <v>1033</v>
      </c>
      <c r="F113" s="435">
        <v>9.68</v>
      </c>
      <c r="G113" s="436">
        <f t="shared" si="16"/>
        <v>9999.44</v>
      </c>
      <c r="H113" s="486"/>
      <c r="I113" s="491"/>
      <c r="J113" s="435">
        <v>9.0500000000000007</v>
      </c>
      <c r="K113" s="439">
        <f t="shared" si="13"/>
        <v>9348.6500000000015</v>
      </c>
      <c r="L113" s="440">
        <f>SUM(K113-G113)</f>
        <v>-650.78999999999905</v>
      </c>
      <c r="M113" s="478">
        <v>1.0530299999999999</v>
      </c>
      <c r="N113" s="441">
        <f t="shared" si="15"/>
        <v>-685.30139369999893</v>
      </c>
      <c r="O113" s="106"/>
      <c r="P113" s="112"/>
    </row>
    <row r="114" spans="1:16" s="8" customFormat="1" ht="15" customHeight="1" x14ac:dyDescent="0.25">
      <c r="A114" s="432" t="s">
        <v>274</v>
      </c>
      <c r="B114" s="432" t="s">
        <v>275</v>
      </c>
      <c r="C114" s="432" t="s">
        <v>52</v>
      </c>
      <c r="D114" s="433">
        <v>40640</v>
      </c>
      <c r="E114" s="434">
        <v>30950</v>
      </c>
      <c r="F114" s="435">
        <v>0.48499999999999999</v>
      </c>
      <c r="G114" s="436">
        <f t="shared" si="16"/>
        <v>15010.75</v>
      </c>
      <c r="H114" s="486"/>
      <c r="I114" s="491"/>
      <c r="J114" s="435">
        <v>0.45</v>
      </c>
      <c r="K114" s="439">
        <f t="shared" si="13"/>
        <v>13927.5</v>
      </c>
      <c r="L114" s="440">
        <f>SUM(K114-G114)</f>
        <v>-1083.25</v>
      </c>
      <c r="M114" s="478">
        <v>1.0530299999999999</v>
      </c>
      <c r="N114" s="441">
        <f t="shared" si="15"/>
        <v>-1140.6947474999999</v>
      </c>
      <c r="O114" s="106"/>
      <c r="P114" s="112"/>
    </row>
    <row r="115" spans="1:16" s="8" customFormat="1" ht="15" customHeight="1" x14ac:dyDescent="0.25">
      <c r="A115" s="432" t="s">
        <v>274</v>
      </c>
      <c r="B115" s="432" t="s">
        <v>275</v>
      </c>
      <c r="C115" s="432" t="s">
        <v>52</v>
      </c>
      <c r="D115" s="433">
        <v>40681</v>
      </c>
      <c r="E115" s="434">
        <v>20618</v>
      </c>
      <c r="F115" s="435">
        <v>0.48499999999999999</v>
      </c>
      <c r="G115" s="436">
        <f t="shared" si="16"/>
        <v>9999.73</v>
      </c>
      <c r="H115" s="486"/>
      <c r="I115" s="491"/>
      <c r="J115" s="435">
        <v>0.45</v>
      </c>
      <c r="K115" s="439">
        <f t="shared" si="13"/>
        <v>9278.1</v>
      </c>
      <c r="L115" s="440">
        <f>SUM(K115-G115)</f>
        <v>-721.6299999999992</v>
      </c>
      <c r="M115" s="478">
        <v>1.0530299999999999</v>
      </c>
      <c r="N115" s="441">
        <f t="shared" si="15"/>
        <v>-759.89803889999905</v>
      </c>
      <c r="O115" s="106"/>
      <c r="P115" s="112"/>
    </row>
    <row r="116" spans="1:16" s="8" customFormat="1" ht="15" customHeight="1" x14ac:dyDescent="0.25">
      <c r="A116" s="432" t="s">
        <v>276</v>
      </c>
      <c r="B116" s="432" t="s">
        <v>224</v>
      </c>
      <c r="C116" s="432" t="s">
        <v>52</v>
      </c>
      <c r="D116" s="433">
        <v>40682</v>
      </c>
      <c r="E116" s="434">
        <v>2747</v>
      </c>
      <c r="F116" s="435">
        <v>3.64</v>
      </c>
      <c r="G116" s="436">
        <f t="shared" si="16"/>
        <v>9999.08</v>
      </c>
      <c r="H116" s="486"/>
      <c r="I116" s="491"/>
      <c r="J116" s="435">
        <v>3.59</v>
      </c>
      <c r="K116" s="439">
        <f t="shared" si="13"/>
        <v>9861.73</v>
      </c>
      <c r="L116" s="440">
        <f>SUM(K116-G116)</f>
        <v>-137.35000000000036</v>
      </c>
      <c r="M116" s="478">
        <v>1.0530299999999999</v>
      </c>
      <c r="N116" s="441">
        <f t="shared" si="15"/>
        <v>-144.63367050000036</v>
      </c>
      <c r="O116" s="106"/>
      <c r="P116" s="112"/>
    </row>
    <row r="117" spans="1:16" s="18" customFormat="1" ht="15" customHeight="1" x14ac:dyDescent="0.25">
      <c r="A117" s="443" t="s">
        <v>277</v>
      </c>
      <c r="B117" s="443" t="s">
        <v>278</v>
      </c>
      <c r="C117" s="443" t="s">
        <v>77</v>
      </c>
      <c r="D117" s="444">
        <v>40679</v>
      </c>
      <c r="E117" s="445">
        <v>7042</v>
      </c>
      <c r="F117" s="446">
        <v>1.42</v>
      </c>
      <c r="G117" s="447">
        <f t="shared" si="16"/>
        <v>9999.64</v>
      </c>
      <c r="H117" s="454"/>
      <c r="I117" s="841"/>
      <c r="J117" s="446">
        <v>1.4850000000000001</v>
      </c>
      <c r="K117" s="450">
        <f t="shared" ref="K117:K123" si="18">SUM(E117*J117)</f>
        <v>10457.370000000001</v>
      </c>
      <c r="L117" s="451">
        <f>SUM(G117-K117)</f>
        <v>-457.73000000000138</v>
      </c>
      <c r="M117" s="478">
        <v>1.0530299999999999</v>
      </c>
      <c r="N117" s="453">
        <f t="shared" si="15"/>
        <v>-482.0034219000014</v>
      </c>
      <c r="O117" s="106"/>
      <c r="P117" s="113"/>
    </row>
    <row r="118" spans="1:16" s="18" customFormat="1" ht="15" customHeight="1" x14ac:dyDescent="0.25">
      <c r="A118" s="443" t="s">
        <v>12</v>
      </c>
      <c r="B118" s="443" t="s">
        <v>13</v>
      </c>
      <c r="C118" s="443" t="s">
        <v>77</v>
      </c>
      <c r="D118" s="444">
        <v>40687</v>
      </c>
      <c r="E118" s="445">
        <v>10362</v>
      </c>
      <c r="F118" s="446">
        <v>0.96499999999999997</v>
      </c>
      <c r="G118" s="447">
        <f t="shared" si="16"/>
        <v>9999.33</v>
      </c>
      <c r="H118" s="454"/>
      <c r="I118" s="841"/>
      <c r="J118" s="446">
        <v>1.05</v>
      </c>
      <c r="K118" s="450">
        <f t="shared" si="18"/>
        <v>10880.1</v>
      </c>
      <c r="L118" s="451">
        <f>SUM(G118-K118)</f>
        <v>-880.77000000000044</v>
      </c>
      <c r="M118" s="478">
        <v>1.0530299999999999</v>
      </c>
      <c r="N118" s="453">
        <f t="shared" si="15"/>
        <v>-927.47723310000038</v>
      </c>
      <c r="O118" s="106"/>
      <c r="P118" s="113"/>
    </row>
    <row r="119" spans="1:16" s="8" customFormat="1" ht="15" customHeight="1" x14ac:dyDescent="0.25">
      <c r="A119" s="432" t="s">
        <v>279</v>
      </c>
      <c r="B119" s="432" t="s">
        <v>11</v>
      </c>
      <c r="C119" s="432" t="s">
        <v>52</v>
      </c>
      <c r="D119" s="433">
        <v>40653</v>
      </c>
      <c r="E119" s="434">
        <v>1558</v>
      </c>
      <c r="F119" s="435">
        <v>7.7</v>
      </c>
      <c r="G119" s="436">
        <f t="shared" si="16"/>
        <v>11996.6</v>
      </c>
      <c r="H119" s="486"/>
      <c r="I119" s="491"/>
      <c r="J119" s="435">
        <v>3.63</v>
      </c>
      <c r="K119" s="439">
        <f t="shared" si="18"/>
        <v>5655.54</v>
      </c>
      <c r="L119" s="440">
        <f>SUM(K119-G119)</f>
        <v>-6341.06</v>
      </c>
      <c r="M119" s="478">
        <v>1.0530299999999999</v>
      </c>
      <c r="N119" s="441">
        <f t="shared" si="15"/>
        <v>-6677.3264117999997</v>
      </c>
      <c r="O119" s="106"/>
      <c r="P119" s="112"/>
    </row>
    <row r="120" spans="1:16" s="8" customFormat="1" ht="15" customHeight="1" x14ac:dyDescent="0.25">
      <c r="A120" s="432" t="s">
        <v>280</v>
      </c>
      <c r="B120" s="432" t="s">
        <v>281</v>
      </c>
      <c r="C120" s="432"/>
      <c r="D120" s="433">
        <v>40653</v>
      </c>
      <c r="E120" s="434">
        <v>1558</v>
      </c>
      <c r="F120" s="435">
        <v>0</v>
      </c>
      <c r="G120" s="436">
        <f t="shared" si="16"/>
        <v>0</v>
      </c>
      <c r="H120" s="486"/>
      <c r="I120" s="433">
        <v>40717</v>
      </c>
      <c r="J120" s="435">
        <v>4.2</v>
      </c>
      <c r="K120" s="439">
        <f t="shared" si="18"/>
        <v>6543.6</v>
      </c>
      <c r="L120" s="440">
        <f>SUM(K120-G120)</f>
        <v>6543.6</v>
      </c>
      <c r="M120" s="477">
        <v>1.0567800000000001</v>
      </c>
      <c r="N120" s="441">
        <f t="shared" si="15"/>
        <v>6915.1456080000007</v>
      </c>
      <c r="O120" s="106"/>
      <c r="P120" s="112"/>
    </row>
    <row r="121" spans="1:16" s="18" customFormat="1" ht="15" customHeight="1" x14ac:dyDescent="0.25">
      <c r="A121" s="443" t="s">
        <v>282</v>
      </c>
      <c r="B121" s="443" t="s">
        <v>283</v>
      </c>
      <c r="C121" s="443" t="s">
        <v>77</v>
      </c>
      <c r="D121" s="444">
        <v>40701</v>
      </c>
      <c r="E121" s="445">
        <v>4184</v>
      </c>
      <c r="F121" s="446">
        <v>2.39</v>
      </c>
      <c r="G121" s="447">
        <f t="shared" si="16"/>
        <v>9999.76</v>
      </c>
      <c r="H121" s="454"/>
      <c r="I121" s="444">
        <v>40723</v>
      </c>
      <c r="J121" s="446">
        <v>2.7349999999999999</v>
      </c>
      <c r="K121" s="450">
        <f t="shared" si="18"/>
        <v>11443.24</v>
      </c>
      <c r="L121" s="451">
        <f>SUM(G121-K121)</f>
        <v>-1443.4799999999996</v>
      </c>
      <c r="M121" s="478">
        <v>1.05402</v>
      </c>
      <c r="N121" s="453">
        <f t="shared" si="15"/>
        <v>-1521.4567895999994</v>
      </c>
      <c r="O121" s="106"/>
      <c r="P121" s="113"/>
    </row>
    <row r="122" spans="1:16" s="18" customFormat="1" ht="15" customHeight="1" x14ac:dyDescent="0.25">
      <c r="A122" s="443" t="s">
        <v>284</v>
      </c>
      <c r="B122" s="443" t="s">
        <v>285</v>
      </c>
      <c r="C122" s="443" t="s">
        <v>77</v>
      </c>
      <c r="D122" s="444">
        <v>40714</v>
      </c>
      <c r="E122" s="445">
        <v>998</v>
      </c>
      <c r="F122" s="446">
        <v>10.02</v>
      </c>
      <c r="G122" s="447">
        <f t="shared" si="16"/>
        <v>9999.9599999999991</v>
      </c>
      <c r="H122" s="454"/>
      <c r="I122" s="444">
        <v>40725</v>
      </c>
      <c r="J122" s="446">
        <v>11.07</v>
      </c>
      <c r="K122" s="450">
        <f t="shared" si="18"/>
        <v>11047.86</v>
      </c>
      <c r="L122" s="451">
        <f>SUM(G122-K122)</f>
        <v>-1047.9000000000015</v>
      </c>
      <c r="M122" s="478">
        <v>1.07223</v>
      </c>
      <c r="N122" s="453">
        <f t="shared" si="15"/>
        <v>-1123.5898170000016</v>
      </c>
      <c r="O122" s="106"/>
      <c r="P122" s="113"/>
    </row>
    <row r="123" spans="1:16" s="8" customFormat="1" ht="15" customHeight="1" x14ac:dyDescent="0.25">
      <c r="A123" s="432" t="s">
        <v>286</v>
      </c>
      <c r="B123" s="432" t="s">
        <v>287</v>
      </c>
      <c r="C123" s="432" t="s">
        <v>52</v>
      </c>
      <c r="D123" s="433">
        <v>40623</v>
      </c>
      <c r="E123" s="434">
        <v>15900</v>
      </c>
      <c r="F123" s="435">
        <v>0.71</v>
      </c>
      <c r="G123" s="436">
        <f t="shared" si="16"/>
        <v>11289</v>
      </c>
      <c r="H123" s="486"/>
      <c r="I123" s="433">
        <v>40725</v>
      </c>
      <c r="J123" s="435">
        <v>0.69210000000000005</v>
      </c>
      <c r="K123" s="439">
        <f t="shared" si="18"/>
        <v>11004.390000000001</v>
      </c>
      <c r="L123" s="440">
        <f>SUM(K123-G123)</f>
        <v>-284.60999999999876</v>
      </c>
      <c r="M123" s="477">
        <v>1.07223</v>
      </c>
      <c r="N123" s="441">
        <f t="shared" si="15"/>
        <v>-305.16738029999868</v>
      </c>
      <c r="O123" s="106"/>
      <c r="P123" s="112"/>
    </row>
    <row r="124" spans="1:16" s="18" customFormat="1" ht="15" customHeight="1" x14ac:dyDescent="0.25">
      <c r="A124" s="443" t="s">
        <v>288</v>
      </c>
      <c r="B124" s="443" t="s">
        <v>289</v>
      </c>
      <c r="C124" s="443" t="s">
        <v>77</v>
      </c>
      <c r="D124" s="444">
        <v>40714</v>
      </c>
      <c r="E124" s="445">
        <v>514</v>
      </c>
      <c r="F124" s="446">
        <v>19.43</v>
      </c>
      <c r="G124" s="447">
        <f t="shared" si="16"/>
        <v>9987.02</v>
      </c>
      <c r="H124" s="454"/>
      <c r="I124" s="444">
        <v>40725</v>
      </c>
      <c r="J124" s="446">
        <v>22.01</v>
      </c>
      <c r="K124" s="450">
        <f t="shared" ref="K124:K130" si="19">SUM(E124*J124)</f>
        <v>11313.140000000001</v>
      </c>
      <c r="L124" s="451">
        <f t="shared" ref="L124:L130" si="20">SUM(G124-K124)</f>
        <v>-1326.1200000000008</v>
      </c>
      <c r="M124" s="478">
        <v>1.07223</v>
      </c>
      <c r="N124" s="453">
        <f t="shared" si="15"/>
        <v>-1421.905647600001</v>
      </c>
      <c r="O124" s="106"/>
      <c r="P124" s="113"/>
    </row>
    <row r="125" spans="1:16" s="18" customFormat="1" ht="15" customHeight="1" x14ac:dyDescent="0.25">
      <c r="A125" s="443" t="s">
        <v>218</v>
      </c>
      <c r="B125" s="443" t="s">
        <v>218</v>
      </c>
      <c r="C125" s="443" t="s">
        <v>77</v>
      </c>
      <c r="D125" s="444">
        <v>40644</v>
      </c>
      <c r="E125" s="445">
        <v>4559</v>
      </c>
      <c r="F125" s="446">
        <v>3.22</v>
      </c>
      <c r="G125" s="447">
        <f t="shared" si="16"/>
        <v>14679.980000000001</v>
      </c>
      <c r="H125" s="454"/>
      <c r="I125" s="444">
        <v>40728</v>
      </c>
      <c r="J125" s="446">
        <v>2.931</v>
      </c>
      <c r="K125" s="450">
        <f t="shared" si="19"/>
        <v>13362.429</v>
      </c>
      <c r="L125" s="440">
        <f t="shared" si="20"/>
        <v>1317.5510000000013</v>
      </c>
      <c r="M125" s="478">
        <v>1.07761</v>
      </c>
      <c r="N125" s="441">
        <f t="shared" si="15"/>
        <v>1419.8061331100014</v>
      </c>
      <c r="O125" s="106"/>
      <c r="P125" s="113"/>
    </row>
    <row r="126" spans="1:16" s="18" customFormat="1" ht="15" customHeight="1" x14ac:dyDescent="0.25">
      <c r="A126" s="443" t="s">
        <v>290</v>
      </c>
      <c r="B126" s="443" t="s">
        <v>208</v>
      </c>
      <c r="C126" s="443" t="s">
        <v>77</v>
      </c>
      <c r="D126" s="444">
        <v>40667</v>
      </c>
      <c r="E126" s="445">
        <v>3456</v>
      </c>
      <c r="F126" s="446">
        <v>4.34</v>
      </c>
      <c r="G126" s="447">
        <f t="shared" si="16"/>
        <v>14999.039999999999</v>
      </c>
      <c r="H126" s="454"/>
      <c r="I126" s="444">
        <v>40728</v>
      </c>
      <c r="J126" s="446">
        <v>4.2249999999999996</v>
      </c>
      <c r="K126" s="450">
        <f t="shared" si="19"/>
        <v>14601.599999999999</v>
      </c>
      <c r="L126" s="440">
        <f t="shared" si="20"/>
        <v>397.44000000000051</v>
      </c>
      <c r="M126" s="478">
        <v>1.07761</v>
      </c>
      <c r="N126" s="441">
        <f t="shared" si="15"/>
        <v>428.28531840000051</v>
      </c>
      <c r="O126" s="106"/>
      <c r="P126" s="113"/>
    </row>
    <row r="127" spans="1:16" s="18" customFormat="1" ht="15" customHeight="1" x14ac:dyDescent="0.25">
      <c r="A127" s="443" t="s">
        <v>291</v>
      </c>
      <c r="B127" s="443" t="s">
        <v>148</v>
      </c>
      <c r="C127" s="443" t="s">
        <v>77</v>
      </c>
      <c r="D127" s="444">
        <v>40671</v>
      </c>
      <c r="E127" s="445">
        <v>1085</v>
      </c>
      <c r="F127" s="446">
        <v>9.2100000000000009</v>
      </c>
      <c r="G127" s="447">
        <f t="shared" si="16"/>
        <v>9992.85</v>
      </c>
      <c r="H127" s="454"/>
      <c r="I127" s="444">
        <v>40730</v>
      </c>
      <c r="J127" s="446">
        <v>8.3279999999999994</v>
      </c>
      <c r="K127" s="450">
        <f t="shared" si="19"/>
        <v>9035.8799999999992</v>
      </c>
      <c r="L127" s="440">
        <f t="shared" si="20"/>
        <v>956.97000000000116</v>
      </c>
      <c r="M127" s="478">
        <v>1.06917</v>
      </c>
      <c r="N127" s="441">
        <f t="shared" si="15"/>
        <v>1023.1636149000012</v>
      </c>
      <c r="O127" s="106"/>
      <c r="P127" s="113"/>
    </row>
    <row r="128" spans="1:16" s="18" customFormat="1" ht="15" customHeight="1" x14ac:dyDescent="0.25">
      <c r="A128" s="443" t="s">
        <v>292</v>
      </c>
      <c r="B128" s="443" t="s">
        <v>293</v>
      </c>
      <c r="C128" s="443" t="s">
        <v>77</v>
      </c>
      <c r="D128" s="444">
        <v>40665</v>
      </c>
      <c r="E128" s="445">
        <v>9009</v>
      </c>
      <c r="F128" s="446">
        <v>1.665</v>
      </c>
      <c r="G128" s="447">
        <f t="shared" si="16"/>
        <v>14999.985000000001</v>
      </c>
      <c r="H128" s="454"/>
      <c r="I128" s="444">
        <v>40731</v>
      </c>
      <c r="J128" s="446">
        <v>1.3440000000000001</v>
      </c>
      <c r="K128" s="450">
        <f t="shared" si="19"/>
        <v>12108.096000000001</v>
      </c>
      <c r="L128" s="440">
        <f t="shared" si="20"/>
        <v>2891.8889999999992</v>
      </c>
      <c r="M128" s="478">
        <v>1.0697300000000001</v>
      </c>
      <c r="N128" s="441">
        <f t="shared" si="15"/>
        <v>3093.5404199699992</v>
      </c>
      <c r="O128" s="106"/>
      <c r="P128" s="113"/>
    </row>
    <row r="129" spans="1:16" s="18" customFormat="1" ht="15" customHeight="1" x14ac:dyDescent="0.25">
      <c r="A129" s="443" t="s">
        <v>294</v>
      </c>
      <c r="B129" s="443" t="s">
        <v>295</v>
      </c>
      <c r="C129" s="443" t="s">
        <v>77</v>
      </c>
      <c r="D129" s="444">
        <v>40714</v>
      </c>
      <c r="E129" s="445">
        <v>681</v>
      </c>
      <c r="F129" s="446">
        <v>14.67</v>
      </c>
      <c r="G129" s="447">
        <f t="shared" si="16"/>
        <v>9990.27</v>
      </c>
      <c r="H129" s="454"/>
      <c r="I129" s="444">
        <v>40732</v>
      </c>
      <c r="J129" s="446">
        <v>16.57</v>
      </c>
      <c r="K129" s="450">
        <f t="shared" si="19"/>
        <v>11284.17</v>
      </c>
      <c r="L129" s="451">
        <f t="shared" si="20"/>
        <v>-1293.8999999999996</v>
      </c>
      <c r="M129" s="478">
        <v>1.07751</v>
      </c>
      <c r="N129" s="453">
        <f t="shared" si="15"/>
        <v>-1394.1901889999995</v>
      </c>
      <c r="O129" s="106"/>
      <c r="P129" s="113"/>
    </row>
    <row r="130" spans="1:16" s="18" customFormat="1" ht="15" customHeight="1" x14ac:dyDescent="0.25">
      <c r="A130" s="443" t="s">
        <v>296</v>
      </c>
      <c r="B130" s="443" t="s">
        <v>297</v>
      </c>
      <c r="C130" s="443" t="s">
        <v>77</v>
      </c>
      <c r="D130" s="444">
        <v>40679</v>
      </c>
      <c r="E130" s="445">
        <v>1524</v>
      </c>
      <c r="F130" s="446">
        <v>6.56</v>
      </c>
      <c r="G130" s="447">
        <f t="shared" si="16"/>
        <v>9997.4399999999987</v>
      </c>
      <c r="H130" s="454"/>
      <c r="I130" s="444">
        <v>40737</v>
      </c>
      <c r="J130" s="446">
        <v>6.835</v>
      </c>
      <c r="K130" s="450">
        <f t="shared" si="19"/>
        <v>10416.539999999999</v>
      </c>
      <c r="L130" s="451">
        <f t="shared" si="20"/>
        <v>-419.10000000000036</v>
      </c>
      <c r="M130" s="478">
        <v>1.05942</v>
      </c>
      <c r="N130" s="453">
        <f t="shared" si="15"/>
        <v>-444.00292200000041</v>
      </c>
      <c r="O130" s="106"/>
      <c r="P130" s="113"/>
    </row>
    <row r="131" spans="1:16" s="8" customFormat="1" ht="15" customHeight="1" x14ac:dyDescent="0.25">
      <c r="A131" s="432" t="s">
        <v>298</v>
      </c>
      <c r="B131" s="432" t="s">
        <v>299</v>
      </c>
      <c r="C131" s="432" t="s">
        <v>52</v>
      </c>
      <c r="D131" s="433">
        <v>40661</v>
      </c>
      <c r="E131" s="434">
        <v>1470</v>
      </c>
      <c r="F131" s="435">
        <v>8.17</v>
      </c>
      <c r="G131" s="436">
        <f t="shared" si="16"/>
        <v>12009.9</v>
      </c>
      <c r="H131" s="486"/>
      <c r="I131" s="433">
        <v>40737</v>
      </c>
      <c r="J131" s="435">
        <v>7.8390000000000004</v>
      </c>
      <c r="K131" s="439">
        <f t="shared" ref="K131:K138" si="21">SUM(E131*J131)</f>
        <v>11523.33</v>
      </c>
      <c r="L131" s="440">
        <f>SUM(K131-G131)</f>
        <v>-486.56999999999971</v>
      </c>
      <c r="M131" s="477">
        <v>1.05942</v>
      </c>
      <c r="N131" s="441">
        <f t="shared" si="15"/>
        <v>-515.48198939999975</v>
      </c>
      <c r="O131" s="106"/>
      <c r="P131" s="112"/>
    </row>
    <row r="132" spans="1:16" s="8" customFormat="1" ht="15" customHeight="1" x14ac:dyDescent="0.25">
      <c r="A132" s="432" t="s">
        <v>298</v>
      </c>
      <c r="B132" s="432" t="s">
        <v>299</v>
      </c>
      <c r="C132" s="432" t="s">
        <v>52</v>
      </c>
      <c r="D132" s="433">
        <v>40682</v>
      </c>
      <c r="E132" s="434">
        <v>1150</v>
      </c>
      <c r="F132" s="435">
        <v>8.39</v>
      </c>
      <c r="G132" s="436">
        <f t="shared" si="16"/>
        <v>9648.5</v>
      </c>
      <c r="H132" s="486"/>
      <c r="I132" s="433">
        <v>40739</v>
      </c>
      <c r="J132" s="435">
        <v>7.8390000000000004</v>
      </c>
      <c r="K132" s="439">
        <f t="shared" si="21"/>
        <v>9014.85</v>
      </c>
      <c r="L132" s="440">
        <f>SUM(K132-G132)</f>
        <v>-633.64999999999964</v>
      </c>
      <c r="M132" s="477">
        <v>1.07216</v>
      </c>
      <c r="N132" s="441">
        <f t="shared" si="15"/>
        <v>-679.37418399999956</v>
      </c>
      <c r="O132" s="106"/>
      <c r="P132" s="112"/>
    </row>
    <row r="133" spans="1:16" s="18" customFormat="1" ht="15" customHeight="1" x14ac:dyDescent="0.25">
      <c r="A133" s="443" t="s">
        <v>300</v>
      </c>
      <c r="B133" s="443" t="s">
        <v>301</v>
      </c>
      <c r="C133" s="443" t="s">
        <v>77</v>
      </c>
      <c r="D133" s="444">
        <v>40714</v>
      </c>
      <c r="E133" s="445">
        <v>429</v>
      </c>
      <c r="F133" s="446">
        <v>23.28</v>
      </c>
      <c r="G133" s="447">
        <f t="shared" si="16"/>
        <v>9987.1200000000008</v>
      </c>
      <c r="H133" s="454"/>
      <c r="I133" s="444">
        <v>40743</v>
      </c>
      <c r="J133" s="446">
        <v>25.67</v>
      </c>
      <c r="K133" s="450">
        <f t="shared" si="21"/>
        <v>11012.43</v>
      </c>
      <c r="L133" s="451">
        <f>SUM(G133-K133)</f>
        <v>-1025.3099999999995</v>
      </c>
      <c r="M133" s="478">
        <v>1.0605899999999999</v>
      </c>
      <c r="N133" s="453">
        <f t="shared" si="15"/>
        <v>-1087.4335328999994</v>
      </c>
      <c r="O133" s="106"/>
      <c r="P133" s="113"/>
    </row>
    <row r="134" spans="1:16" s="8" customFormat="1" ht="15" customHeight="1" x14ac:dyDescent="0.25">
      <c r="A134" s="432" t="s">
        <v>302</v>
      </c>
      <c r="B134" s="432" t="s">
        <v>303</v>
      </c>
      <c r="C134" s="432" t="s">
        <v>52</v>
      </c>
      <c r="D134" s="433">
        <v>40676</v>
      </c>
      <c r="E134" s="434">
        <v>10869</v>
      </c>
      <c r="F134" s="435">
        <v>0.92</v>
      </c>
      <c r="G134" s="436">
        <f t="shared" si="16"/>
        <v>9999.48</v>
      </c>
      <c r="H134" s="486"/>
      <c r="I134" s="433">
        <v>40744</v>
      </c>
      <c r="J134" s="435">
        <v>0.91320000000000001</v>
      </c>
      <c r="K134" s="439">
        <f t="shared" si="21"/>
        <v>9925.5707999999995</v>
      </c>
      <c r="L134" s="440">
        <f>SUM(K134-G134)</f>
        <v>-73.909200000000055</v>
      </c>
      <c r="M134" s="477">
        <v>1.073</v>
      </c>
      <c r="N134" s="441">
        <f t="shared" si="15"/>
        <v>-79.30457160000006</v>
      </c>
      <c r="O134" s="106"/>
      <c r="P134" s="112"/>
    </row>
    <row r="135" spans="1:16" s="18" customFormat="1" ht="15" customHeight="1" x14ac:dyDescent="0.25">
      <c r="A135" s="495" t="s">
        <v>304</v>
      </c>
      <c r="B135" s="495" t="s">
        <v>305</v>
      </c>
      <c r="C135" s="495" t="s">
        <v>77</v>
      </c>
      <c r="D135" s="496">
        <v>40616</v>
      </c>
      <c r="E135" s="497">
        <v>1590</v>
      </c>
      <c r="F135" s="493">
        <v>9.3930000000000007</v>
      </c>
      <c r="G135" s="498">
        <f t="shared" ref="G135:G166" si="22">SUM(E135*F135)</f>
        <v>14934.87</v>
      </c>
      <c r="H135" s="499"/>
      <c r="I135" s="496">
        <v>40930</v>
      </c>
      <c r="J135" s="493">
        <v>4.383</v>
      </c>
      <c r="K135" s="500">
        <f t="shared" si="21"/>
        <v>6968.97</v>
      </c>
      <c r="L135" s="501">
        <f>SUM(G135-K135)</f>
        <v>7965.9000000000005</v>
      </c>
      <c r="M135" s="494">
        <v>1</v>
      </c>
      <c r="N135" s="502">
        <f t="shared" si="15"/>
        <v>7965.9000000000005</v>
      </c>
      <c r="O135" s="106"/>
      <c r="P135" s="113"/>
    </row>
    <row r="136" spans="1:16" s="18" customFormat="1" ht="15" customHeight="1" x14ac:dyDescent="0.25">
      <c r="A136" s="443" t="s">
        <v>306</v>
      </c>
      <c r="B136" s="443" t="s">
        <v>307</v>
      </c>
      <c r="C136" s="443" t="s">
        <v>77</v>
      </c>
      <c r="D136" s="444">
        <v>40647</v>
      </c>
      <c r="E136" s="445">
        <v>1547</v>
      </c>
      <c r="F136" s="446">
        <v>24.2</v>
      </c>
      <c r="G136" s="447">
        <f t="shared" si="22"/>
        <v>37437.4</v>
      </c>
      <c r="H136" s="454"/>
      <c r="I136" s="444">
        <v>40750</v>
      </c>
      <c r="J136" s="446">
        <v>21.93</v>
      </c>
      <c r="K136" s="450">
        <f t="shared" si="21"/>
        <v>33925.71</v>
      </c>
      <c r="L136" s="440">
        <f>SUM(G136-K136)</f>
        <v>3511.6900000000023</v>
      </c>
      <c r="M136" s="478">
        <v>1.0841700000000001</v>
      </c>
      <c r="N136" s="441">
        <f t="shared" si="15"/>
        <v>3807.2689473000028</v>
      </c>
      <c r="O136" s="106"/>
      <c r="P136" s="113"/>
    </row>
    <row r="137" spans="1:16" s="18" customFormat="1" ht="15" customHeight="1" x14ac:dyDescent="0.25">
      <c r="A137" s="443" t="s">
        <v>136</v>
      </c>
      <c r="B137" s="443" t="s">
        <v>202</v>
      </c>
      <c r="C137" s="443" t="s">
        <v>77</v>
      </c>
      <c r="D137" s="444">
        <v>40700</v>
      </c>
      <c r="E137" s="445">
        <v>5000</v>
      </c>
      <c r="F137" s="446">
        <v>2</v>
      </c>
      <c r="G137" s="447">
        <f t="shared" si="22"/>
        <v>10000</v>
      </c>
      <c r="H137" s="454"/>
      <c r="I137" s="444">
        <v>40750</v>
      </c>
      <c r="J137" s="446">
        <v>2.1219999999999999</v>
      </c>
      <c r="K137" s="450">
        <f t="shared" si="21"/>
        <v>10610</v>
      </c>
      <c r="L137" s="451">
        <f>SUM(G137-K137)</f>
        <v>-610</v>
      </c>
      <c r="M137" s="478">
        <v>1.0841700000000001</v>
      </c>
      <c r="N137" s="453">
        <f t="shared" si="15"/>
        <v>-661.34370000000001</v>
      </c>
      <c r="O137" s="106"/>
      <c r="P137" s="113"/>
    </row>
    <row r="138" spans="1:16" s="8" customFormat="1" ht="15" customHeight="1" x14ac:dyDescent="0.25">
      <c r="A138" s="432" t="s">
        <v>144</v>
      </c>
      <c r="B138" s="432" t="s">
        <v>308</v>
      </c>
      <c r="C138" s="432" t="s">
        <v>52</v>
      </c>
      <c r="D138" s="433">
        <v>40694</v>
      </c>
      <c r="E138" s="434">
        <v>3215</v>
      </c>
      <c r="F138" s="435">
        <v>3.11</v>
      </c>
      <c r="G138" s="436">
        <f t="shared" si="22"/>
        <v>9998.65</v>
      </c>
      <c r="H138" s="486"/>
      <c r="I138" s="433">
        <v>40780</v>
      </c>
      <c r="J138" s="435">
        <v>2.7839999999999998</v>
      </c>
      <c r="K138" s="439">
        <f t="shared" si="21"/>
        <v>8950.56</v>
      </c>
      <c r="L138" s="440">
        <f>SUM(K138-G138)</f>
        <v>-1048.0900000000001</v>
      </c>
      <c r="M138" s="477">
        <v>1.0472999999999999</v>
      </c>
      <c r="N138" s="441">
        <f t="shared" si="15"/>
        <v>-1097.664657</v>
      </c>
      <c r="O138" s="106"/>
      <c r="P138" s="112"/>
    </row>
    <row r="139" spans="1:16" s="18" customFormat="1" ht="15" customHeight="1" x14ac:dyDescent="0.25">
      <c r="A139" s="443" t="s">
        <v>225</v>
      </c>
      <c r="B139" s="443" t="s">
        <v>225</v>
      </c>
      <c r="C139" s="443" t="s">
        <v>77</v>
      </c>
      <c r="D139" s="444">
        <v>40714</v>
      </c>
      <c r="E139" s="445">
        <v>2105</v>
      </c>
      <c r="F139" s="446">
        <v>4.75</v>
      </c>
      <c r="G139" s="447">
        <f t="shared" si="22"/>
        <v>9998.75</v>
      </c>
      <c r="H139" s="454"/>
      <c r="I139" s="444">
        <v>40786</v>
      </c>
      <c r="J139" s="446">
        <v>4.32</v>
      </c>
      <c r="K139" s="450">
        <f t="shared" ref="K139:K144" si="23">SUM(E139*J139)</f>
        <v>9093.6</v>
      </c>
      <c r="L139" s="440">
        <f t="shared" ref="L139:L144" si="24">SUM(G139-K139)</f>
        <v>905.14999999999964</v>
      </c>
      <c r="M139" s="478">
        <v>1.06806</v>
      </c>
      <c r="N139" s="441">
        <f t="shared" si="15"/>
        <v>966.75450899999964</v>
      </c>
      <c r="O139" s="106"/>
      <c r="P139" s="113"/>
    </row>
    <row r="140" spans="1:16" s="18" customFormat="1" ht="15" customHeight="1" x14ac:dyDescent="0.25">
      <c r="A140" s="443" t="s">
        <v>143</v>
      </c>
      <c r="B140" s="443" t="s">
        <v>309</v>
      </c>
      <c r="C140" s="443" t="s">
        <v>77</v>
      </c>
      <c r="D140" s="444">
        <v>40686</v>
      </c>
      <c r="E140" s="445">
        <v>1916</v>
      </c>
      <c r="F140" s="446">
        <v>5.22</v>
      </c>
      <c r="G140" s="447">
        <f t="shared" si="22"/>
        <v>10001.519999999999</v>
      </c>
      <c r="H140" s="454"/>
      <c r="I140" s="444">
        <v>40787</v>
      </c>
      <c r="J140" s="446">
        <v>4.7539999999999996</v>
      </c>
      <c r="K140" s="450">
        <f t="shared" si="23"/>
        <v>9108.6639999999989</v>
      </c>
      <c r="L140" s="440">
        <f t="shared" si="24"/>
        <v>892.85599999999977</v>
      </c>
      <c r="M140" s="478">
        <v>1.0705199999999999</v>
      </c>
      <c r="N140" s="441">
        <f t="shared" si="15"/>
        <v>955.82020511999963</v>
      </c>
      <c r="O140" s="106"/>
      <c r="P140" s="113"/>
    </row>
    <row r="141" spans="1:16" s="18" customFormat="1" ht="15" customHeight="1" x14ac:dyDescent="0.25">
      <c r="A141" s="443" t="s">
        <v>310</v>
      </c>
      <c r="B141" s="443" t="s">
        <v>311</v>
      </c>
      <c r="C141" s="443" t="s">
        <v>77</v>
      </c>
      <c r="D141" s="444">
        <v>40701</v>
      </c>
      <c r="E141" s="445">
        <v>2512</v>
      </c>
      <c r="F141" s="446">
        <v>3.98</v>
      </c>
      <c r="G141" s="447">
        <f t="shared" si="22"/>
        <v>9997.76</v>
      </c>
      <c r="H141" s="454"/>
      <c r="I141" s="444">
        <v>40801</v>
      </c>
      <c r="J141" s="446">
        <v>3.0569999999999999</v>
      </c>
      <c r="K141" s="450">
        <f t="shared" si="23"/>
        <v>7679.1840000000002</v>
      </c>
      <c r="L141" s="440">
        <f t="shared" si="24"/>
        <v>2318.576</v>
      </c>
      <c r="M141" s="478">
        <v>1.0276799999999999</v>
      </c>
      <c r="N141" s="441">
        <f t="shared" si="15"/>
        <v>2382.7541836799996</v>
      </c>
      <c r="O141" s="106"/>
      <c r="P141" s="113"/>
    </row>
    <row r="142" spans="1:16" s="18" customFormat="1" ht="15" customHeight="1" x14ac:dyDescent="0.25">
      <c r="A142" s="443" t="s">
        <v>312</v>
      </c>
      <c r="B142" s="443" t="s">
        <v>313</v>
      </c>
      <c r="C142" s="443" t="s">
        <v>77</v>
      </c>
      <c r="D142" s="444">
        <v>40798</v>
      </c>
      <c r="E142" s="445">
        <v>5000</v>
      </c>
      <c r="F142" s="446">
        <v>2.44</v>
      </c>
      <c r="G142" s="447">
        <f t="shared" si="22"/>
        <v>12200</v>
      </c>
      <c r="H142" s="454"/>
      <c r="I142" s="444">
        <v>40827</v>
      </c>
      <c r="J142" s="446">
        <v>2.65</v>
      </c>
      <c r="K142" s="450">
        <f t="shared" si="23"/>
        <v>13250</v>
      </c>
      <c r="L142" s="451">
        <f t="shared" si="24"/>
        <v>-1050</v>
      </c>
      <c r="M142" s="478">
        <v>0.99858999999999998</v>
      </c>
      <c r="N142" s="453">
        <f t="shared" si="15"/>
        <v>-1048.5194999999999</v>
      </c>
      <c r="O142" s="106"/>
      <c r="P142" s="113"/>
    </row>
    <row r="143" spans="1:16" s="18" customFormat="1" ht="15" customHeight="1" x14ac:dyDescent="0.25">
      <c r="A143" s="443" t="s">
        <v>314</v>
      </c>
      <c r="B143" s="443" t="s">
        <v>315</v>
      </c>
      <c r="C143" s="443" t="s">
        <v>77</v>
      </c>
      <c r="D143" s="444">
        <v>40671</v>
      </c>
      <c r="E143" s="445">
        <v>9134</v>
      </c>
      <c r="F143" s="446">
        <v>1.095</v>
      </c>
      <c r="G143" s="447">
        <f t="shared" si="22"/>
        <v>10001.73</v>
      </c>
      <c r="H143" s="454"/>
      <c r="I143" s="444">
        <v>40835</v>
      </c>
      <c r="J143" s="446">
        <v>0.95499999999999996</v>
      </c>
      <c r="K143" s="450">
        <f t="shared" si="23"/>
        <v>8722.9699999999993</v>
      </c>
      <c r="L143" s="440">
        <f t="shared" si="24"/>
        <v>1278.7600000000002</v>
      </c>
      <c r="M143" s="478">
        <v>1.0261400000000001</v>
      </c>
      <c r="N143" s="441">
        <f t="shared" si="15"/>
        <v>1312.1867864000003</v>
      </c>
      <c r="O143" s="106"/>
      <c r="P143" s="113"/>
    </row>
    <row r="144" spans="1:16" s="18" customFormat="1" ht="15" customHeight="1" x14ac:dyDescent="0.25">
      <c r="A144" s="443" t="s">
        <v>316</v>
      </c>
      <c r="B144" s="443" t="s">
        <v>317</v>
      </c>
      <c r="C144" s="443" t="s">
        <v>77</v>
      </c>
      <c r="D144" s="444">
        <v>40812</v>
      </c>
      <c r="E144" s="445">
        <v>9000</v>
      </c>
      <c r="F144" s="446">
        <v>0.17</v>
      </c>
      <c r="G144" s="447">
        <f t="shared" si="22"/>
        <v>1530</v>
      </c>
      <c r="H144" s="454"/>
      <c r="I144" s="444">
        <v>40837</v>
      </c>
      <c r="J144" s="446">
        <v>0.28100000000000003</v>
      </c>
      <c r="K144" s="450">
        <f t="shared" si="23"/>
        <v>2529.0000000000005</v>
      </c>
      <c r="L144" s="451">
        <f t="shared" si="24"/>
        <v>-999.00000000000045</v>
      </c>
      <c r="M144" s="478">
        <v>1.02291</v>
      </c>
      <c r="N144" s="453">
        <f t="shared" si="15"/>
        <v>-1021.8870900000004</v>
      </c>
      <c r="O144" s="106"/>
      <c r="P144" s="113"/>
    </row>
    <row r="145" spans="1:16" s="8" customFormat="1" ht="15" customHeight="1" x14ac:dyDescent="0.25">
      <c r="A145" s="432" t="s">
        <v>318</v>
      </c>
      <c r="B145" s="432" t="s">
        <v>319</v>
      </c>
      <c r="C145" s="432" t="s">
        <v>52</v>
      </c>
      <c r="D145" s="433">
        <v>40826</v>
      </c>
      <c r="E145" s="434">
        <v>1204</v>
      </c>
      <c r="F145" s="435">
        <v>8.75</v>
      </c>
      <c r="G145" s="436">
        <f t="shared" si="22"/>
        <v>10535</v>
      </c>
      <c r="H145" s="486"/>
      <c r="I145" s="433">
        <v>40842</v>
      </c>
      <c r="J145" s="435">
        <v>7.92</v>
      </c>
      <c r="K145" s="439">
        <f t="shared" ref="K145:K152" si="25">SUM(E145*J145)</f>
        <v>9535.68</v>
      </c>
      <c r="L145" s="440">
        <f>SUM(K145-G145)</f>
        <v>-999.31999999999971</v>
      </c>
      <c r="M145" s="477">
        <v>1.0427200000000001</v>
      </c>
      <c r="N145" s="441">
        <f t="shared" si="15"/>
        <v>-1042.0109503999997</v>
      </c>
      <c r="O145" s="106"/>
      <c r="P145" s="112"/>
    </row>
    <row r="146" spans="1:16" s="18" customFormat="1" ht="15" customHeight="1" x14ac:dyDescent="0.25">
      <c r="A146" s="443" t="s">
        <v>320</v>
      </c>
      <c r="B146" s="443" t="s">
        <v>321</v>
      </c>
      <c r="C146" s="443" t="s">
        <v>77</v>
      </c>
      <c r="D146" s="444">
        <v>40687</v>
      </c>
      <c r="E146" s="445">
        <v>594</v>
      </c>
      <c r="F146" s="446">
        <v>16.850000000000001</v>
      </c>
      <c r="G146" s="447">
        <f t="shared" si="22"/>
        <v>10008.900000000001</v>
      </c>
      <c r="H146" s="454"/>
      <c r="I146" s="433">
        <v>40842</v>
      </c>
      <c r="J146" s="446">
        <v>15.76</v>
      </c>
      <c r="K146" s="450">
        <f t="shared" si="25"/>
        <v>9361.44</v>
      </c>
      <c r="L146" s="440">
        <f>SUM(G146-K146)</f>
        <v>647.46000000000095</v>
      </c>
      <c r="M146" s="478">
        <v>1.0427200000000001</v>
      </c>
      <c r="N146" s="441">
        <f t="shared" si="15"/>
        <v>675.11949120000099</v>
      </c>
      <c r="O146" s="106"/>
      <c r="P146" s="113"/>
    </row>
    <row r="147" spans="1:16" s="18" customFormat="1" ht="15" customHeight="1" x14ac:dyDescent="0.25">
      <c r="A147" s="443" t="s">
        <v>322</v>
      </c>
      <c r="B147" s="443" t="s">
        <v>323</v>
      </c>
      <c r="C147" s="443" t="s">
        <v>77</v>
      </c>
      <c r="D147" s="444">
        <v>40646</v>
      </c>
      <c r="E147" s="445">
        <v>1547</v>
      </c>
      <c r="F147" s="446">
        <v>7.11</v>
      </c>
      <c r="G147" s="447">
        <f t="shared" si="22"/>
        <v>10999.17</v>
      </c>
      <c r="H147" s="454"/>
      <c r="I147" s="444">
        <v>40842</v>
      </c>
      <c r="J147" s="446">
        <v>4.13</v>
      </c>
      <c r="K147" s="450">
        <f t="shared" si="25"/>
        <v>6389.11</v>
      </c>
      <c r="L147" s="440">
        <f>SUM(G147-K147)</f>
        <v>4610.0600000000004</v>
      </c>
      <c r="M147" s="478">
        <v>1.0427200000000001</v>
      </c>
      <c r="N147" s="441">
        <f t="shared" si="15"/>
        <v>4807.0017632000008</v>
      </c>
      <c r="O147" s="106"/>
      <c r="P147" s="113"/>
    </row>
    <row r="148" spans="1:16" s="18" customFormat="1" ht="15" customHeight="1" x14ac:dyDescent="0.25">
      <c r="A148" s="443" t="s">
        <v>324</v>
      </c>
      <c r="B148" s="443" t="s">
        <v>325</v>
      </c>
      <c r="C148" s="443" t="s">
        <v>77</v>
      </c>
      <c r="D148" s="444">
        <v>40665</v>
      </c>
      <c r="E148" s="445">
        <v>5618</v>
      </c>
      <c r="F148" s="446">
        <v>2.67</v>
      </c>
      <c r="G148" s="447">
        <f t="shared" si="22"/>
        <v>15000.06</v>
      </c>
      <c r="H148" s="454"/>
      <c r="I148" s="444">
        <v>40858</v>
      </c>
      <c r="J148" s="446">
        <v>2.2090000000000001</v>
      </c>
      <c r="K148" s="450">
        <f t="shared" si="25"/>
        <v>12410.162</v>
      </c>
      <c r="L148" s="440">
        <f>SUM(G148-K148)</f>
        <v>2589.8979999999992</v>
      </c>
      <c r="M148" s="478">
        <v>1.0147699999999999</v>
      </c>
      <c r="N148" s="441">
        <f t="shared" si="15"/>
        <v>2628.150793459999</v>
      </c>
      <c r="O148" s="106"/>
      <c r="P148" s="113"/>
    </row>
    <row r="149" spans="1:16" s="18" customFormat="1" ht="15" customHeight="1" x14ac:dyDescent="0.25">
      <c r="A149" s="432" t="s">
        <v>326</v>
      </c>
      <c r="B149" s="432" t="s">
        <v>327</v>
      </c>
      <c r="C149" s="432" t="s">
        <v>52</v>
      </c>
      <c r="D149" s="433">
        <v>40844</v>
      </c>
      <c r="E149" s="434">
        <v>50000</v>
      </c>
      <c r="F149" s="435">
        <v>1.109</v>
      </c>
      <c r="G149" s="436">
        <f t="shared" si="22"/>
        <v>55450</v>
      </c>
      <c r="H149" s="486"/>
      <c r="I149" s="479">
        <v>40862</v>
      </c>
      <c r="J149" s="482">
        <v>1.1000000000000001</v>
      </c>
      <c r="K149" s="439">
        <f t="shared" si="25"/>
        <v>55000.000000000007</v>
      </c>
      <c r="L149" s="440">
        <f>SUM(K149-G149)</f>
        <v>-449.99999999999272</v>
      </c>
      <c r="M149" s="477">
        <v>1.0197499999999999</v>
      </c>
      <c r="N149" s="441">
        <f t="shared" si="15"/>
        <v>-458.88749999999254</v>
      </c>
      <c r="O149" s="106"/>
      <c r="P149" s="113"/>
    </row>
    <row r="150" spans="1:16" s="18" customFormat="1" ht="15" customHeight="1" x14ac:dyDescent="0.25">
      <c r="A150" s="443" t="s">
        <v>328</v>
      </c>
      <c r="B150" s="443" t="s">
        <v>329</v>
      </c>
      <c r="C150" s="443" t="s">
        <v>77</v>
      </c>
      <c r="D150" s="444">
        <v>40700</v>
      </c>
      <c r="E150" s="445">
        <v>4975</v>
      </c>
      <c r="F150" s="446">
        <v>2.0099999999999998</v>
      </c>
      <c r="G150" s="447">
        <f t="shared" si="22"/>
        <v>9999.7499999999982</v>
      </c>
      <c r="H150" s="454"/>
      <c r="I150" s="444">
        <v>40863</v>
      </c>
      <c r="J150" s="446">
        <v>1.7050000000000001</v>
      </c>
      <c r="K150" s="450">
        <f t="shared" si="25"/>
        <v>8482.375</v>
      </c>
      <c r="L150" s="440">
        <f>SUM(G150-K150)</f>
        <v>1517.3749999999982</v>
      </c>
      <c r="M150" s="478">
        <v>1.01766</v>
      </c>
      <c r="N150" s="441">
        <f t="shared" si="15"/>
        <v>1544.1718424999981</v>
      </c>
      <c r="O150" s="106"/>
      <c r="P150" s="113"/>
    </row>
    <row r="151" spans="1:16" s="18" customFormat="1" ht="15" customHeight="1" x14ac:dyDescent="0.25">
      <c r="A151" s="432" t="s">
        <v>330</v>
      </c>
      <c r="B151" s="432" t="s">
        <v>161</v>
      </c>
      <c r="C151" s="432" t="s">
        <v>52</v>
      </c>
      <c r="D151" s="433">
        <v>40798</v>
      </c>
      <c r="E151" s="434">
        <v>8300</v>
      </c>
      <c r="F151" s="435">
        <v>3.53</v>
      </c>
      <c r="G151" s="436">
        <f t="shared" si="22"/>
        <v>29299</v>
      </c>
      <c r="H151" s="486"/>
      <c r="I151" s="479">
        <v>40865</v>
      </c>
      <c r="J151" s="482">
        <v>3.41</v>
      </c>
      <c r="K151" s="439">
        <f t="shared" si="25"/>
        <v>28303</v>
      </c>
      <c r="L151" s="440">
        <f>SUM(K151-G151)</f>
        <v>-996</v>
      </c>
      <c r="M151" s="477">
        <v>0.99973999999999996</v>
      </c>
      <c r="N151" s="441">
        <f t="shared" si="15"/>
        <v>-995.74104</v>
      </c>
      <c r="O151" s="106"/>
      <c r="P151" s="113"/>
    </row>
    <row r="152" spans="1:16" s="18" customFormat="1" ht="15" customHeight="1" x14ac:dyDescent="0.25">
      <c r="A152" s="443" t="s">
        <v>331</v>
      </c>
      <c r="B152" s="443" t="s">
        <v>332</v>
      </c>
      <c r="C152" s="443" t="s">
        <v>77</v>
      </c>
      <c r="D152" s="444">
        <v>40714</v>
      </c>
      <c r="E152" s="445">
        <v>3690</v>
      </c>
      <c r="F152" s="446">
        <v>2.71</v>
      </c>
      <c r="G152" s="447">
        <f t="shared" si="22"/>
        <v>9999.9</v>
      </c>
      <c r="H152" s="454"/>
      <c r="I152" s="444">
        <v>40865</v>
      </c>
      <c r="J152" s="446">
        <v>2.488</v>
      </c>
      <c r="K152" s="450">
        <f t="shared" si="25"/>
        <v>9180.7199999999993</v>
      </c>
      <c r="L152" s="440">
        <f>SUM(G152-K152)</f>
        <v>819.18000000000029</v>
      </c>
      <c r="M152" s="478">
        <v>0.99973999999999996</v>
      </c>
      <c r="N152" s="441">
        <f t="shared" si="15"/>
        <v>818.96701320000022</v>
      </c>
      <c r="O152" s="106"/>
      <c r="P152" s="113"/>
    </row>
    <row r="153" spans="1:16" s="18" customFormat="1" ht="15" customHeight="1" x14ac:dyDescent="0.25">
      <c r="A153" s="432" t="s">
        <v>333</v>
      </c>
      <c r="B153" s="432" t="s">
        <v>334</v>
      </c>
      <c r="C153" s="432" t="s">
        <v>52</v>
      </c>
      <c r="D153" s="433">
        <v>40856</v>
      </c>
      <c r="E153" s="434">
        <v>16600</v>
      </c>
      <c r="F153" s="435">
        <v>0.82299999999999995</v>
      </c>
      <c r="G153" s="436">
        <f t="shared" si="22"/>
        <v>13661.8</v>
      </c>
      <c r="H153" s="486"/>
      <c r="I153" s="479">
        <v>40868</v>
      </c>
      <c r="J153" s="482">
        <v>0.79900000000000004</v>
      </c>
      <c r="K153" s="439">
        <f t="shared" ref="K153:K159" si="26">SUM(E153*J153)</f>
        <v>13263.400000000001</v>
      </c>
      <c r="L153" s="440">
        <f t="shared" ref="L153:L159" si="27">SUM(K153-G153)</f>
        <v>-398.39999999999782</v>
      </c>
      <c r="M153" s="477">
        <v>0.99992999999999999</v>
      </c>
      <c r="N153" s="441">
        <f t="shared" si="15"/>
        <v>-398.3721119999978</v>
      </c>
      <c r="O153" s="106"/>
      <c r="P153" s="113"/>
    </row>
    <row r="154" spans="1:16" s="18" customFormat="1" ht="15" customHeight="1" x14ac:dyDescent="0.25">
      <c r="A154" s="432" t="s">
        <v>335</v>
      </c>
      <c r="B154" s="432" t="s">
        <v>336</v>
      </c>
      <c r="C154" s="432" t="s">
        <v>52</v>
      </c>
      <c r="D154" s="433">
        <v>40798</v>
      </c>
      <c r="E154" s="434">
        <v>20000</v>
      </c>
      <c r="F154" s="435">
        <v>0.73499999999999999</v>
      </c>
      <c r="G154" s="436">
        <f t="shared" si="22"/>
        <v>14700</v>
      </c>
      <c r="H154" s="486"/>
      <c r="I154" s="479">
        <v>40875</v>
      </c>
      <c r="J154" s="482">
        <v>0.84</v>
      </c>
      <c r="K154" s="439">
        <f t="shared" si="26"/>
        <v>16800</v>
      </c>
      <c r="L154" s="440">
        <f t="shared" si="27"/>
        <v>2100</v>
      </c>
      <c r="M154" s="477">
        <v>0.98133000000000004</v>
      </c>
      <c r="N154" s="441">
        <f t="shared" si="15"/>
        <v>2060.7930000000001</v>
      </c>
      <c r="O154" s="106"/>
      <c r="P154" s="113"/>
    </row>
    <row r="155" spans="1:16" s="18" customFormat="1" ht="15" customHeight="1" x14ac:dyDescent="0.25">
      <c r="A155" s="432" t="s">
        <v>337</v>
      </c>
      <c r="B155" s="432" t="s">
        <v>338</v>
      </c>
      <c r="C155" s="432" t="s">
        <v>52</v>
      </c>
      <c r="D155" s="433">
        <v>40854</v>
      </c>
      <c r="E155" s="434">
        <v>17241</v>
      </c>
      <c r="F155" s="435">
        <v>0.82899999999999996</v>
      </c>
      <c r="G155" s="436">
        <f t="shared" si="22"/>
        <v>14292.788999999999</v>
      </c>
      <c r="H155" s="486"/>
      <c r="I155" s="479">
        <v>40891</v>
      </c>
      <c r="J155" s="482">
        <v>0.83</v>
      </c>
      <c r="K155" s="439">
        <f t="shared" si="26"/>
        <v>14310.029999999999</v>
      </c>
      <c r="L155" s="440">
        <f t="shared" si="27"/>
        <v>17.240999999999985</v>
      </c>
      <c r="M155" s="477">
        <v>1.0015700000000001</v>
      </c>
      <c r="N155" s="441">
        <f t="shared" si="15"/>
        <v>17.268068369999988</v>
      </c>
      <c r="O155" s="106"/>
      <c r="P155" s="113"/>
    </row>
    <row r="156" spans="1:16" s="18" customFormat="1" ht="15" customHeight="1" x14ac:dyDescent="0.25">
      <c r="A156" s="432" t="s">
        <v>219</v>
      </c>
      <c r="B156" s="432" t="s">
        <v>220</v>
      </c>
      <c r="C156" s="432" t="s">
        <v>52</v>
      </c>
      <c r="D156" s="433">
        <v>40869</v>
      </c>
      <c r="E156" s="434">
        <v>7576</v>
      </c>
      <c r="F156" s="435">
        <v>4.4960000000000004</v>
      </c>
      <c r="G156" s="436">
        <f t="shared" si="22"/>
        <v>34061.696000000004</v>
      </c>
      <c r="H156" s="486"/>
      <c r="I156" s="479">
        <v>40891</v>
      </c>
      <c r="J156" s="482">
        <v>4.4710000000000001</v>
      </c>
      <c r="K156" s="439">
        <f t="shared" si="26"/>
        <v>33872.296000000002</v>
      </c>
      <c r="L156" s="440">
        <f t="shared" si="27"/>
        <v>-189.40000000000146</v>
      </c>
      <c r="M156" s="477">
        <v>1.0015700000000001</v>
      </c>
      <c r="N156" s="441">
        <f t="shared" si="15"/>
        <v>-189.69735800000146</v>
      </c>
      <c r="O156" s="106"/>
      <c r="P156" s="113"/>
    </row>
    <row r="157" spans="1:16" s="18" customFormat="1" ht="15" customHeight="1" x14ac:dyDescent="0.25">
      <c r="A157" s="432" t="s">
        <v>339</v>
      </c>
      <c r="B157" s="432" t="s">
        <v>340</v>
      </c>
      <c r="C157" s="432" t="s">
        <v>52</v>
      </c>
      <c r="D157" s="433">
        <v>40864</v>
      </c>
      <c r="E157" s="434">
        <v>15151</v>
      </c>
      <c r="F157" s="435">
        <v>0.58799999999999997</v>
      </c>
      <c r="G157" s="436">
        <f t="shared" si="22"/>
        <v>8908.7879999999986</v>
      </c>
      <c r="H157" s="486"/>
      <c r="I157" s="479">
        <v>40892</v>
      </c>
      <c r="J157" s="482">
        <v>0.54500000000000004</v>
      </c>
      <c r="K157" s="439">
        <f t="shared" si="26"/>
        <v>8257.2950000000001</v>
      </c>
      <c r="L157" s="440">
        <f t="shared" si="27"/>
        <v>-651.49299999999857</v>
      </c>
      <c r="M157" s="477">
        <v>0.99090999999999996</v>
      </c>
      <c r="N157" s="441">
        <f t="shared" si="15"/>
        <v>-645.57092862999855</v>
      </c>
      <c r="O157" s="106"/>
      <c r="P157" s="113"/>
    </row>
    <row r="158" spans="1:16" s="18" customFormat="1" ht="15" customHeight="1" x14ac:dyDescent="0.25">
      <c r="A158" s="432" t="s">
        <v>247</v>
      </c>
      <c r="B158" s="432" t="s">
        <v>248</v>
      </c>
      <c r="C158" s="432" t="s">
        <v>52</v>
      </c>
      <c r="D158" s="433">
        <v>40865</v>
      </c>
      <c r="E158" s="434">
        <v>9090</v>
      </c>
      <c r="F158" s="435">
        <v>1.325</v>
      </c>
      <c r="G158" s="436">
        <f t="shared" si="22"/>
        <v>12044.25</v>
      </c>
      <c r="H158" s="486"/>
      <c r="I158" s="479">
        <v>40896</v>
      </c>
      <c r="J158" s="482">
        <v>1.3089999999999999</v>
      </c>
      <c r="K158" s="439">
        <f t="shared" si="26"/>
        <v>11898.81</v>
      </c>
      <c r="L158" s="440">
        <f t="shared" si="27"/>
        <v>-145.44000000000051</v>
      </c>
      <c r="M158" s="477">
        <v>0.99868999999999997</v>
      </c>
      <c r="N158" s="441">
        <f t="shared" si="15"/>
        <v>-145.2494736000005</v>
      </c>
      <c r="O158" s="106"/>
      <c r="P158" s="113"/>
    </row>
    <row r="159" spans="1:16" s="18" customFormat="1" ht="15" customHeight="1" x14ac:dyDescent="0.25">
      <c r="A159" s="432" t="s">
        <v>341</v>
      </c>
      <c r="B159" s="432" t="s">
        <v>342</v>
      </c>
      <c r="C159" s="432" t="s">
        <v>52</v>
      </c>
      <c r="D159" s="433">
        <v>40893</v>
      </c>
      <c r="E159" s="434">
        <v>7142</v>
      </c>
      <c r="F159" s="435">
        <v>2.31</v>
      </c>
      <c r="G159" s="436">
        <f t="shared" si="22"/>
        <v>16498.02</v>
      </c>
      <c r="H159" s="486"/>
      <c r="I159" s="479">
        <v>40896</v>
      </c>
      <c r="J159" s="482">
        <v>2.2400000000000002</v>
      </c>
      <c r="K159" s="439">
        <f t="shared" si="26"/>
        <v>15998.080000000002</v>
      </c>
      <c r="L159" s="440">
        <f t="shared" si="27"/>
        <v>-499.93999999999869</v>
      </c>
      <c r="M159" s="477">
        <v>0.99868999999999997</v>
      </c>
      <c r="N159" s="441">
        <f t="shared" si="15"/>
        <v>-499.28507859999866</v>
      </c>
      <c r="O159" s="106"/>
      <c r="P159" s="113"/>
    </row>
    <row r="160" spans="1:16" s="18" customFormat="1" ht="15" customHeight="1" x14ac:dyDescent="0.25">
      <c r="A160" s="443" t="s">
        <v>245</v>
      </c>
      <c r="B160" s="443" t="s">
        <v>246</v>
      </c>
      <c r="C160" s="443" t="s">
        <v>77</v>
      </c>
      <c r="D160" s="444" t="s">
        <v>392</v>
      </c>
      <c r="E160" s="445">
        <v>8928</v>
      </c>
      <c r="F160" s="446">
        <v>0.70399999999999996</v>
      </c>
      <c r="G160" s="447">
        <f t="shared" si="22"/>
        <v>6285.3119999999999</v>
      </c>
      <c r="H160" s="454"/>
      <c r="I160" s="444">
        <v>40912</v>
      </c>
      <c r="J160" s="446">
        <v>0.77500000000000002</v>
      </c>
      <c r="K160" s="450">
        <f t="shared" ref="K160:K165" si="28">SUM(E160*J160)</f>
        <v>6919.2</v>
      </c>
      <c r="L160" s="451">
        <f t="shared" ref="L160:L170" si="29">SUM(G160-K160)</f>
        <v>-633.88799999999992</v>
      </c>
      <c r="M160" s="478">
        <v>1.03749</v>
      </c>
      <c r="N160" s="453">
        <f t="shared" ref="N160:N223" si="30">SUM(L160*M160)</f>
        <v>-657.65246111999988</v>
      </c>
      <c r="O160" s="106"/>
      <c r="P160" s="113"/>
    </row>
    <row r="161" spans="1:16" s="18" customFormat="1" ht="15" customHeight="1" x14ac:dyDescent="0.25">
      <c r="A161" s="443" t="s">
        <v>343</v>
      </c>
      <c r="B161" s="443" t="s">
        <v>344</v>
      </c>
      <c r="C161" s="443" t="s">
        <v>77</v>
      </c>
      <c r="D161" s="444">
        <v>40666</v>
      </c>
      <c r="E161" s="445">
        <v>4658</v>
      </c>
      <c r="F161" s="446">
        <v>3.22</v>
      </c>
      <c r="G161" s="447">
        <f t="shared" si="22"/>
        <v>14998.76</v>
      </c>
      <c r="H161" s="454"/>
      <c r="I161" s="444">
        <v>40920</v>
      </c>
      <c r="J161" s="446">
        <v>1.5149999999999999</v>
      </c>
      <c r="K161" s="450">
        <f t="shared" si="28"/>
        <v>7056.87</v>
      </c>
      <c r="L161" s="440">
        <f t="shared" si="29"/>
        <v>7941.89</v>
      </c>
      <c r="M161" s="478">
        <v>1.03095</v>
      </c>
      <c r="N161" s="441">
        <f t="shared" si="30"/>
        <v>8187.6914955000002</v>
      </c>
      <c r="O161" s="106"/>
      <c r="P161" s="113"/>
    </row>
    <row r="162" spans="1:16" s="18" customFormat="1" ht="15" customHeight="1" x14ac:dyDescent="0.25">
      <c r="A162" s="443" t="s">
        <v>345</v>
      </c>
      <c r="B162" s="443" t="s">
        <v>346</v>
      </c>
      <c r="C162" s="443" t="s">
        <v>77</v>
      </c>
      <c r="D162" s="444">
        <v>40652</v>
      </c>
      <c r="E162" s="445">
        <v>9561</v>
      </c>
      <c r="F162" s="446">
        <v>1.2549999999999999</v>
      </c>
      <c r="G162" s="447">
        <f t="shared" si="22"/>
        <v>11999.054999999998</v>
      </c>
      <c r="H162" s="454"/>
      <c r="I162" s="444">
        <v>40920</v>
      </c>
      <c r="J162" s="446">
        <v>0.73</v>
      </c>
      <c r="K162" s="450">
        <f t="shared" si="28"/>
        <v>6979.53</v>
      </c>
      <c r="L162" s="440">
        <f t="shared" si="29"/>
        <v>5019.5249999999987</v>
      </c>
      <c r="M162" s="478">
        <v>1.03095</v>
      </c>
      <c r="N162" s="441">
        <f t="shared" si="30"/>
        <v>5174.8792987499992</v>
      </c>
      <c r="O162" s="106"/>
      <c r="P162" s="113"/>
    </row>
    <row r="163" spans="1:16" s="18" customFormat="1" ht="15" customHeight="1" x14ac:dyDescent="0.25">
      <c r="A163" s="443" t="s">
        <v>347</v>
      </c>
      <c r="B163" s="443" t="s">
        <v>348</v>
      </c>
      <c r="C163" s="443" t="s">
        <v>77</v>
      </c>
      <c r="D163" s="444">
        <v>40905</v>
      </c>
      <c r="E163" s="445">
        <v>4587</v>
      </c>
      <c r="F163" s="446">
        <v>1.141</v>
      </c>
      <c r="G163" s="447">
        <f t="shared" si="22"/>
        <v>5233.7669999999998</v>
      </c>
      <c r="H163" s="454"/>
      <c r="I163" s="444">
        <v>40920</v>
      </c>
      <c r="J163" s="446">
        <v>1.335</v>
      </c>
      <c r="K163" s="450">
        <f t="shared" si="28"/>
        <v>6123.6449999999995</v>
      </c>
      <c r="L163" s="451">
        <f t="shared" si="29"/>
        <v>-889.8779999999997</v>
      </c>
      <c r="M163" s="478">
        <v>1.03095</v>
      </c>
      <c r="N163" s="453">
        <f t="shared" si="30"/>
        <v>-917.41972409999971</v>
      </c>
      <c r="O163" s="106"/>
      <c r="P163" s="113"/>
    </row>
    <row r="164" spans="1:16" s="18" customFormat="1" ht="15" customHeight="1" x14ac:dyDescent="0.25">
      <c r="A164" s="443" t="s">
        <v>349</v>
      </c>
      <c r="B164" s="443" t="s">
        <v>350</v>
      </c>
      <c r="C164" s="443" t="s">
        <v>77</v>
      </c>
      <c r="D164" s="444">
        <v>40871</v>
      </c>
      <c r="E164" s="445">
        <v>2667</v>
      </c>
      <c r="F164" s="446">
        <v>2.875</v>
      </c>
      <c r="G164" s="447">
        <f t="shared" si="22"/>
        <v>7667.625</v>
      </c>
      <c r="H164" s="454"/>
      <c r="I164" s="444">
        <v>40920</v>
      </c>
      <c r="J164" s="446">
        <v>3.141</v>
      </c>
      <c r="K164" s="450">
        <f t="shared" si="28"/>
        <v>8377.0470000000005</v>
      </c>
      <c r="L164" s="451">
        <f t="shared" si="29"/>
        <v>-709.42200000000048</v>
      </c>
      <c r="M164" s="478">
        <v>1.03095</v>
      </c>
      <c r="N164" s="453">
        <f t="shared" si="30"/>
        <v>-731.37861090000047</v>
      </c>
      <c r="O164" s="106"/>
      <c r="P164" s="113"/>
    </row>
    <row r="165" spans="1:16" s="18" customFormat="1" ht="15" customHeight="1" x14ac:dyDescent="0.25">
      <c r="A165" s="443" t="s">
        <v>324</v>
      </c>
      <c r="B165" s="443" t="s">
        <v>325</v>
      </c>
      <c r="C165" s="443" t="s">
        <v>77</v>
      </c>
      <c r="D165" s="444">
        <v>40871</v>
      </c>
      <c r="E165" s="445">
        <v>4000</v>
      </c>
      <c r="F165" s="446">
        <v>1.85</v>
      </c>
      <c r="G165" s="447">
        <f t="shared" si="22"/>
        <v>7400</v>
      </c>
      <c r="H165" s="454"/>
      <c r="I165" s="444">
        <v>40924</v>
      </c>
      <c r="J165" s="446">
        <v>1.994</v>
      </c>
      <c r="K165" s="450">
        <f t="shared" si="28"/>
        <v>7976</v>
      </c>
      <c r="L165" s="451">
        <f t="shared" si="29"/>
        <v>-576</v>
      </c>
      <c r="M165" s="478">
        <v>1.02912</v>
      </c>
      <c r="N165" s="453">
        <f t="shared" si="30"/>
        <v>-592.77312000000006</v>
      </c>
      <c r="O165" s="106"/>
      <c r="P165" s="113"/>
    </row>
    <row r="166" spans="1:16" s="18" customFormat="1" ht="15" customHeight="1" x14ac:dyDescent="0.25">
      <c r="A166" s="443" t="s">
        <v>351</v>
      </c>
      <c r="B166" s="443" t="s">
        <v>218</v>
      </c>
      <c r="C166" s="443" t="s">
        <v>77</v>
      </c>
      <c r="D166" s="444">
        <v>40868</v>
      </c>
      <c r="E166" s="445">
        <v>5000</v>
      </c>
      <c r="F166" s="446">
        <v>2.145</v>
      </c>
      <c r="G166" s="447">
        <f t="shared" si="22"/>
        <v>10725</v>
      </c>
      <c r="H166" s="454"/>
      <c r="I166" s="444">
        <v>40932</v>
      </c>
      <c r="J166" s="446">
        <v>2.1230000000000002</v>
      </c>
      <c r="K166" s="450">
        <f t="shared" ref="K166:K175" si="31">SUM(E166*J166)</f>
        <v>10615.000000000002</v>
      </c>
      <c r="L166" s="451">
        <f t="shared" si="29"/>
        <v>109.99999999999818</v>
      </c>
      <c r="M166" s="478">
        <v>1.0523</v>
      </c>
      <c r="N166" s="441">
        <f t="shared" si="30"/>
        <v>115.75299999999808</v>
      </c>
      <c r="O166" s="106"/>
      <c r="P166" s="113"/>
    </row>
    <row r="167" spans="1:16" s="18" customFormat="1" ht="15" customHeight="1" x14ac:dyDescent="0.25">
      <c r="A167" s="443" t="s">
        <v>253</v>
      </c>
      <c r="B167" s="443" t="s">
        <v>254</v>
      </c>
      <c r="C167" s="443" t="s">
        <v>77</v>
      </c>
      <c r="D167" s="444">
        <v>40871</v>
      </c>
      <c r="E167" s="445">
        <v>8475</v>
      </c>
      <c r="F167" s="446">
        <v>1.056</v>
      </c>
      <c r="G167" s="447">
        <f t="shared" ref="G167:G198" si="32">SUM(E167*F167)</f>
        <v>8949.6</v>
      </c>
      <c r="H167" s="454"/>
      <c r="I167" s="444">
        <v>40935</v>
      </c>
      <c r="J167" s="446">
        <v>1.1100000000000001</v>
      </c>
      <c r="K167" s="450">
        <f t="shared" si="31"/>
        <v>9407.25</v>
      </c>
      <c r="L167" s="451">
        <f t="shared" si="29"/>
        <v>-457.64999999999964</v>
      </c>
      <c r="M167" s="478">
        <v>1.0628899999999999</v>
      </c>
      <c r="N167" s="453">
        <f t="shared" si="30"/>
        <v>-486.43160849999958</v>
      </c>
      <c r="O167" s="106"/>
      <c r="P167" s="113"/>
    </row>
    <row r="168" spans="1:16" s="18" customFormat="1" ht="15" customHeight="1" x14ac:dyDescent="0.25">
      <c r="A168" s="443" t="s">
        <v>352</v>
      </c>
      <c r="B168" s="443" t="s">
        <v>353</v>
      </c>
      <c r="C168" s="443" t="s">
        <v>77</v>
      </c>
      <c r="D168" s="444">
        <v>40897</v>
      </c>
      <c r="E168" s="445">
        <v>246</v>
      </c>
      <c r="F168" s="446">
        <v>30.45</v>
      </c>
      <c r="G168" s="447">
        <f t="shared" si="32"/>
        <v>7490.7</v>
      </c>
      <c r="H168" s="454"/>
      <c r="I168" s="444">
        <v>40935</v>
      </c>
      <c r="J168" s="446">
        <v>34.200000000000003</v>
      </c>
      <c r="K168" s="450">
        <f t="shared" si="31"/>
        <v>8413.2000000000007</v>
      </c>
      <c r="L168" s="451">
        <f t="shared" si="29"/>
        <v>-922.50000000000091</v>
      </c>
      <c r="M168" s="478">
        <v>1.0628899999999999</v>
      </c>
      <c r="N168" s="453">
        <f t="shared" si="30"/>
        <v>-980.51602500000081</v>
      </c>
      <c r="O168" s="106"/>
      <c r="P168" s="113"/>
    </row>
    <row r="169" spans="1:16" s="18" customFormat="1" ht="15" customHeight="1" x14ac:dyDescent="0.25">
      <c r="A169" s="443" t="s">
        <v>310</v>
      </c>
      <c r="B169" s="443" t="s">
        <v>311</v>
      </c>
      <c r="C169" s="443" t="s">
        <v>77</v>
      </c>
      <c r="D169" s="444">
        <v>40905</v>
      </c>
      <c r="E169" s="445">
        <v>1894</v>
      </c>
      <c r="F169" s="446">
        <v>2.3159999999999998</v>
      </c>
      <c r="G169" s="447">
        <f>SUM(E169*F169)</f>
        <v>4386.5039999999999</v>
      </c>
      <c r="H169" s="454"/>
      <c r="I169" s="444">
        <v>40939</v>
      </c>
      <c r="J169" s="446">
        <v>2.4889999999999999</v>
      </c>
      <c r="K169" s="450">
        <f>SUM(E169*J169)</f>
        <v>4714.1660000000002</v>
      </c>
      <c r="L169" s="451">
        <f>SUM(G169-K169)</f>
        <v>-327.66200000000026</v>
      </c>
      <c r="M169" s="478">
        <v>1.05966</v>
      </c>
      <c r="N169" s="453">
        <f>SUM(L169*M169)</f>
        <v>-347.21031492000031</v>
      </c>
      <c r="O169" s="106"/>
      <c r="P169" s="113"/>
    </row>
    <row r="170" spans="1:16" s="18" customFormat="1" ht="15" customHeight="1" x14ac:dyDescent="0.25">
      <c r="A170" s="443" t="s">
        <v>354</v>
      </c>
      <c r="B170" s="443" t="s">
        <v>355</v>
      </c>
      <c r="C170" s="443" t="s">
        <v>77</v>
      </c>
      <c r="D170" s="444">
        <v>40679</v>
      </c>
      <c r="E170" s="445">
        <v>15075</v>
      </c>
      <c r="F170" s="446">
        <v>0.99</v>
      </c>
      <c r="G170" s="447">
        <f t="shared" si="32"/>
        <v>14924.25</v>
      </c>
      <c r="H170" s="454"/>
      <c r="I170" s="444">
        <v>40940</v>
      </c>
      <c r="J170" s="446">
        <v>0.47199999999999998</v>
      </c>
      <c r="K170" s="450">
        <f t="shared" si="31"/>
        <v>7115.4</v>
      </c>
      <c r="L170" s="440">
        <f t="shared" si="29"/>
        <v>7808.85</v>
      </c>
      <c r="M170" s="478">
        <v>1.0619700000000001</v>
      </c>
      <c r="N170" s="441">
        <f t="shared" si="30"/>
        <v>8292.7644345000008</v>
      </c>
      <c r="O170" s="106"/>
      <c r="P170" s="113"/>
    </row>
    <row r="171" spans="1:16" s="8" customFormat="1" ht="15" customHeight="1" x14ac:dyDescent="0.25">
      <c r="A171" s="480" t="s">
        <v>393</v>
      </c>
      <c r="B171" s="480" t="s">
        <v>394</v>
      </c>
      <c r="C171" s="480" t="s">
        <v>52</v>
      </c>
      <c r="D171" s="479">
        <v>40905</v>
      </c>
      <c r="E171" s="481">
        <v>1894</v>
      </c>
      <c r="F171" s="482">
        <v>18.66</v>
      </c>
      <c r="G171" s="436">
        <f t="shared" si="32"/>
        <v>35342.04</v>
      </c>
      <c r="H171" s="486"/>
      <c r="I171" s="479">
        <v>40941</v>
      </c>
      <c r="J171" s="482">
        <v>18.260000000000002</v>
      </c>
      <c r="K171" s="439">
        <f>SUM(E171*J171)</f>
        <v>34584.44</v>
      </c>
      <c r="L171" s="440">
        <f>SUM(K171-G171)</f>
        <v>-757.59999999999854</v>
      </c>
      <c r="M171" s="477">
        <v>1.07039</v>
      </c>
      <c r="N171" s="441">
        <f t="shared" si="30"/>
        <v>-810.92746399999839</v>
      </c>
      <c r="O171" s="107"/>
      <c r="P171" s="112"/>
    </row>
    <row r="172" spans="1:16" s="18" customFormat="1" ht="15.75" x14ac:dyDescent="0.25">
      <c r="A172" s="443" t="s">
        <v>356</v>
      </c>
      <c r="B172" s="443" t="s">
        <v>357</v>
      </c>
      <c r="C172" s="443" t="s">
        <v>77</v>
      </c>
      <c r="D172" s="444">
        <v>40671</v>
      </c>
      <c r="E172" s="445">
        <v>7017</v>
      </c>
      <c r="F172" s="446">
        <v>1.425</v>
      </c>
      <c r="G172" s="447">
        <f t="shared" si="32"/>
        <v>9999.2250000000004</v>
      </c>
      <c r="H172" s="454"/>
      <c r="I172" s="444">
        <v>40945</v>
      </c>
      <c r="J172" s="446">
        <v>0.79</v>
      </c>
      <c r="K172" s="450">
        <f t="shared" si="31"/>
        <v>5543.43</v>
      </c>
      <c r="L172" s="440">
        <f>SUM(G172-K172)</f>
        <v>4455.7950000000001</v>
      </c>
      <c r="M172" s="478">
        <v>1.07572</v>
      </c>
      <c r="N172" s="441">
        <f t="shared" si="30"/>
        <v>4793.1877973999999</v>
      </c>
      <c r="O172" s="106"/>
      <c r="P172" s="113"/>
    </row>
    <row r="173" spans="1:16" s="18" customFormat="1" ht="15" customHeight="1" x14ac:dyDescent="0.25">
      <c r="A173" s="443" t="s">
        <v>364</v>
      </c>
      <c r="B173" s="443" t="s">
        <v>365</v>
      </c>
      <c r="C173" s="443" t="s">
        <v>77</v>
      </c>
      <c r="D173" s="444">
        <v>40871</v>
      </c>
      <c r="E173" s="445">
        <v>11764</v>
      </c>
      <c r="F173" s="446">
        <v>1.3</v>
      </c>
      <c r="G173" s="447">
        <f t="shared" si="32"/>
        <v>15293.2</v>
      </c>
      <c r="H173" s="454"/>
      <c r="I173" s="444">
        <v>40960</v>
      </c>
      <c r="J173" s="446">
        <v>1.3</v>
      </c>
      <c r="K173" s="450">
        <f t="shared" si="31"/>
        <v>15293.2</v>
      </c>
      <c r="L173" s="440">
        <f>SUM(G173-K173)</f>
        <v>0</v>
      </c>
      <c r="M173" s="478">
        <v>1.0754699999999999</v>
      </c>
      <c r="N173" s="441">
        <f t="shared" si="30"/>
        <v>0</v>
      </c>
      <c r="O173" s="106"/>
      <c r="P173" s="113"/>
    </row>
    <row r="174" spans="1:16" s="8" customFormat="1" ht="15" customHeight="1" x14ac:dyDescent="0.25">
      <c r="A174" s="480" t="s">
        <v>136</v>
      </c>
      <c r="B174" s="480" t="s">
        <v>202</v>
      </c>
      <c r="C174" s="480" t="s">
        <v>52</v>
      </c>
      <c r="D174" s="479">
        <v>40961</v>
      </c>
      <c r="E174" s="481">
        <v>5000</v>
      </c>
      <c r="F174" s="482">
        <v>2.5</v>
      </c>
      <c r="G174" s="436">
        <f t="shared" si="32"/>
        <v>12500</v>
      </c>
      <c r="H174" s="486"/>
      <c r="I174" s="479">
        <v>40963</v>
      </c>
      <c r="J174" s="482">
        <v>2.456</v>
      </c>
      <c r="K174" s="439">
        <f>SUM(E174*J174)</f>
        <v>12280</v>
      </c>
      <c r="L174" s="440">
        <f>SUM(G174-K174)</f>
        <v>220</v>
      </c>
      <c r="M174" s="477">
        <v>1.0715699999999999</v>
      </c>
      <c r="N174" s="441">
        <f t="shared" si="30"/>
        <v>235.74539999999999</v>
      </c>
      <c r="O174" s="107"/>
      <c r="P174" s="112"/>
    </row>
    <row r="175" spans="1:16" s="18" customFormat="1" ht="15" customHeight="1" x14ac:dyDescent="0.25">
      <c r="A175" s="443" t="s">
        <v>234</v>
      </c>
      <c r="B175" s="443" t="s">
        <v>235</v>
      </c>
      <c r="C175" s="443" t="s">
        <v>77</v>
      </c>
      <c r="D175" s="444">
        <v>40871</v>
      </c>
      <c r="E175" s="445">
        <v>5000</v>
      </c>
      <c r="F175" s="446">
        <v>1.22</v>
      </c>
      <c r="G175" s="447">
        <f t="shared" si="32"/>
        <v>6100</v>
      </c>
      <c r="H175" s="454"/>
      <c r="I175" s="444">
        <v>40967</v>
      </c>
      <c r="J175" s="446">
        <v>1.24</v>
      </c>
      <c r="K175" s="450">
        <f t="shared" si="31"/>
        <v>6200</v>
      </c>
      <c r="L175" s="451">
        <f>SUM(G175-K175)</f>
        <v>-100</v>
      </c>
      <c r="M175" s="478">
        <v>1.07572</v>
      </c>
      <c r="N175" s="453">
        <f t="shared" si="30"/>
        <v>-107.572</v>
      </c>
      <c r="O175" s="106"/>
      <c r="P175" s="113"/>
    </row>
    <row r="176" spans="1:16" s="8" customFormat="1" ht="15" customHeight="1" x14ac:dyDescent="0.25">
      <c r="A176" s="480" t="s">
        <v>395</v>
      </c>
      <c r="B176" s="480" t="s">
        <v>396</v>
      </c>
      <c r="C176" s="480" t="s">
        <v>52</v>
      </c>
      <c r="D176" s="479">
        <v>40967</v>
      </c>
      <c r="E176" s="481">
        <v>2083</v>
      </c>
      <c r="F176" s="482">
        <v>13.22</v>
      </c>
      <c r="G176" s="436">
        <f t="shared" si="32"/>
        <v>27537.260000000002</v>
      </c>
      <c r="H176" s="486"/>
      <c r="I176" s="479">
        <v>40976</v>
      </c>
      <c r="J176" s="482">
        <v>12.5</v>
      </c>
      <c r="K176" s="439">
        <f t="shared" ref="K176:K183" si="33">SUM(E176*J176)</f>
        <v>26037.5</v>
      </c>
      <c r="L176" s="440">
        <f t="shared" ref="L176:L181" si="34">SUM(K176-G176)</f>
        <v>-1499.760000000002</v>
      </c>
      <c r="M176" s="477">
        <v>1.05809</v>
      </c>
      <c r="N176" s="441">
        <f t="shared" si="30"/>
        <v>-1586.8810584000021</v>
      </c>
      <c r="O176" s="107"/>
      <c r="P176" s="112"/>
    </row>
    <row r="177" spans="1:16" s="8" customFormat="1" ht="15" customHeight="1" x14ac:dyDescent="0.25">
      <c r="A177" s="480" t="s">
        <v>362</v>
      </c>
      <c r="B177" s="480" t="s">
        <v>363</v>
      </c>
      <c r="C177" s="480" t="s">
        <v>52</v>
      </c>
      <c r="D177" s="479">
        <v>40855</v>
      </c>
      <c r="E177" s="481">
        <v>14285</v>
      </c>
      <c r="F177" s="482">
        <v>1.7150000000000001</v>
      </c>
      <c r="G177" s="436">
        <f>SUM(E177*F177)</f>
        <v>24498.775000000001</v>
      </c>
      <c r="H177" s="486"/>
      <c r="I177" s="479">
        <v>41001</v>
      </c>
      <c r="J177" s="482">
        <v>1.93</v>
      </c>
      <c r="K177" s="439">
        <f>SUM(E177*J177)</f>
        <v>27570.05</v>
      </c>
      <c r="L177" s="440">
        <f>SUM(K177-G177)</f>
        <v>3071.2749999999978</v>
      </c>
      <c r="M177" s="477">
        <v>1.0446500000000001</v>
      </c>
      <c r="N177" s="441">
        <f>SUM(L177*M177)</f>
        <v>3208.407428749998</v>
      </c>
      <c r="O177" s="107"/>
      <c r="P177" s="112"/>
    </row>
    <row r="178" spans="1:16" s="8" customFormat="1" ht="15" customHeight="1" x14ac:dyDescent="0.25">
      <c r="A178" s="480" t="s">
        <v>143</v>
      </c>
      <c r="B178" s="480" t="s">
        <v>309</v>
      </c>
      <c r="C178" s="480" t="s">
        <v>52</v>
      </c>
      <c r="D178" s="479">
        <v>40945</v>
      </c>
      <c r="E178" s="481">
        <v>2360</v>
      </c>
      <c r="F178" s="481">
        <v>5.25</v>
      </c>
      <c r="G178" s="436">
        <f>SUM(E178*F178)</f>
        <v>12390</v>
      </c>
      <c r="H178" s="486"/>
      <c r="I178" s="479">
        <v>41009</v>
      </c>
      <c r="J178" s="482">
        <v>5.6219999999999999</v>
      </c>
      <c r="K178" s="439">
        <f>SUM(E178*J178)</f>
        <v>13267.92</v>
      </c>
      <c r="L178" s="440">
        <f>SUM(K178-G178)</f>
        <v>877.92000000000007</v>
      </c>
      <c r="M178" s="477">
        <v>1.0311600000000001</v>
      </c>
      <c r="N178" s="441">
        <f>SUM(L178*M178)</f>
        <v>905.27598720000015</v>
      </c>
      <c r="O178" s="107"/>
      <c r="P178" s="112"/>
    </row>
    <row r="179" spans="1:16" s="8" customFormat="1" ht="15" customHeight="1" x14ac:dyDescent="0.25">
      <c r="A179" s="480" t="s">
        <v>398</v>
      </c>
      <c r="B179" s="480" t="s">
        <v>399</v>
      </c>
      <c r="C179" s="480" t="s">
        <v>52</v>
      </c>
      <c r="D179" s="479">
        <v>40945</v>
      </c>
      <c r="E179" s="481">
        <v>5357</v>
      </c>
      <c r="F179" s="481">
        <v>8.1199999999999992</v>
      </c>
      <c r="G179" s="436">
        <f>SUM(E179*F179)</f>
        <v>43498.84</v>
      </c>
      <c r="H179" s="486"/>
      <c r="I179" s="479">
        <v>41009</v>
      </c>
      <c r="J179" s="482">
        <v>7.84</v>
      </c>
      <c r="K179" s="439">
        <f>SUM(E179*J179)</f>
        <v>41998.879999999997</v>
      </c>
      <c r="L179" s="440">
        <f>SUM(K179-G179)</f>
        <v>-1499.9599999999991</v>
      </c>
      <c r="M179" s="477">
        <v>1.0311600000000001</v>
      </c>
      <c r="N179" s="441">
        <f>SUM(L179*M179)</f>
        <v>-1546.6987535999992</v>
      </c>
      <c r="O179" s="107"/>
      <c r="P179" s="112"/>
    </row>
    <row r="180" spans="1:16" s="8" customFormat="1" ht="15" customHeight="1" x14ac:dyDescent="0.25">
      <c r="A180" s="480" t="s">
        <v>397</v>
      </c>
      <c r="B180" s="480" t="s">
        <v>273</v>
      </c>
      <c r="C180" s="480" t="s">
        <v>52</v>
      </c>
      <c r="D180" s="479">
        <v>40855</v>
      </c>
      <c r="E180" s="481">
        <v>6493</v>
      </c>
      <c r="F180" s="482">
        <v>1.8939999999999999</v>
      </c>
      <c r="G180" s="436">
        <f t="shared" si="32"/>
        <v>12297.742</v>
      </c>
      <c r="H180" s="486"/>
      <c r="I180" s="479">
        <v>41010</v>
      </c>
      <c r="J180" s="482">
        <v>1.74</v>
      </c>
      <c r="K180" s="439">
        <f t="shared" si="33"/>
        <v>11297.82</v>
      </c>
      <c r="L180" s="440">
        <f t="shared" si="34"/>
        <v>-999.92200000000048</v>
      </c>
      <c r="M180" s="477">
        <v>1.0247299999999999</v>
      </c>
      <c r="N180" s="441">
        <f t="shared" si="30"/>
        <v>-1024.6500710600003</v>
      </c>
      <c r="O180" s="107"/>
      <c r="P180" s="112"/>
    </row>
    <row r="181" spans="1:16" s="8" customFormat="1" ht="15" customHeight="1" x14ac:dyDescent="0.25">
      <c r="A181" s="480" t="s">
        <v>400</v>
      </c>
      <c r="B181" s="480" t="s">
        <v>401</v>
      </c>
      <c r="C181" s="480" t="s">
        <v>52</v>
      </c>
      <c r="D181" s="479">
        <v>40855</v>
      </c>
      <c r="E181" s="481">
        <v>575</v>
      </c>
      <c r="F181" s="482">
        <v>28.49</v>
      </c>
      <c r="G181" s="436">
        <f t="shared" si="32"/>
        <v>16381.75</v>
      </c>
      <c r="H181" s="486"/>
      <c r="I181" s="479">
        <v>41036</v>
      </c>
      <c r="J181" s="482">
        <v>27.94</v>
      </c>
      <c r="K181" s="439">
        <f t="shared" si="33"/>
        <v>16065.5</v>
      </c>
      <c r="L181" s="440">
        <f t="shared" si="34"/>
        <v>-316.25</v>
      </c>
      <c r="M181" s="477">
        <v>1.0152000000000001</v>
      </c>
      <c r="N181" s="441">
        <f t="shared" si="30"/>
        <v>-321.05700000000002</v>
      </c>
      <c r="O181" s="107"/>
      <c r="P181" s="112"/>
    </row>
    <row r="182" spans="1:16" s="18" customFormat="1" ht="15" customHeight="1" x14ac:dyDescent="0.25">
      <c r="A182" s="443" t="s">
        <v>249</v>
      </c>
      <c r="B182" s="443" t="s">
        <v>250</v>
      </c>
      <c r="C182" s="443" t="s">
        <v>77</v>
      </c>
      <c r="D182" s="444">
        <v>41029</v>
      </c>
      <c r="E182" s="445">
        <v>3750</v>
      </c>
      <c r="F182" s="446">
        <v>14.13</v>
      </c>
      <c r="G182" s="447">
        <f t="shared" si="32"/>
        <v>52987.5</v>
      </c>
      <c r="H182" s="454"/>
      <c r="I182" s="444">
        <v>41036</v>
      </c>
      <c r="J182" s="446">
        <v>13.73</v>
      </c>
      <c r="K182" s="450">
        <f t="shared" si="33"/>
        <v>51487.5</v>
      </c>
      <c r="L182" s="440">
        <f>SUM(G182-K182)</f>
        <v>1500</v>
      </c>
      <c r="M182" s="478">
        <v>1.0152000000000001</v>
      </c>
      <c r="N182" s="441">
        <f t="shared" si="30"/>
        <v>1522.8000000000002</v>
      </c>
      <c r="O182" s="106"/>
      <c r="P182" s="113"/>
    </row>
    <row r="183" spans="1:16" s="18" customFormat="1" ht="15" customHeight="1" x14ac:dyDescent="0.25">
      <c r="A183" s="443" t="s">
        <v>402</v>
      </c>
      <c r="B183" s="443" t="s">
        <v>403</v>
      </c>
      <c r="C183" s="443" t="s">
        <v>77</v>
      </c>
      <c r="D183" s="444">
        <v>41018</v>
      </c>
      <c r="E183" s="445">
        <v>55000</v>
      </c>
      <c r="F183" s="446">
        <v>0.28699999999999998</v>
      </c>
      <c r="G183" s="447">
        <f t="shared" si="32"/>
        <v>15784.999999999998</v>
      </c>
      <c r="H183" s="454"/>
      <c r="I183" s="444">
        <v>41040</v>
      </c>
      <c r="J183" s="446">
        <v>0.27800000000000002</v>
      </c>
      <c r="K183" s="450">
        <f t="shared" si="33"/>
        <v>15290.000000000002</v>
      </c>
      <c r="L183" s="440">
        <f>SUM(G183-K183)</f>
        <v>494.99999999999636</v>
      </c>
      <c r="M183" s="478">
        <v>1.00796</v>
      </c>
      <c r="N183" s="441">
        <f t="shared" si="30"/>
        <v>498.94019999999631</v>
      </c>
      <c r="O183" s="106"/>
      <c r="P183" s="113"/>
    </row>
    <row r="184" spans="1:16" s="351" customFormat="1" ht="15" customHeight="1" x14ac:dyDescent="0.25">
      <c r="A184" s="14" t="s">
        <v>404</v>
      </c>
      <c r="B184" s="14" t="s">
        <v>405</v>
      </c>
      <c r="C184" s="14" t="s">
        <v>52</v>
      </c>
      <c r="D184" s="503">
        <v>41040</v>
      </c>
      <c r="E184" s="411">
        <v>833</v>
      </c>
      <c r="F184" s="504">
        <v>12.692</v>
      </c>
      <c r="G184" s="436">
        <f t="shared" si="32"/>
        <v>10572.436</v>
      </c>
      <c r="H184" s="486"/>
      <c r="I184" s="487">
        <v>41046</v>
      </c>
      <c r="J184" s="504">
        <v>12.59</v>
      </c>
      <c r="K184" s="439">
        <f t="shared" ref="K184:K190" si="35">SUM(E184*J184)</f>
        <v>10487.47</v>
      </c>
      <c r="L184" s="440">
        <f>SUM(K184-G184)</f>
        <v>-84.966000000000349</v>
      </c>
      <c r="M184" s="477">
        <v>1.0553999999999999</v>
      </c>
      <c r="N184" s="441">
        <f t="shared" si="30"/>
        <v>-89.673116400000353</v>
      </c>
      <c r="O184" s="107"/>
      <c r="P184" s="112"/>
    </row>
    <row r="185" spans="1:16" s="8" customFormat="1" ht="15" customHeight="1" x14ac:dyDescent="0.25">
      <c r="A185" s="505" t="s">
        <v>406</v>
      </c>
      <c r="B185" s="505" t="s">
        <v>407</v>
      </c>
      <c r="C185" s="505" t="s">
        <v>52</v>
      </c>
      <c r="D185" s="506">
        <v>40855</v>
      </c>
      <c r="E185" s="507">
        <v>15625</v>
      </c>
      <c r="F185" s="508">
        <v>1.752</v>
      </c>
      <c r="G185" s="509">
        <f t="shared" si="32"/>
        <v>27375</v>
      </c>
      <c r="H185" s="510"/>
      <c r="I185" s="508"/>
      <c r="J185" s="508">
        <v>1.8979999999999999</v>
      </c>
      <c r="K185" s="511">
        <f t="shared" si="35"/>
        <v>29656.25</v>
      </c>
      <c r="L185" s="501">
        <f>SUM(K185-G185)</f>
        <v>2281.25</v>
      </c>
      <c r="M185" s="492">
        <v>1</v>
      </c>
      <c r="N185" s="502">
        <f t="shared" si="30"/>
        <v>2281.25</v>
      </c>
      <c r="O185" s="107"/>
      <c r="P185" s="112"/>
    </row>
    <row r="186" spans="1:16" s="18" customFormat="1" ht="15" customHeight="1" x14ac:dyDescent="0.25">
      <c r="A186" s="443" t="s">
        <v>408</v>
      </c>
      <c r="B186" s="443" t="s">
        <v>409</v>
      </c>
      <c r="C186" s="443" t="s">
        <v>77</v>
      </c>
      <c r="D186" s="444">
        <v>41064</v>
      </c>
      <c r="E186" s="445">
        <v>7142</v>
      </c>
      <c r="F186" s="446">
        <v>2.7280000000000002</v>
      </c>
      <c r="G186" s="447">
        <f t="shared" si="32"/>
        <v>19483.376</v>
      </c>
      <c r="H186" s="454"/>
      <c r="I186" s="487">
        <v>41066</v>
      </c>
      <c r="J186" s="446">
        <v>2.8719999999999999</v>
      </c>
      <c r="K186" s="450">
        <f t="shared" si="35"/>
        <v>20511.824000000001</v>
      </c>
      <c r="L186" s="451">
        <f>SUM(G186-K186)</f>
        <v>-1028.4480000000003</v>
      </c>
      <c r="M186" s="478">
        <v>0.97399999999999998</v>
      </c>
      <c r="N186" s="453">
        <f t="shared" si="30"/>
        <v>-1001.7083520000003</v>
      </c>
      <c r="O186" s="106"/>
      <c r="P186" s="113"/>
    </row>
    <row r="187" spans="1:16" s="18" customFormat="1" ht="15" customHeight="1" x14ac:dyDescent="0.25">
      <c r="A187" s="443" t="s">
        <v>234</v>
      </c>
      <c r="B187" s="443" t="s">
        <v>235</v>
      </c>
      <c r="C187" s="443" t="s">
        <v>77</v>
      </c>
      <c r="D187" s="444">
        <v>41036</v>
      </c>
      <c r="E187" s="445">
        <v>28800</v>
      </c>
      <c r="F187" s="446">
        <v>1.22</v>
      </c>
      <c r="G187" s="447">
        <f t="shared" si="32"/>
        <v>35136</v>
      </c>
      <c r="H187" s="454"/>
      <c r="I187" s="444">
        <v>41067</v>
      </c>
      <c r="J187" s="446">
        <v>1.0169999999999999</v>
      </c>
      <c r="K187" s="450">
        <f t="shared" si="35"/>
        <v>29289.599999999999</v>
      </c>
      <c r="L187" s="440">
        <f>SUM(G187-K187)</f>
        <v>5846.4000000000015</v>
      </c>
      <c r="M187" s="478">
        <v>0.99246000000000001</v>
      </c>
      <c r="N187" s="441">
        <f t="shared" si="30"/>
        <v>5802.3181440000017</v>
      </c>
      <c r="O187" s="106"/>
      <c r="P187" s="113"/>
    </row>
    <row r="188" spans="1:16" s="18" customFormat="1" ht="15" customHeight="1" x14ac:dyDescent="0.25">
      <c r="A188" s="443" t="s">
        <v>410</v>
      </c>
      <c r="B188" s="443" t="s">
        <v>411</v>
      </c>
      <c r="C188" s="443" t="s">
        <v>77</v>
      </c>
      <c r="D188" s="444">
        <v>41044</v>
      </c>
      <c r="E188" s="445">
        <v>4573</v>
      </c>
      <c r="F188" s="446">
        <v>8.5359999999999996</v>
      </c>
      <c r="G188" s="447">
        <f t="shared" si="32"/>
        <v>39035.127999999997</v>
      </c>
      <c r="H188" s="454"/>
      <c r="I188" s="444">
        <v>41067</v>
      </c>
      <c r="J188" s="446">
        <v>8.8640000000000008</v>
      </c>
      <c r="K188" s="450">
        <f t="shared" si="35"/>
        <v>40535.072</v>
      </c>
      <c r="L188" s="451">
        <f>SUM(G188-K188)</f>
        <v>-1499.9440000000031</v>
      </c>
      <c r="M188" s="478">
        <v>0.99246000000000001</v>
      </c>
      <c r="N188" s="453">
        <f t="shared" si="30"/>
        <v>-1488.6344222400032</v>
      </c>
      <c r="O188" s="106"/>
      <c r="P188" s="113"/>
    </row>
    <row r="189" spans="1:16" s="18" customFormat="1" ht="15" customHeight="1" x14ac:dyDescent="0.25">
      <c r="A189" s="443" t="s">
        <v>284</v>
      </c>
      <c r="B189" s="443" t="s">
        <v>285</v>
      </c>
      <c r="C189" s="443" t="s">
        <v>77</v>
      </c>
      <c r="D189" s="444">
        <v>41064</v>
      </c>
      <c r="E189" s="445">
        <v>2341</v>
      </c>
      <c r="F189" s="446">
        <v>11.31</v>
      </c>
      <c r="G189" s="447">
        <f t="shared" si="32"/>
        <v>26476.710000000003</v>
      </c>
      <c r="H189" s="454"/>
      <c r="I189" s="444">
        <v>41067</v>
      </c>
      <c r="J189" s="446">
        <v>11.95</v>
      </c>
      <c r="K189" s="450">
        <f t="shared" si="35"/>
        <v>27974.949999999997</v>
      </c>
      <c r="L189" s="451">
        <f>SUM(G189-K189)</f>
        <v>-1498.2399999999943</v>
      </c>
      <c r="M189" s="478">
        <v>0.99246000000000001</v>
      </c>
      <c r="N189" s="453">
        <f t="shared" si="30"/>
        <v>-1486.9432703999944</v>
      </c>
      <c r="O189" s="106"/>
      <c r="P189" s="113"/>
    </row>
    <row r="190" spans="1:16" s="18" customFormat="1" ht="15" customHeight="1" x14ac:dyDescent="0.25">
      <c r="A190" s="443" t="s">
        <v>314</v>
      </c>
      <c r="B190" s="443" t="s">
        <v>315</v>
      </c>
      <c r="C190" s="443" t="s">
        <v>77</v>
      </c>
      <c r="D190" s="444">
        <v>41040</v>
      </c>
      <c r="E190" s="445">
        <v>50000</v>
      </c>
      <c r="F190" s="446">
        <v>0.67</v>
      </c>
      <c r="G190" s="447">
        <f t="shared" si="32"/>
        <v>33500</v>
      </c>
      <c r="H190" s="454"/>
      <c r="I190" s="444">
        <v>41078</v>
      </c>
      <c r="J190" s="446">
        <v>0.65700000000000003</v>
      </c>
      <c r="K190" s="450">
        <f t="shared" si="35"/>
        <v>32850</v>
      </c>
      <c r="L190" s="440">
        <f>SUM(G190-K190)</f>
        <v>650</v>
      </c>
      <c r="M190" s="478">
        <v>1.0113099999999999</v>
      </c>
      <c r="N190" s="441">
        <f t="shared" si="30"/>
        <v>657.35149999999999</v>
      </c>
      <c r="O190" s="106"/>
      <c r="P190" s="113"/>
    </row>
    <row r="191" spans="1:16" s="8" customFormat="1" ht="15" customHeight="1" x14ac:dyDescent="0.25">
      <c r="A191" s="480" t="s">
        <v>349</v>
      </c>
      <c r="B191" s="480" t="s">
        <v>350</v>
      </c>
      <c r="C191" s="480" t="s">
        <v>52</v>
      </c>
      <c r="D191" s="479">
        <v>41080</v>
      </c>
      <c r="E191" s="481">
        <v>3588</v>
      </c>
      <c r="F191" s="482">
        <v>4.6779999999999999</v>
      </c>
      <c r="G191" s="436">
        <f t="shared" si="32"/>
        <v>16784.664000000001</v>
      </c>
      <c r="H191" s="486"/>
      <c r="I191" s="479">
        <v>41081</v>
      </c>
      <c r="J191" s="482">
        <v>4.2619999999999996</v>
      </c>
      <c r="K191" s="439">
        <f t="shared" ref="K191:K205" si="36">SUM(E191*J191)</f>
        <v>15292.055999999999</v>
      </c>
      <c r="L191" s="440">
        <f>SUM(K191-G191)</f>
        <v>-1492.608000000002</v>
      </c>
      <c r="M191" s="477">
        <v>1.0193000000000001</v>
      </c>
      <c r="N191" s="441">
        <f t="shared" si="30"/>
        <v>-1521.4153344000022</v>
      </c>
      <c r="O191" s="107"/>
      <c r="P191" s="112"/>
    </row>
    <row r="192" spans="1:16" s="8" customFormat="1" ht="15" customHeight="1" x14ac:dyDescent="0.25">
      <c r="A192" s="480" t="s">
        <v>412</v>
      </c>
      <c r="B192" s="480" t="s">
        <v>413</v>
      </c>
      <c r="C192" s="480" t="s">
        <v>52</v>
      </c>
      <c r="D192" s="479">
        <v>40855</v>
      </c>
      <c r="E192" s="481">
        <v>12195</v>
      </c>
      <c r="F192" s="482">
        <v>2.0409999999999999</v>
      </c>
      <c r="G192" s="436">
        <f t="shared" si="32"/>
        <v>24889.994999999999</v>
      </c>
      <c r="H192" s="486"/>
      <c r="I192" s="479">
        <v>41087</v>
      </c>
      <c r="J192" s="482">
        <v>2.1949999999999998</v>
      </c>
      <c r="K192" s="439">
        <f t="shared" si="36"/>
        <v>26768.024999999998</v>
      </c>
      <c r="L192" s="440">
        <f>SUM(K192-G192)</f>
        <v>1878.0299999999988</v>
      </c>
      <c r="M192" s="477">
        <v>1.00624</v>
      </c>
      <c r="N192" s="441">
        <f t="shared" si="30"/>
        <v>1889.7489071999989</v>
      </c>
      <c r="O192" s="107"/>
      <c r="P192" s="112"/>
    </row>
    <row r="193" spans="1:16" s="18" customFormat="1" ht="15" customHeight="1" x14ac:dyDescent="0.25">
      <c r="A193" s="443" t="s">
        <v>414</v>
      </c>
      <c r="B193" s="443" t="s">
        <v>415</v>
      </c>
      <c r="C193" s="443" t="s">
        <v>77</v>
      </c>
      <c r="D193" s="444">
        <v>41081</v>
      </c>
      <c r="E193" s="445">
        <v>10000</v>
      </c>
      <c r="F193" s="446">
        <v>1.675</v>
      </c>
      <c r="G193" s="447">
        <f t="shared" si="32"/>
        <v>16750</v>
      </c>
      <c r="H193" s="454"/>
      <c r="I193" s="444">
        <v>41088</v>
      </c>
      <c r="J193" s="446">
        <v>1.762</v>
      </c>
      <c r="K193" s="450">
        <f t="shared" si="36"/>
        <v>17620</v>
      </c>
      <c r="L193" s="451">
        <f t="shared" ref="L193:L205" si="37">SUM(G193-K193)</f>
        <v>-870</v>
      </c>
      <c r="M193" s="478">
        <v>1.00803</v>
      </c>
      <c r="N193" s="453">
        <f t="shared" si="30"/>
        <v>-876.98609999999996</v>
      </c>
      <c r="O193" s="106"/>
      <c r="P193" s="113"/>
    </row>
    <row r="194" spans="1:16" s="18" customFormat="1" ht="15" customHeight="1" x14ac:dyDescent="0.25">
      <c r="A194" s="443" t="s">
        <v>416</v>
      </c>
      <c r="B194" s="443" t="s">
        <v>417</v>
      </c>
      <c r="C194" s="443" t="s">
        <v>77</v>
      </c>
      <c r="D194" s="444">
        <v>41085</v>
      </c>
      <c r="E194" s="445">
        <v>15000</v>
      </c>
      <c r="F194" s="446">
        <v>0.55600000000000005</v>
      </c>
      <c r="G194" s="447">
        <f t="shared" si="32"/>
        <v>8340</v>
      </c>
      <c r="H194" s="454"/>
      <c r="I194" s="444">
        <v>41092</v>
      </c>
      <c r="J194" s="446">
        <v>0.60399999999999998</v>
      </c>
      <c r="K194" s="450">
        <f t="shared" si="36"/>
        <v>9060</v>
      </c>
      <c r="L194" s="451">
        <f t="shared" si="37"/>
        <v>-720</v>
      </c>
      <c r="M194" s="478">
        <v>1.0259</v>
      </c>
      <c r="N194" s="453">
        <f t="shared" si="30"/>
        <v>-738.64800000000002</v>
      </c>
      <c r="O194" s="106"/>
      <c r="P194" s="113"/>
    </row>
    <row r="195" spans="1:16" s="18" customFormat="1" ht="15" customHeight="1" x14ac:dyDescent="0.25">
      <c r="A195" s="443" t="s">
        <v>138</v>
      </c>
      <c r="B195" s="443" t="s">
        <v>344</v>
      </c>
      <c r="C195" s="443" t="s">
        <v>77</v>
      </c>
      <c r="D195" s="444">
        <v>41045</v>
      </c>
      <c r="E195" s="445">
        <v>7075</v>
      </c>
      <c r="F195" s="446">
        <v>1.204</v>
      </c>
      <c r="G195" s="447">
        <f t="shared" si="32"/>
        <v>8518.2999999999993</v>
      </c>
      <c r="H195" s="454"/>
      <c r="I195" s="444">
        <v>41092</v>
      </c>
      <c r="J195" s="446">
        <v>1.3109999999999999</v>
      </c>
      <c r="K195" s="450">
        <f t="shared" si="36"/>
        <v>9275.3249999999989</v>
      </c>
      <c r="L195" s="451">
        <f t="shared" si="37"/>
        <v>-757.02499999999964</v>
      </c>
      <c r="M195" s="478">
        <v>1.0259</v>
      </c>
      <c r="N195" s="453">
        <f t="shared" si="30"/>
        <v>-776.63194749999968</v>
      </c>
      <c r="O195" s="106"/>
      <c r="P195" s="113"/>
    </row>
    <row r="196" spans="1:16" s="18" customFormat="1" ht="15" customHeight="1" x14ac:dyDescent="0.25">
      <c r="A196" s="443" t="s">
        <v>366</v>
      </c>
      <c r="B196" s="443" t="s">
        <v>246</v>
      </c>
      <c r="C196" s="443" t="s">
        <v>77</v>
      </c>
      <c r="D196" s="444">
        <v>41016</v>
      </c>
      <c r="E196" s="512">
        <v>27777</v>
      </c>
      <c r="F196" s="446">
        <v>0.65300000000000002</v>
      </c>
      <c r="G196" s="447">
        <f t="shared" si="32"/>
        <v>18138.381000000001</v>
      </c>
      <c r="H196" s="454"/>
      <c r="I196" s="444">
        <v>41093</v>
      </c>
      <c r="J196" s="446">
        <v>0.51500000000000001</v>
      </c>
      <c r="K196" s="450">
        <f t="shared" si="36"/>
        <v>14305.155000000001</v>
      </c>
      <c r="L196" s="440">
        <f t="shared" si="37"/>
        <v>3833.2260000000006</v>
      </c>
      <c r="M196" s="478">
        <v>1.0247599999999999</v>
      </c>
      <c r="N196" s="441">
        <f t="shared" si="30"/>
        <v>3928.1366757600003</v>
      </c>
      <c r="O196" s="106"/>
      <c r="P196" s="113"/>
    </row>
    <row r="197" spans="1:16" s="18" customFormat="1" ht="15" customHeight="1" x14ac:dyDescent="0.25">
      <c r="A197" s="443" t="s">
        <v>418</v>
      </c>
      <c r="B197" s="443" t="s">
        <v>242</v>
      </c>
      <c r="C197" s="443" t="s">
        <v>77</v>
      </c>
      <c r="D197" s="444">
        <v>41045</v>
      </c>
      <c r="E197" s="445">
        <v>843</v>
      </c>
      <c r="F197" s="446">
        <v>32.79</v>
      </c>
      <c r="G197" s="447">
        <f t="shared" si="32"/>
        <v>27641.969999999998</v>
      </c>
      <c r="H197" s="454"/>
      <c r="I197" s="444">
        <v>41094</v>
      </c>
      <c r="J197" s="446">
        <v>32.287999999999997</v>
      </c>
      <c r="K197" s="450">
        <f t="shared" si="36"/>
        <v>27218.783999999996</v>
      </c>
      <c r="L197" s="440">
        <f t="shared" si="37"/>
        <v>423.18600000000151</v>
      </c>
      <c r="M197" s="478">
        <v>1.0281100000000001</v>
      </c>
      <c r="N197" s="441">
        <f t="shared" si="30"/>
        <v>435.08175846000159</v>
      </c>
      <c r="O197" s="106"/>
      <c r="P197" s="113"/>
    </row>
    <row r="198" spans="1:16" s="18" customFormat="1" ht="15" customHeight="1" x14ac:dyDescent="0.25">
      <c r="A198" s="443" t="s">
        <v>419</v>
      </c>
      <c r="B198" s="443" t="s">
        <v>420</v>
      </c>
      <c r="C198" s="443" t="s">
        <v>77</v>
      </c>
      <c r="D198" s="444">
        <v>41004</v>
      </c>
      <c r="E198" s="445">
        <v>17857</v>
      </c>
      <c r="F198" s="446">
        <v>1.0780000000000001</v>
      </c>
      <c r="G198" s="447">
        <f t="shared" si="32"/>
        <v>19249.846000000001</v>
      </c>
      <c r="H198" s="454"/>
      <c r="I198" s="444">
        <v>41094</v>
      </c>
      <c r="J198" s="446">
        <v>0.93600000000000005</v>
      </c>
      <c r="K198" s="450">
        <f t="shared" si="36"/>
        <v>16714.152000000002</v>
      </c>
      <c r="L198" s="440">
        <f t="shared" si="37"/>
        <v>2535.6939999999995</v>
      </c>
      <c r="M198" s="478">
        <v>1.0281100000000001</v>
      </c>
      <c r="N198" s="441">
        <f t="shared" si="30"/>
        <v>2606.9723583399996</v>
      </c>
      <c r="O198" s="106"/>
      <c r="P198" s="113"/>
    </row>
    <row r="199" spans="1:16" s="18" customFormat="1" ht="15" customHeight="1" x14ac:dyDescent="0.25">
      <c r="A199" s="443" t="s">
        <v>328</v>
      </c>
      <c r="B199" s="443" t="s">
        <v>329</v>
      </c>
      <c r="C199" s="443" t="s">
        <v>77</v>
      </c>
      <c r="D199" s="444">
        <v>41065</v>
      </c>
      <c r="E199" s="445">
        <v>11111</v>
      </c>
      <c r="F199" s="446">
        <v>1.1599999999999999</v>
      </c>
      <c r="G199" s="447">
        <f t="shared" ref="G199:G232" si="38">SUM(E199*F199)</f>
        <v>12888.759999999998</v>
      </c>
      <c r="H199" s="454"/>
      <c r="I199" s="444">
        <v>41095</v>
      </c>
      <c r="J199" s="446">
        <v>1.1200000000000001</v>
      </c>
      <c r="K199" s="450">
        <f t="shared" si="36"/>
        <v>12444.320000000002</v>
      </c>
      <c r="L199" s="440">
        <f t="shared" si="37"/>
        <v>444.43999999999687</v>
      </c>
      <c r="M199" s="478">
        <v>1.0274300000000001</v>
      </c>
      <c r="N199" s="441">
        <f t="shared" si="30"/>
        <v>456.6309891999968</v>
      </c>
      <c r="O199" s="106"/>
      <c r="P199" s="113"/>
    </row>
    <row r="200" spans="1:16" s="18" customFormat="1" ht="15" customHeight="1" x14ac:dyDescent="0.25">
      <c r="A200" s="443" t="s">
        <v>421</v>
      </c>
      <c r="B200" s="443" t="s">
        <v>422</v>
      </c>
      <c r="C200" s="443" t="s">
        <v>77</v>
      </c>
      <c r="D200" s="444">
        <v>41081</v>
      </c>
      <c r="E200" s="445">
        <v>4838</v>
      </c>
      <c r="F200" s="445">
        <v>7.3620000000000001</v>
      </c>
      <c r="G200" s="447">
        <f t="shared" si="38"/>
        <v>35617.356</v>
      </c>
      <c r="H200" s="454"/>
      <c r="I200" s="444">
        <v>41108</v>
      </c>
      <c r="J200" s="446">
        <v>7.6260000000000003</v>
      </c>
      <c r="K200" s="450">
        <f t="shared" si="36"/>
        <v>36894.588000000003</v>
      </c>
      <c r="L200" s="451">
        <f t="shared" si="37"/>
        <v>-1277.2320000000036</v>
      </c>
      <c r="M200" s="478">
        <v>1.0315099999999999</v>
      </c>
      <c r="N200" s="453">
        <f t="shared" si="30"/>
        <v>-1317.4775803200037</v>
      </c>
      <c r="O200" s="106"/>
      <c r="P200" s="113"/>
    </row>
    <row r="201" spans="1:16" s="18" customFormat="1" ht="15" customHeight="1" x14ac:dyDescent="0.25">
      <c r="A201" s="443" t="s">
        <v>423</v>
      </c>
      <c r="B201" s="443" t="s">
        <v>424</v>
      </c>
      <c r="C201" s="443" t="s">
        <v>77</v>
      </c>
      <c r="D201" s="444">
        <v>41064</v>
      </c>
      <c r="E201" s="445">
        <v>14285</v>
      </c>
      <c r="F201" s="446">
        <v>0.38</v>
      </c>
      <c r="G201" s="447">
        <f t="shared" si="38"/>
        <v>5428.3</v>
      </c>
      <c r="H201" s="454"/>
      <c r="I201" s="444">
        <v>41109</v>
      </c>
      <c r="J201" s="446">
        <v>0.41699999999999998</v>
      </c>
      <c r="K201" s="450">
        <f t="shared" si="36"/>
        <v>5956.8449999999993</v>
      </c>
      <c r="L201" s="451">
        <f t="shared" si="37"/>
        <v>-528.54499999999916</v>
      </c>
      <c r="M201" s="478">
        <v>1.0363100000000001</v>
      </c>
      <c r="N201" s="453">
        <f t="shared" si="30"/>
        <v>-547.73646894999922</v>
      </c>
      <c r="O201" s="106"/>
      <c r="P201" s="113"/>
    </row>
    <row r="202" spans="1:16" s="18" customFormat="1" ht="15" customHeight="1" x14ac:dyDescent="0.25">
      <c r="A202" s="443" t="s">
        <v>306</v>
      </c>
      <c r="B202" s="443" t="s">
        <v>307</v>
      </c>
      <c r="C202" s="443" t="s">
        <v>77</v>
      </c>
      <c r="D202" s="444">
        <v>41045</v>
      </c>
      <c r="E202" s="445">
        <v>1271</v>
      </c>
      <c r="F202" s="446">
        <v>18.350000000000001</v>
      </c>
      <c r="G202" s="447">
        <f t="shared" si="38"/>
        <v>23322.850000000002</v>
      </c>
      <c r="H202" s="454"/>
      <c r="I202" s="444">
        <v>41120</v>
      </c>
      <c r="J202" s="446">
        <v>17.03</v>
      </c>
      <c r="K202" s="450">
        <f t="shared" si="36"/>
        <v>21645.13</v>
      </c>
      <c r="L202" s="440">
        <f t="shared" si="37"/>
        <v>1677.7200000000012</v>
      </c>
      <c r="M202" s="478">
        <v>1.04731</v>
      </c>
      <c r="N202" s="441">
        <f t="shared" si="30"/>
        <v>1757.0929332000012</v>
      </c>
      <c r="O202" s="106"/>
      <c r="P202" s="113"/>
    </row>
    <row r="203" spans="1:16" s="18" customFormat="1" ht="15" customHeight="1" x14ac:dyDescent="0.25">
      <c r="A203" s="443" t="s">
        <v>425</v>
      </c>
      <c r="B203" s="443" t="s">
        <v>426</v>
      </c>
      <c r="C203" s="443" t="s">
        <v>77</v>
      </c>
      <c r="D203" s="444">
        <v>41081</v>
      </c>
      <c r="E203" s="445">
        <v>1562</v>
      </c>
      <c r="F203" s="446">
        <v>11.34</v>
      </c>
      <c r="G203" s="447">
        <f t="shared" si="38"/>
        <v>17713.079999999998</v>
      </c>
      <c r="H203" s="454"/>
      <c r="I203" s="444">
        <v>41130</v>
      </c>
      <c r="J203" s="446">
        <v>9.75</v>
      </c>
      <c r="K203" s="450">
        <f t="shared" si="36"/>
        <v>15229.5</v>
      </c>
      <c r="L203" s="440">
        <f t="shared" si="37"/>
        <v>2483.5799999999981</v>
      </c>
      <c r="M203" s="478">
        <v>1.0569599999999999</v>
      </c>
      <c r="N203" s="441">
        <f t="shared" si="30"/>
        <v>2625.0447167999978</v>
      </c>
      <c r="O203" s="106"/>
      <c r="P203" s="113"/>
    </row>
    <row r="204" spans="1:16" s="18" customFormat="1" ht="15" customHeight="1" x14ac:dyDescent="0.25">
      <c r="A204" s="443" t="s">
        <v>400</v>
      </c>
      <c r="B204" s="443" t="s">
        <v>401</v>
      </c>
      <c r="C204" s="443" t="s">
        <v>77</v>
      </c>
      <c r="D204" s="444">
        <v>41109</v>
      </c>
      <c r="E204" s="445">
        <v>937.5</v>
      </c>
      <c r="F204" s="446">
        <v>24.35</v>
      </c>
      <c r="G204" s="447">
        <f t="shared" si="38"/>
        <v>22828.125</v>
      </c>
      <c r="H204" s="454"/>
      <c r="I204" s="444">
        <v>41130</v>
      </c>
      <c r="J204" s="446">
        <v>25.65</v>
      </c>
      <c r="K204" s="450">
        <f t="shared" si="36"/>
        <v>24046.875</v>
      </c>
      <c r="L204" s="451">
        <f t="shared" si="37"/>
        <v>-1218.75</v>
      </c>
      <c r="M204" s="478">
        <v>1.0569599999999999</v>
      </c>
      <c r="N204" s="453">
        <f t="shared" si="30"/>
        <v>-1288.1699999999998</v>
      </c>
      <c r="O204" s="106"/>
      <c r="P204" s="113"/>
    </row>
    <row r="205" spans="1:16" s="18" customFormat="1" ht="15" customHeight="1" x14ac:dyDescent="0.25">
      <c r="A205" s="443" t="s">
        <v>227</v>
      </c>
      <c r="B205" s="443" t="s">
        <v>228</v>
      </c>
      <c r="C205" s="443" t="s">
        <v>77</v>
      </c>
      <c r="D205" s="444">
        <v>41127</v>
      </c>
      <c r="E205" s="445">
        <v>3521</v>
      </c>
      <c r="F205" s="446">
        <v>3.8580000000000001</v>
      </c>
      <c r="G205" s="447">
        <f t="shared" si="38"/>
        <v>13584.018</v>
      </c>
      <c r="H205" s="454"/>
      <c r="I205" s="444">
        <v>41130</v>
      </c>
      <c r="J205" s="446">
        <v>4.1420000000000003</v>
      </c>
      <c r="K205" s="450">
        <f t="shared" si="36"/>
        <v>14583.982000000002</v>
      </c>
      <c r="L205" s="451">
        <f t="shared" si="37"/>
        <v>-999.96400000000176</v>
      </c>
      <c r="M205" s="478">
        <v>1.0569599999999999</v>
      </c>
      <c r="N205" s="453">
        <f t="shared" si="30"/>
        <v>-1056.9219494400018</v>
      </c>
      <c r="O205" s="106"/>
      <c r="P205" s="113"/>
    </row>
    <row r="206" spans="1:16" s="8" customFormat="1" ht="15" customHeight="1" x14ac:dyDescent="0.25">
      <c r="A206" s="480" t="s">
        <v>427</v>
      </c>
      <c r="B206" s="480" t="s">
        <v>428</v>
      </c>
      <c r="C206" s="480" t="s">
        <v>52</v>
      </c>
      <c r="D206" s="479">
        <v>41032</v>
      </c>
      <c r="E206" s="481">
        <v>2830</v>
      </c>
      <c r="F206" s="482">
        <v>20.47</v>
      </c>
      <c r="G206" s="436">
        <f t="shared" si="38"/>
        <v>57930.1</v>
      </c>
      <c r="H206" s="486"/>
      <c r="I206" s="479">
        <v>41134</v>
      </c>
      <c r="J206" s="482">
        <v>22.72</v>
      </c>
      <c r="K206" s="439">
        <f>SUM(E206*J206)</f>
        <v>64297.599999999999</v>
      </c>
      <c r="L206" s="440">
        <f>SUM(K206-G206)</f>
        <v>6367.5</v>
      </c>
      <c r="M206" s="477">
        <v>1.05532</v>
      </c>
      <c r="N206" s="441">
        <f t="shared" si="30"/>
        <v>6719.7501000000002</v>
      </c>
      <c r="O206" s="107"/>
      <c r="P206" s="112"/>
    </row>
    <row r="207" spans="1:16" s="8" customFormat="1" ht="15" customHeight="1" x14ac:dyDescent="0.25">
      <c r="A207" s="505" t="s">
        <v>429</v>
      </c>
      <c r="B207" s="505" t="s">
        <v>430</v>
      </c>
      <c r="C207" s="505" t="s">
        <v>52</v>
      </c>
      <c r="D207" s="506">
        <v>41113</v>
      </c>
      <c r="E207" s="507">
        <v>13000</v>
      </c>
      <c r="F207" s="508">
        <v>2.64</v>
      </c>
      <c r="G207" s="509">
        <f t="shared" si="38"/>
        <v>34320</v>
      </c>
      <c r="H207" s="510"/>
      <c r="I207" s="508"/>
      <c r="J207" s="508">
        <v>2.65</v>
      </c>
      <c r="K207" s="511">
        <f>SUM(E207*J207)</f>
        <v>34450</v>
      </c>
      <c r="L207" s="501">
        <f>SUM(K207-G207)</f>
        <v>130</v>
      </c>
      <c r="M207" s="492">
        <v>1</v>
      </c>
      <c r="N207" s="502">
        <f t="shared" si="30"/>
        <v>130</v>
      </c>
      <c r="O207" s="107"/>
      <c r="P207" s="112"/>
    </row>
    <row r="208" spans="1:16" s="8" customFormat="1" ht="15" customHeight="1" x14ac:dyDescent="0.25">
      <c r="A208" s="480" t="s">
        <v>431</v>
      </c>
      <c r="B208" s="480" t="s">
        <v>432</v>
      </c>
      <c r="C208" s="480" t="s">
        <v>52</v>
      </c>
      <c r="D208" s="479">
        <v>41115</v>
      </c>
      <c r="E208" s="481">
        <v>949</v>
      </c>
      <c r="F208" s="482">
        <v>54.79</v>
      </c>
      <c r="G208" s="436">
        <f t="shared" si="38"/>
        <v>51995.71</v>
      </c>
      <c r="H208" s="486"/>
      <c r="I208" s="479">
        <v>41141</v>
      </c>
      <c r="J208" s="482">
        <v>54.73</v>
      </c>
      <c r="K208" s="439">
        <f>SUM(E208*J208)</f>
        <v>51938.77</v>
      </c>
      <c r="L208" s="440">
        <f>SUM(K208-G208)</f>
        <v>-56.940000000002328</v>
      </c>
      <c r="M208" s="477">
        <v>1.04314</v>
      </c>
      <c r="N208" s="441">
        <f t="shared" si="30"/>
        <v>-59.396391600002424</v>
      </c>
      <c r="O208" s="107"/>
      <c r="P208" s="112"/>
    </row>
    <row r="209" spans="1:16" s="18" customFormat="1" ht="15" customHeight="1" x14ac:dyDescent="0.25">
      <c r="A209" s="443" t="s">
        <v>433</v>
      </c>
      <c r="B209" s="443" t="s">
        <v>434</v>
      </c>
      <c r="C209" s="443" t="s">
        <v>77</v>
      </c>
      <c r="D209" s="444">
        <v>41043</v>
      </c>
      <c r="E209" s="445">
        <v>18292</v>
      </c>
      <c r="F209" s="446">
        <v>0.89</v>
      </c>
      <c r="G209" s="447">
        <f t="shared" si="38"/>
        <v>16279.880000000001</v>
      </c>
      <c r="H209" s="454"/>
      <c r="I209" s="444">
        <v>41144</v>
      </c>
      <c r="J209" s="446">
        <v>0.60499999999999998</v>
      </c>
      <c r="K209" s="450">
        <f>SUM(E209*J209)</f>
        <v>11066.66</v>
      </c>
      <c r="L209" s="440">
        <f>SUM(G209-K209)</f>
        <v>5213.2200000000012</v>
      </c>
      <c r="M209" s="478">
        <v>1.0504599999999999</v>
      </c>
      <c r="N209" s="441">
        <f t="shared" si="30"/>
        <v>5476.2790812000012</v>
      </c>
      <c r="O209" s="106"/>
      <c r="P209" s="113"/>
    </row>
    <row r="210" spans="1:16" s="8" customFormat="1" ht="15" customHeight="1" x14ac:dyDescent="0.25">
      <c r="A210" s="480" t="s">
        <v>238</v>
      </c>
      <c r="B210" s="480" t="s">
        <v>239</v>
      </c>
      <c r="C210" s="480" t="s">
        <v>52</v>
      </c>
      <c r="D210" s="479">
        <v>41135</v>
      </c>
      <c r="E210" s="481">
        <v>10000</v>
      </c>
      <c r="F210" s="482">
        <v>1.385</v>
      </c>
      <c r="G210" s="436">
        <f t="shared" si="38"/>
        <v>13850</v>
      </c>
      <c r="H210" s="486"/>
      <c r="I210" s="479">
        <v>41145</v>
      </c>
      <c r="J210" s="482">
        <v>1.2849999999999999</v>
      </c>
      <c r="K210" s="439">
        <f t="shared" ref="K210:K215" si="39">SUM(E210*J210)</f>
        <v>12850</v>
      </c>
      <c r="L210" s="440">
        <f>SUM(K210-G210)</f>
        <v>-1000</v>
      </c>
      <c r="M210" s="477">
        <v>1.04393</v>
      </c>
      <c r="N210" s="441">
        <f t="shared" si="30"/>
        <v>-1043.93</v>
      </c>
      <c r="O210" s="107"/>
      <c r="P210" s="112"/>
    </row>
    <row r="211" spans="1:16" s="8" customFormat="1" ht="15" customHeight="1" x14ac:dyDescent="0.25">
      <c r="A211" s="480" t="s">
        <v>435</v>
      </c>
      <c r="B211" s="480" t="s">
        <v>436</v>
      </c>
      <c r="C211" s="480" t="s">
        <v>52</v>
      </c>
      <c r="D211" s="479">
        <v>41161</v>
      </c>
      <c r="E211" s="481">
        <v>8333</v>
      </c>
      <c r="F211" s="482">
        <v>1.94</v>
      </c>
      <c r="G211" s="436">
        <f t="shared" si="38"/>
        <v>16166.02</v>
      </c>
      <c r="H211" s="486"/>
      <c r="I211" s="479">
        <v>41155</v>
      </c>
      <c r="J211" s="482">
        <v>1.82</v>
      </c>
      <c r="K211" s="439">
        <f t="shared" si="39"/>
        <v>15166.060000000001</v>
      </c>
      <c r="L211" s="440">
        <f>SUM(K211-G211)</f>
        <v>-999.95999999999913</v>
      </c>
      <c r="M211" s="477">
        <v>1.0284899999999999</v>
      </c>
      <c r="N211" s="441">
        <f t="shared" si="30"/>
        <v>-1028.4488603999989</v>
      </c>
      <c r="O211" s="107"/>
      <c r="P211" s="112"/>
    </row>
    <row r="212" spans="1:16" s="8" customFormat="1" ht="15" customHeight="1" x14ac:dyDescent="0.25">
      <c r="A212" s="480" t="s">
        <v>437</v>
      </c>
      <c r="B212" s="480" t="s">
        <v>438</v>
      </c>
      <c r="C212" s="480" t="s">
        <v>52</v>
      </c>
      <c r="D212" s="479">
        <v>41151</v>
      </c>
      <c r="E212" s="481">
        <v>2941</v>
      </c>
      <c r="F212" s="482">
        <v>8.44</v>
      </c>
      <c r="G212" s="436">
        <f t="shared" si="38"/>
        <v>24822.039999999997</v>
      </c>
      <c r="H212" s="486"/>
      <c r="I212" s="479">
        <v>41162</v>
      </c>
      <c r="J212" s="482">
        <v>8.1</v>
      </c>
      <c r="K212" s="439">
        <f t="shared" si="39"/>
        <v>23822.1</v>
      </c>
      <c r="L212" s="440">
        <f>SUM(K212-G212)</f>
        <v>-999.93999999999869</v>
      </c>
      <c r="M212" s="477">
        <v>1.03681</v>
      </c>
      <c r="N212" s="441">
        <f t="shared" si="30"/>
        <v>-1036.7477913999987</v>
      </c>
      <c r="O212" s="107"/>
      <c r="P212" s="112"/>
    </row>
    <row r="213" spans="1:16" s="18" customFormat="1" ht="15" customHeight="1" x14ac:dyDescent="0.25">
      <c r="A213" s="443" t="s">
        <v>175</v>
      </c>
      <c r="B213" s="443" t="s">
        <v>176</v>
      </c>
      <c r="C213" s="443" t="s">
        <v>77</v>
      </c>
      <c r="D213" s="444">
        <v>41043</v>
      </c>
      <c r="E213" s="445">
        <v>5000</v>
      </c>
      <c r="F213" s="446">
        <v>1.77</v>
      </c>
      <c r="G213" s="447">
        <f t="shared" si="38"/>
        <v>8850</v>
      </c>
      <c r="H213" s="454"/>
      <c r="I213" s="444">
        <v>41166</v>
      </c>
      <c r="J213" s="513">
        <v>0.72499999999999998</v>
      </c>
      <c r="K213" s="450">
        <f t="shared" si="39"/>
        <v>3625</v>
      </c>
      <c r="L213" s="440">
        <f>SUM(G213-K213)</f>
        <v>5225</v>
      </c>
      <c r="M213" s="478">
        <v>1.05464</v>
      </c>
      <c r="N213" s="441">
        <f t="shared" si="30"/>
        <v>5510.4939999999997</v>
      </c>
      <c r="O213" s="106"/>
      <c r="P213" s="113"/>
    </row>
    <row r="214" spans="1:16" s="18" customFormat="1" ht="15" customHeight="1" x14ac:dyDescent="0.25">
      <c r="A214" s="443" t="s">
        <v>439</v>
      </c>
      <c r="B214" s="443" t="s">
        <v>440</v>
      </c>
      <c r="C214" s="443" t="s">
        <v>77</v>
      </c>
      <c r="D214" s="444">
        <v>41081</v>
      </c>
      <c r="E214" s="445">
        <v>6048</v>
      </c>
      <c r="F214" s="446">
        <v>1.8660000000000001</v>
      </c>
      <c r="G214" s="447">
        <f t="shared" si="38"/>
        <v>11285.568000000001</v>
      </c>
      <c r="H214" s="454"/>
      <c r="I214" s="444">
        <v>41166</v>
      </c>
      <c r="J214" s="446">
        <v>1.615</v>
      </c>
      <c r="K214" s="450">
        <f t="shared" si="39"/>
        <v>9767.52</v>
      </c>
      <c r="L214" s="440">
        <f>SUM(G214-K214)</f>
        <v>1518.0480000000007</v>
      </c>
      <c r="M214" s="478">
        <v>1.05464</v>
      </c>
      <c r="N214" s="441">
        <f t="shared" si="30"/>
        <v>1600.9941427200008</v>
      </c>
      <c r="O214" s="106"/>
      <c r="P214" s="113"/>
    </row>
    <row r="215" spans="1:16" s="18" customFormat="1" ht="15" customHeight="1" x14ac:dyDescent="0.25">
      <c r="A215" s="443" t="s">
        <v>441</v>
      </c>
      <c r="B215" s="443" t="s">
        <v>442</v>
      </c>
      <c r="C215" s="443" t="s">
        <v>77</v>
      </c>
      <c r="D215" s="444">
        <v>41031</v>
      </c>
      <c r="E215" s="445">
        <v>4687</v>
      </c>
      <c r="F215" s="446">
        <v>4.55</v>
      </c>
      <c r="G215" s="447">
        <f t="shared" si="38"/>
        <v>21325.85</v>
      </c>
      <c r="H215" s="454"/>
      <c r="I215" s="444">
        <v>41169</v>
      </c>
      <c r="J215" s="446">
        <v>2.82</v>
      </c>
      <c r="K215" s="450">
        <f t="shared" si="39"/>
        <v>13217.34</v>
      </c>
      <c r="L215" s="440">
        <f>SUM(G215-K215)</f>
        <v>8108.5099999999984</v>
      </c>
      <c r="M215" s="478">
        <v>1.0552600000000001</v>
      </c>
      <c r="N215" s="441">
        <f t="shared" si="30"/>
        <v>8556.5862625999998</v>
      </c>
      <c r="O215" s="106"/>
      <c r="P215" s="113"/>
    </row>
    <row r="216" spans="1:16" s="8" customFormat="1" ht="15" customHeight="1" x14ac:dyDescent="0.25">
      <c r="A216" s="480" t="s">
        <v>443</v>
      </c>
      <c r="B216" s="480" t="s">
        <v>444</v>
      </c>
      <c r="C216" s="480" t="s">
        <v>52</v>
      </c>
      <c r="D216" s="479">
        <v>41113</v>
      </c>
      <c r="E216" s="481">
        <v>22000</v>
      </c>
      <c r="F216" s="482">
        <v>0.70899999999999996</v>
      </c>
      <c r="G216" s="436">
        <f t="shared" si="38"/>
        <v>15598</v>
      </c>
      <c r="H216" s="486"/>
      <c r="I216" s="479">
        <v>41169</v>
      </c>
      <c r="J216" s="482">
        <v>0.73599999999999999</v>
      </c>
      <c r="K216" s="439">
        <f t="shared" ref="K216:K241" si="40">SUM(E216*J216)</f>
        <v>16192</v>
      </c>
      <c r="L216" s="440">
        <f>SUM(K216-G216)</f>
        <v>594</v>
      </c>
      <c r="M216" s="477">
        <v>1.0552600000000001</v>
      </c>
      <c r="N216" s="441">
        <f t="shared" si="30"/>
        <v>626.8244400000001</v>
      </c>
      <c r="O216" s="107"/>
      <c r="P216" s="112"/>
    </row>
    <row r="217" spans="1:16" s="8" customFormat="1" ht="15" customHeight="1" x14ac:dyDescent="0.25">
      <c r="A217" s="480" t="s">
        <v>445</v>
      </c>
      <c r="B217" s="480" t="s">
        <v>446</v>
      </c>
      <c r="C217" s="480" t="s">
        <v>52</v>
      </c>
      <c r="D217" s="479">
        <v>41138</v>
      </c>
      <c r="E217" s="481">
        <v>3061</v>
      </c>
      <c r="F217" s="482">
        <v>13.03</v>
      </c>
      <c r="G217" s="436">
        <f t="shared" si="38"/>
        <v>39884.829999999994</v>
      </c>
      <c r="H217" s="486"/>
      <c r="I217" s="479">
        <v>41169</v>
      </c>
      <c r="J217" s="482">
        <v>12.82</v>
      </c>
      <c r="K217" s="439">
        <f t="shared" si="40"/>
        <v>39242.020000000004</v>
      </c>
      <c r="L217" s="440">
        <f>SUM(K217-G217)</f>
        <v>-642.8099999999904</v>
      </c>
      <c r="M217" s="477">
        <v>1.0552600000000001</v>
      </c>
      <c r="N217" s="441">
        <f t="shared" si="30"/>
        <v>-678.33168059998991</v>
      </c>
      <c r="O217" s="107"/>
      <c r="P217" s="112"/>
    </row>
    <row r="218" spans="1:16" s="8" customFormat="1" ht="15" customHeight="1" x14ac:dyDescent="0.25">
      <c r="A218" s="480" t="s">
        <v>447</v>
      </c>
      <c r="B218" s="480" t="s">
        <v>448</v>
      </c>
      <c r="C218" s="480" t="s">
        <v>52</v>
      </c>
      <c r="D218" s="479">
        <v>41155</v>
      </c>
      <c r="E218" s="481">
        <v>10000</v>
      </c>
      <c r="F218" s="482">
        <v>1.44</v>
      </c>
      <c r="G218" s="436">
        <f t="shared" si="38"/>
        <v>14400</v>
      </c>
      <c r="H218" s="486"/>
      <c r="I218" s="479">
        <v>41173</v>
      </c>
      <c r="J218" s="482">
        <v>1.34</v>
      </c>
      <c r="K218" s="439">
        <f t="shared" si="40"/>
        <v>13400</v>
      </c>
      <c r="L218" s="440">
        <f>SUM(K218-G218)</f>
        <v>-1000</v>
      </c>
      <c r="M218" s="477">
        <v>1.0434600000000001</v>
      </c>
      <c r="N218" s="441">
        <f t="shared" si="30"/>
        <v>-1043.46</v>
      </c>
      <c r="O218" s="107"/>
      <c r="P218" s="112"/>
    </row>
    <row r="219" spans="1:16" s="8" customFormat="1" ht="15" customHeight="1" x14ac:dyDescent="0.25">
      <c r="A219" s="480" t="s">
        <v>449</v>
      </c>
      <c r="B219" s="480" t="s">
        <v>201</v>
      </c>
      <c r="C219" s="480" t="s">
        <v>52</v>
      </c>
      <c r="D219" s="479">
        <v>41143</v>
      </c>
      <c r="E219" s="481">
        <v>30000</v>
      </c>
      <c r="F219" s="482">
        <v>0.45500000000000002</v>
      </c>
      <c r="G219" s="436">
        <f t="shared" si="38"/>
        <v>13650</v>
      </c>
      <c r="H219" s="486"/>
      <c r="I219" s="479">
        <v>41178</v>
      </c>
      <c r="J219" s="482">
        <v>0.47499999999999998</v>
      </c>
      <c r="K219" s="439">
        <f t="shared" si="40"/>
        <v>14250</v>
      </c>
      <c r="L219" s="440">
        <f>SUM(K219-G219)</f>
        <v>600</v>
      </c>
      <c r="M219" s="477">
        <v>1.0389299999999999</v>
      </c>
      <c r="N219" s="441">
        <f t="shared" si="30"/>
        <v>623.35799999999995</v>
      </c>
      <c r="O219" s="107"/>
      <c r="P219" s="112"/>
    </row>
    <row r="220" spans="1:16" s="8" customFormat="1" ht="15" customHeight="1" x14ac:dyDescent="0.25">
      <c r="A220" s="480" t="s">
        <v>450</v>
      </c>
      <c r="B220" s="480" t="s">
        <v>451</v>
      </c>
      <c r="C220" s="480" t="s">
        <v>52</v>
      </c>
      <c r="D220" s="479">
        <v>41138</v>
      </c>
      <c r="E220" s="481">
        <v>633</v>
      </c>
      <c r="F220" s="482">
        <v>26.18</v>
      </c>
      <c r="G220" s="436">
        <f t="shared" si="38"/>
        <v>16571.939999999999</v>
      </c>
      <c r="H220" s="486"/>
      <c r="I220" s="479">
        <v>41180</v>
      </c>
      <c r="J220" s="482">
        <v>25.83</v>
      </c>
      <c r="K220" s="439">
        <f t="shared" si="40"/>
        <v>16350.39</v>
      </c>
      <c r="L220" s="440">
        <f>SUM(K220-G220)</f>
        <v>-221.54999999999927</v>
      </c>
      <c r="M220" s="477">
        <v>1.0217400000000001</v>
      </c>
      <c r="N220" s="441">
        <f t="shared" si="30"/>
        <v>-226.36649699999927</v>
      </c>
      <c r="O220" s="107"/>
      <c r="P220" s="112"/>
    </row>
    <row r="221" spans="1:16" s="18" customFormat="1" ht="15" customHeight="1" x14ac:dyDescent="0.25">
      <c r="A221" s="443" t="s">
        <v>219</v>
      </c>
      <c r="B221" s="443" t="s">
        <v>220</v>
      </c>
      <c r="C221" s="443" t="s">
        <v>77</v>
      </c>
      <c r="D221" s="444">
        <v>41138</v>
      </c>
      <c r="E221" s="445">
        <v>3571</v>
      </c>
      <c r="F221" s="446">
        <v>4.6500000000000004</v>
      </c>
      <c r="G221" s="447">
        <f t="shared" si="38"/>
        <v>16605.150000000001</v>
      </c>
      <c r="H221" s="454"/>
      <c r="I221" s="444">
        <v>41186</v>
      </c>
      <c r="J221" s="446">
        <v>4.8600000000000003</v>
      </c>
      <c r="K221" s="450">
        <f t="shared" si="40"/>
        <v>17355.060000000001</v>
      </c>
      <c r="L221" s="451">
        <f>SUM(G221-K221)</f>
        <v>-749.90999999999985</v>
      </c>
      <c r="M221" s="478">
        <v>1.0217400000000001</v>
      </c>
      <c r="N221" s="453">
        <f t="shared" si="30"/>
        <v>-766.21304339999995</v>
      </c>
      <c r="O221" s="106"/>
      <c r="P221" s="113"/>
    </row>
    <row r="222" spans="1:16" s="8" customFormat="1" ht="15" customHeight="1" x14ac:dyDescent="0.25">
      <c r="A222" s="480" t="s">
        <v>259</v>
      </c>
      <c r="B222" s="480" t="s">
        <v>260</v>
      </c>
      <c r="C222" s="480" t="s">
        <v>52</v>
      </c>
      <c r="D222" s="479">
        <v>41190</v>
      </c>
      <c r="E222" s="481">
        <v>2343</v>
      </c>
      <c r="F222" s="482">
        <v>16.32</v>
      </c>
      <c r="G222" s="436">
        <f t="shared" si="38"/>
        <v>38237.760000000002</v>
      </c>
      <c r="H222" s="486"/>
      <c r="I222" s="479">
        <v>41205</v>
      </c>
      <c r="J222" s="482">
        <v>15.87</v>
      </c>
      <c r="K222" s="439">
        <f t="shared" si="40"/>
        <v>37183.409999999996</v>
      </c>
      <c r="L222" s="440">
        <f t="shared" ref="L222:L235" si="41">SUM(K222-G222)</f>
        <v>-1054.3500000000058</v>
      </c>
      <c r="M222" s="477">
        <v>1.0320800000000001</v>
      </c>
      <c r="N222" s="441">
        <f t="shared" si="30"/>
        <v>-1088.1735480000061</v>
      </c>
      <c r="O222" s="107"/>
      <c r="P222" s="112"/>
    </row>
    <row r="223" spans="1:16" s="8" customFormat="1" ht="15" customHeight="1" x14ac:dyDescent="0.25">
      <c r="A223" s="480" t="s">
        <v>452</v>
      </c>
      <c r="B223" s="480" t="s">
        <v>453</v>
      </c>
      <c r="C223" s="480" t="s">
        <v>52</v>
      </c>
      <c r="D223" s="479">
        <v>41194</v>
      </c>
      <c r="E223" s="481">
        <v>5000</v>
      </c>
      <c r="F223" s="482">
        <v>3.9</v>
      </c>
      <c r="G223" s="436">
        <f t="shared" si="38"/>
        <v>19500</v>
      </c>
      <c r="H223" s="486"/>
      <c r="I223" s="479">
        <v>41206</v>
      </c>
      <c r="J223" s="482">
        <v>3.7</v>
      </c>
      <c r="K223" s="439">
        <f t="shared" si="40"/>
        <v>18500</v>
      </c>
      <c r="L223" s="440">
        <f t="shared" si="41"/>
        <v>-1000</v>
      </c>
      <c r="M223" s="477">
        <v>1.0264599999999999</v>
      </c>
      <c r="N223" s="441">
        <f t="shared" si="30"/>
        <v>-1026.46</v>
      </c>
      <c r="O223" s="107"/>
      <c r="P223" s="112"/>
    </row>
    <row r="224" spans="1:16" s="8" customFormat="1" ht="15" customHeight="1" x14ac:dyDescent="0.25">
      <c r="A224" s="480" t="s">
        <v>433</v>
      </c>
      <c r="B224" s="480" t="s">
        <v>434</v>
      </c>
      <c r="C224" s="480" t="s">
        <v>52</v>
      </c>
      <c r="D224" s="479">
        <v>41144</v>
      </c>
      <c r="E224" s="481">
        <v>5769</v>
      </c>
      <c r="F224" s="482">
        <v>0.60499999999999998</v>
      </c>
      <c r="G224" s="436">
        <f t="shared" si="38"/>
        <v>3490.2449999999999</v>
      </c>
      <c r="H224" s="486"/>
      <c r="I224" s="479">
        <v>41213</v>
      </c>
      <c r="J224" s="482">
        <v>0.45900000000000002</v>
      </c>
      <c r="K224" s="439">
        <f t="shared" si="40"/>
        <v>2647.971</v>
      </c>
      <c r="L224" s="440">
        <f t="shared" si="41"/>
        <v>-842.27399999999989</v>
      </c>
      <c r="M224" s="477">
        <v>1.0363100000000001</v>
      </c>
      <c r="N224" s="441">
        <f t="shared" ref="N224:N241" si="42">SUM(L224*M224)</f>
        <v>-872.85696893999989</v>
      </c>
      <c r="O224" s="107"/>
      <c r="P224" s="112"/>
    </row>
    <row r="225" spans="1:16" s="8" customFormat="1" ht="15" customHeight="1" x14ac:dyDescent="0.25">
      <c r="A225" s="480" t="s">
        <v>263</v>
      </c>
      <c r="B225" s="480" t="s">
        <v>264</v>
      </c>
      <c r="C225" s="480" t="s">
        <v>52</v>
      </c>
      <c r="D225" s="479">
        <v>41192</v>
      </c>
      <c r="E225" s="481">
        <v>1807</v>
      </c>
      <c r="F225" s="482">
        <v>26.1</v>
      </c>
      <c r="G225" s="436">
        <f t="shared" si="38"/>
        <v>47162.700000000004</v>
      </c>
      <c r="H225" s="486"/>
      <c r="I225" s="479">
        <v>41213</v>
      </c>
      <c r="J225" s="482">
        <v>25.66</v>
      </c>
      <c r="K225" s="439">
        <f t="shared" si="40"/>
        <v>46367.62</v>
      </c>
      <c r="L225" s="440">
        <f t="shared" si="41"/>
        <v>-795.08000000000175</v>
      </c>
      <c r="M225" s="477">
        <v>1.0363100000000001</v>
      </c>
      <c r="N225" s="441">
        <f t="shared" si="42"/>
        <v>-823.94935480000186</v>
      </c>
      <c r="O225" s="107"/>
      <c r="P225" s="112"/>
    </row>
    <row r="226" spans="1:16" s="8" customFormat="1" ht="15" customHeight="1" x14ac:dyDescent="0.25">
      <c r="A226" s="480" t="s">
        <v>441</v>
      </c>
      <c r="B226" s="480" t="s">
        <v>442</v>
      </c>
      <c r="C226" s="480" t="s">
        <v>52</v>
      </c>
      <c r="D226" s="479">
        <v>41169</v>
      </c>
      <c r="E226" s="481">
        <v>2027</v>
      </c>
      <c r="F226" s="482">
        <v>2.82</v>
      </c>
      <c r="G226" s="436">
        <f t="shared" si="38"/>
        <v>5716.1399999999994</v>
      </c>
      <c r="H226" s="486"/>
      <c r="I226" s="479">
        <v>41219</v>
      </c>
      <c r="J226" s="482">
        <v>2.4359999999999999</v>
      </c>
      <c r="K226" s="439">
        <f t="shared" si="40"/>
        <v>4937.7719999999999</v>
      </c>
      <c r="L226" s="440">
        <f t="shared" si="41"/>
        <v>-778.36799999999948</v>
      </c>
      <c r="M226" s="477">
        <v>1.0364100000000001</v>
      </c>
      <c r="N226" s="441">
        <f t="shared" si="42"/>
        <v>-806.70837887999949</v>
      </c>
      <c r="O226" s="107"/>
      <c r="P226" s="112"/>
    </row>
    <row r="227" spans="1:16" s="8" customFormat="1" ht="15" customHeight="1" x14ac:dyDescent="0.25">
      <c r="A227" s="480" t="s">
        <v>234</v>
      </c>
      <c r="B227" s="480" t="s">
        <v>235</v>
      </c>
      <c r="C227" s="480" t="s">
        <v>52</v>
      </c>
      <c r="D227" s="479">
        <v>41194</v>
      </c>
      <c r="E227" s="481">
        <v>11112</v>
      </c>
      <c r="F227" s="482">
        <v>0.95</v>
      </c>
      <c r="G227" s="436">
        <f t="shared" si="38"/>
        <v>10556.4</v>
      </c>
      <c r="H227" s="486"/>
      <c r="I227" s="479">
        <v>41219</v>
      </c>
      <c r="J227" s="482">
        <v>0.86</v>
      </c>
      <c r="K227" s="439">
        <f t="shared" si="40"/>
        <v>9556.32</v>
      </c>
      <c r="L227" s="440">
        <f t="shared" si="41"/>
        <v>-1000.0799999999999</v>
      </c>
      <c r="M227" s="477">
        <v>1.0364100000000001</v>
      </c>
      <c r="N227" s="441">
        <f t="shared" si="42"/>
        <v>-1036.4929127999999</v>
      </c>
      <c r="O227" s="107"/>
      <c r="P227" s="112"/>
    </row>
    <row r="228" spans="1:16" s="8" customFormat="1" ht="15" customHeight="1" x14ac:dyDescent="0.25">
      <c r="A228" s="480" t="s">
        <v>454</v>
      </c>
      <c r="B228" s="480" t="s">
        <v>455</v>
      </c>
      <c r="C228" s="480" t="s">
        <v>52</v>
      </c>
      <c r="D228" s="479">
        <v>41194</v>
      </c>
      <c r="E228" s="481">
        <v>2050</v>
      </c>
      <c r="F228" s="482">
        <v>12.9</v>
      </c>
      <c r="G228" s="436">
        <f t="shared" si="38"/>
        <v>26445</v>
      </c>
      <c r="H228" s="486"/>
      <c r="I228" s="479">
        <v>41219</v>
      </c>
      <c r="J228" s="482">
        <v>12.42</v>
      </c>
      <c r="K228" s="439">
        <f t="shared" si="40"/>
        <v>25461</v>
      </c>
      <c r="L228" s="440">
        <f t="shared" si="41"/>
        <v>-984</v>
      </c>
      <c r="M228" s="477">
        <v>1.0364100000000001</v>
      </c>
      <c r="N228" s="441">
        <f t="shared" si="42"/>
        <v>-1019.82744</v>
      </c>
      <c r="O228" s="107"/>
      <c r="P228" s="112"/>
    </row>
    <row r="229" spans="1:16" s="8" customFormat="1" ht="15" customHeight="1" x14ac:dyDescent="0.25">
      <c r="A229" s="480" t="s">
        <v>456</v>
      </c>
      <c r="B229" s="480" t="s">
        <v>239</v>
      </c>
      <c r="C229" s="480" t="s">
        <v>52</v>
      </c>
      <c r="D229" s="479">
        <v>41213</v>
      </c>
      <c r="E229" s="481">
        <v>8323</v>
      </c>
      <c r="F229" s="482">
        <v>1.43</v>
      </c>
      <c r="G229" s="436">
        <f t="shared" si="38"/>
        <v>11901.89</v>
      </c>
      <c r="H229" s="486"/>
      <c r="I229" s="479">
        <v>41220</v>
      </c>
      <c r="J229" s="482">
        <v>1.36</v>
      </c>
      <c r="K229" s="439">
        <f t="shared" si="40"/>
        <v>11319.28</v>
      </c>
      <c r="L229" s="440">
        <f t="shared" si="41"/>
        <v>-582.60999999999876</v>
      </c>
      <c r="M229" s="477">
        <v>1.0434099999999999</v>
      </c>
      <c r="N229" s="441">
        <f t="shared" si="42"/>
        <v>-607.90110009999864</v>
      </c>
      <c r="O229" s="107"/>
      <c r="P229" s="112"/>
    </row>
    <row r="230" spans="1:16" s="8" customFormat="1" ht="15" customHeight="1" x14ac:dyDescent="0.25">
      <c r="A230" s="480" t="s">
        <v>457</v>
      </c>
      <c r="B230" s="480" t="s">
        <v>458</v>
      </c>
      <c r="C230" s="480" t="s">
        <v>52</v>
      </c>
      <c r="D230" s="479">
        <v>41066</v>
      </c>
      <c r="E230" s="481">
        <v>862</v>
      </c>
      <c r="F230" s="514">
        <v>47.37</v>
      </c>
      <c r="G230" s="436">
        <f>SUM(E230*F230)</f>
        <v>40832.939999999995</v>
      </c>
      <c r="H230" s="486"/>
      <c r="I230" s="479">
        <v>41220</v>
      </c>
      <c r="J230" s="482">
        <v>47.34</v>
      </c>
      <c r="K230" s="439">
        <f>SUM(E230*J230)</f>
        <v>40807.08</v>
      </c>
      <c r="L230" s="440">
        <f>SUM(K230-G230)</f>
        <v>-25.859999999993306</v>
      </c>
      <c r="M230" s="477">
        <v>1.0434099999999999</v>
      </c>
      <c r="N230" s="441">
        <f>SUM(L230*M230)</f>
        <v>-26.982582599993012</v>
      </c>
      <c r="O230" s="107"/>
      <c r="P230" s="112"/>
    </row>
    <row r="231" spans="1:16" s="8" customFormat="1" ht="15" customHeight="1" x14ac:dyDescent="0.25">
      <c r="A231" s="480" t="s">
        <v>459</v>
      </c>
      <c r="B231" s="480" t="s">
        <v>460</v>
      </c>
      <c r="C231" s="480" t="s">
        <v>52</v>
      </c>
      <c r="D231" s="479">
        <v>41159</v>
      </c>
      <c r="E231" s="481">
        <v>408</v>
      </c>
      <c r="F231" s="514">
        <v>89.41</v>
      </c>
      <c r="G231" s="436">
        <f>SUM(E231*F231)</f>
        <v>36479.279999999999</v>
      </c>
      <c r="H231" s="486"/>
      <c r="I231" s="479">
        <v>41220</v>
      </c>
      <c r="J231" s="482">
        <v>88.91</v>
      </c>
      <c r="K231" s="439">
        <f>SUM(E231*J231)</f>
        <v>36275.279999999999</v>
      </c>
      <c r="L231" s="440">
        <f>SUM(K231-G231)</f>
        <v>-204</v>
      </c>
      <c r="M231" s="477">
        <v>1.0434099999999999</v>
      </c>
      <c r="N231" s="441">
        <f>SUM(L231*M231)</f>
        <v>-212.85563999999999</v>
      </c>
      <c r="O231" s="107"/>
      <c r="P231" s="112"/>
    </row>
    <row r="232" spans="1:16" s="8" customFormat="1" ht="15" customHeight="1" x14ac:dyDescent="0.25">
      <c r="A232" s="480" t="s">
        <v>351</v>
      </c>
      <c r="B232" s="480" t="s">
        <v>218</v>
      </c>
      <c r="C232" s="480" t="s">
        <v>52</v>
      </c>
      <c r="D232" s="479">
        <v>41169</v>
      </c>
      <c r="E232" s="481">
        <v>15700</v>
      </c>
      <c r="F232" s="482">
        <v>1.59</v>
      </c>
      <c r="G232" s="436">
        <f t="shared" si="38"/>
        <v>24963</v>
      </c>
      <c r="H232" s="486"/>
      <c r="I232" s="479">
        <v>41221</v>
      </c>
      <c r="J232" s="482">
        <v>1.617</v>
      </c>
      <c r="K232" s="439">
        <f t="shared" si="40"/>
        <v>25386.9</v>
      </c>
      <c r="L232" s="440">
        <f t="shared" si="41"/>
        <v>423.90000000000146</v>
      </c>
      <c r="M232" s="477">
        <v>1.0406</v>
      </c>
      <c r="N232" s="441">
        <f t="shared" si="42"/>
        <v>441.11034000000149</v>
      </c>
      <c r="O232" s="107"/>
      <c r="P232" s="112"/>
    </row>
    <row r="233" spans="1:16" s="8" customFormat="1" ht="15" customHeight="1" x14ac:dyDescent="0.25">
      <c r="A233" s="480" t="s">
        <v>461</v>
      </c>
      <c r="B233" s="480" t="s">
        <v>462</v>
      </c>
      <c r="C233" s="480" t="s">
        <v>52</v>
      </c>
      <c r="D233" s="479">
        <v>41221</v>
      </c>
      <c r="E233" s="481">
        <v>465</v>
      </c>
      <c r="F233" s="514">
        <v>51.45</v>
      </c>
      <c r="G233" s="436">
        <f t="shared" ref="G233:G241" si="43">SUM(E233*F233)</f>
        <v>23924.25</v>
      </c>
      <c r="H233" s="486"/>
      <c r="I233" s="479">
        <v>41222</v>
      </c>
      <c r="J233" s="514">
        <v>49.31</v>
      </c>
      <c r="K233" s="439">
        <f t="shared" si="40"/>
        <v>22929.15</v>
      </c>
      <c r="L233" s="440">
        <f t="shared" si="41"/>
        <v>-995.09999999999854</v>
      </c>
      <c r="M233" s="477">
        <v>1.04047</v>
      </c>
      <c r="N233" s="441">
        <f t="shared" si="42"/>
        <v>-1035.3716969999984</v>
      </c>
      <c r="O233" s="107"/>
      <c r="P233" s="112"/>
    </row>
    <row r="234" spans="1:16" s="8" customFormat="1" ht="15" customHeight="1" x14ac:dyDescent="0.25">
      <c r="A234" s="480" t="s">
        <v>418</v>
      </c>
      <c r="B234" s="480" t="s">
        <v>242</v>
      </c>
      <c r="C234" s="480" t="s">
        <v>52</v>
      </c>
      <c r="D234" s="479">
        <v>41194</v>
      </c>
      <c r="E234" s="481">
        <v>867</v>
      </c>
      <c r="F234" s="482">
        <v>34.4</v>
      </c>
      <c r="G234" s="436">
        <f t="shared" si="43"/>
        <v>29824.799999999999</v>
      </c>
      <c r="H234" s="486"/>
      <c r="I234" s="479">
        <v>41228</v>
      </c>
      <c r="J234" s="482">
        <v>33.25</v>
      </c>
      <c r="K234" s="439">
        <f t="shared" si="40"/>
        <v>28827.75</v>
      </c>
      <c r="L234" s="440">
        <f t="shared" si="41"/>
        <v>-997.04999999999927</v>
      </c>
      <c r="M234" s="477">
        <v>1.03752</v>
      </c>
      <c r="N234" s="441">
        <f t="shared" si="42"/>
        <v>-1034.4593159999993</v>
      </c>
      <c r="O234" s="107"/>
      <c r="P234" s="112"/>
    </row>
    <row r="235" spans="1:16" s="8" customFormat="1" ht="15" customHeight="1" x14ac:dyDescent="0.25">
      <c r="A235" s="480" t="s">
        <v>463</v>
      </c>
      <c r="B235" s="480" t="s">
        <v>394</v>
      </c>
      <c r="C235" s="480" t="s">
        <v>52</v>
      </c>
      <c r="D235" s="479">
        <v>41155</v>
      </c>
      <c r="E235" s="481">
        <v>2083</v>
      </c>
      <c r="F235" s="482">
        <v>23.07</v>
      </c>
      <c r="G235" s="436">
        <f t="shared" si="43"/>
        <v>48054.81</v>
      </c>
      <c r="H235" s="486"/>
      <c r="I235" s="479">
        <v>41229</v>
      </c>
      <c r="J235" s="482">
        <v>22.84</v>
      </c>
      <c r="K235" s="439">
        <f t="shared" si="40"/>
        <v>47575.72</v>
      </c>
      <c r="L235" s="440">
        <f t="shared" si="41"/>
        <v>-479.08999999999651</v>
      </c>
      <c r="M235" s="477">
        <v>1.0331399999999999</v>
      </c>
      <c r="N235" s="441">
        <f t="shared" si="42"/>
        <v>-494.96704259999638</v>
      </c>
      <c r="O235" s="107"/>
      <c r="P235" s="112"/>
    </row>
    <row r="236" spans="1:16" s="18" customFormat="1" ht="15" customHeight="1" x14ac:dyDescent="0.25">
      <c r="A236" s="443" t="s">
        <v>464</v>
      </c>
      <c r="B236" s="443" t="s">
        <v>465</v>
      </c>
      <c r="C236" s="443" t="s">
        <v>77</v>
      </c>
      <c r="D236" s="444">
        <v>41064</v>
      </c>
      <c r="E236" s="445">
        <v>3410</v>
      </c>
      <c r="F236" s="446">
        <v>2.27</v>
      </c>
      <c r="G236" s="447">
        <f t="shared" si="43"/>
        <v>7740.7</v>
      </c>
      <c r="H236" s="454"/>
      <c r="I236" s="444">
        <v>41229</v>
      </c>
      <c r="J236" s="446">
        <v>1.37</v>
      </c>
      <c r="K236" s="450">
        <f t="shared" si="40"/>
        <v>4671.7000000000007</v>
      </c>
      <c r="L236" s="440">
        <f>SUM(G236-K236)</f>
        <v>3068.9999999999991</v>
      </c>
      <c r="M236" s="478">
        <v>1.0331399999999999</v>
      </c>
      <c r="N236" s="441">
        <f t="shared" si="42"/>
        <v>3170.7066599999989</v>
      </c>
      <c r="O236" s="106"/>
      <c r="P236" s="113"/>
    </row>
    <row r="237" spans="1:16" s="8" customFormat="1" ht="15" customHeight="1" x14ac:dyDescent="0.25">
      <c r="A237" s="480" t="s">
        <v>466</v>
      </c>
      <c r="B237" s="480" t="s">
        <v>467</v>
      </c>
      <c r="C237" s="480" t="s">
        <v>52</v>
      </c>
      <c r="D237" s="479">
        <v>41194</v>
      </c>
      <c r="E237" s="481">
        <v>4166</v>
      </c>
      <c r="F237" s="482">
        <v>3.07</v>
      </c>
      <c r="G237" s="436">
        <f t="shared" si="43"/>
        <v>12789.619999999999</v>
      </c>
      <c r="H237" s="486"/>
      <c r="I237" s="479">
        <v>41239</v>
      </c>
      <c r="J237" s="482">
        <v>2.83</v>
      </c>
      <c r="K237" s="439">
        <f t="shared" si="40"/>
        <v>11789.78</v>
      </c>
      <c r="L237" s="440">
        <f t="shared" ref="L237:L242" si="44">SUM(K237-G237)</f>
        <v>-999.83999999999833</v>
      </c>
      <c r="M237" s="477">
        <v>1.04593</v>
      </c>
      <c r="N237" s="441">
        <f t="shared" si="42"/>
        <v>-1045.7626511999983</v>
      </c>
      <c r="O237" s="107"/>
      <c r="P237" s="112"/>
    </row>
    <row r="238" spans="1:16" s="8" customFormat="1" ht="15" customHeight="1" x14ac:dyDescent="0.25">
      <c r="A238" s="480" t="s">
        <v>454</v>
      </c>
      <c r="B238" s="480" t="s">
        <v>455</v>
      </c>
      <c r="C238" s="480" t="s">
        <v>52</v>
      </c>
      <c r="D238" s="479">
        <v>41246</v>
      </c>
      <c r="E238" s="481">
        <v>2678</v>
      </c>
      <c r="F238" s="482">
        <v>13.43</v>
      </c>
      <c r="G238" s="436">
        <f t="shared" si="43"/>
        <v>35965.54</v>
      </c>
      <c r="H238" s="486"/>
      <c r="I238" s="479">
        <v>41288</v>
      </c>
      <c r="J238" s="482">
        <v>13.31</v>
      </c>
      <c r="K238" s="439">
        <f t="shared" si="40"/>
        <v>35644.18</v>
      </c>
      <c r="L238" s="440">
        <f t="shared" si="44"/>
        <v>-321.36000000000058</v>
      </c>
      <c r="M238" s="477">
        <v>1.0549200000000001</v>
      </c>
      <c r="N238" s="441">
        <f t="shared" si="42"/>
        <v>-339.00909120000063</v>
      </c>
      <c r="O238" s="107"/>
      <c r="P238" s="112"/>
    </row>
    <row r="239" spans="1:16" s="8" customFormat="1" ht="15" customHeight="1" x14ac:dyDescent="0.25">
      <c r="A239" s="480" t="s">
        <v>468</v>
      </c>
      <c r="B239" s="480" t="s">
        <v>469</v>
      </c>
      <c r="C239" s="480" t="s">
        <v>52</v>
      </c>
      <c r="D239" s="479">
        <v>41260</v>
      </c>
      <c r="E239" s="481">
        <v>5000</v>
      </c>
      <c r="F239" s="482">
        <v>2.25</v>
      </c>
      <c r="G239" s="436">
        <f t="shared" si="43"/>
        <v>11250</v>
      </c>
      <c r="H239" s="486"/>
      <c r="I239" s="479">
        <v>41296</v>
      </c>
      <c r="J239" s="482">
        <v>2.1320000000000001</v>
      </c>
      <c r="K239" s="439">
        <f t="shared" si="40"/>
        <v>10660</v>
      </c>
      <c r="L239" s="440">
        <f t="shared" si="44"/>
        <v>-590</v>
      </c>
      <c r="M239" s="477">
        <v>1.0514699999999999</v>
      </c>
      <c r="N239" s="441">
        <f t="shared" si="42"/>
        <v>-620.3673</v>
      </c>
      <c r="O239" s="107"/>
      <c r="P239" s="112"/>
    </row>
    <row r="240" spans="1:16" s="8" customFormat="1" ht="15" customHeight="1" x14ac:dyDescent="0.25">
      <c r="A240" s="480" t="s">
        <v>470</v>
      </c>
      <c r="B240" s="480" t="s">
        <v>222</v>
      </c>
      <c r="C240" s="480" t="s">
        <v>52</v>
      </c>
      <c r="D240" s="479">
        <v>41260</v>
      </c>
      <c r="E240" s="481">
        <v>2678</v>
      </c>
      <c r="F240" s="482">
        <v>8.42</v>
      </c>
      <c r="G240" s="436">
        <f t="shared" si="43"/>
        <v>22548.76</v>
      </c>
      <c r="H240" s="486"/>
      <c r="I240" s="479">
        <v>41298</v>
      </c>
      <c r="J240" s="482">
        <v>8.06</v>
      </c>
      <c r="K240" s="439">
        <f t="shared" si="40"/>
        <v>21584.68</v>
      </c>
      <c r="L240" s="440">
        <f t="shared" si="44"/>
        <v>-964.07999999999811</v>
      </c>
      <c r="M240" s="477">
        <v>1.0553699999999999</v>
      </c>
      <c r="N240" s="441">
        <f t="shared" si="42"/>
        <v>-1017.4611095999979</v>
      </c>
      <c r="O240" s="107"/>
      <c r="P240" s="112"/>
    </row>
    <row r="241" spans="1:16" s="8" customFormat="1" ht="15" customHeight="1" x14ac:dyDescent="0.25">
      <c r="A241" s="480" t="s">
        <v>471</v>
      </c>
      <c r="B241" s="480" t="s">
        <v>472</v>
      </c>
      <c r="C241" s="480" t="s">
        <v>52</v>
      </c>
      <c r="D241" s="479">
        <v>41270</v>
      </c>
      <c r="E241" s="481">
        <v>3554</v>
      </c>
      <c r="F241" s="482">
        <v>3.49</v>
      </c>
      <c r="G241" s="436">
        <f t="shared" si="43"/>
        <v>12403.460000000001</v>
      </c>
      <c r="H241" s="486"/>
      <c r="I241" s="479">
        <v>41298</v>
      </c>
      <c r="J241" s="482">
        <v>3.42</v>
      </c>
      <c r="K241" s="439">
        <f t="shared" si="40"/>
        <v>12154.68</v>
      </c>
      <c r="L241" s="440">
        <f t="shared" si="44"/>
        <v>-248.78000000000065</v>
      </c>
      <c r="M241" s="477">
        <v>1.0553699999999999</v>
      </c>
      <c r="N241" s="441">
        <f t="shared" si="42"/>
        <v>-262.55494860000067</v>
      </c>
      <c r="O241" s="107"/>
      <c r="P241" s="112"/>
    </row>
    <row r="242" spans="1:16" s="110" customFormat="1" ht="15" customHeight="1" x14ac:dyDescent="0.25">
      <c r="A242" s="432" t="s">
        <v>175</v>
      </c>
      <c r="B242" s="432" t="s">
        <v>176</v>
      </c>
      <c r="C242" s="432" t="s">
        <v>52</v>
      </c>
      <c r="D242" s="433">
        <v>41166</v>
      </c>
      <c r="E242" s="434">
        <v>5970</v>
      </c>
      <c r="F242" s="435">
        <v>0.72499999999999998</v>
      </c>
      <c r="G242" s="436">
        <f t="shared" ref="G242:G248" si="45">SUM(E242*F242)</f>
        <v>4328.25</v>
      </c>
      <c r="H242" s="448"/>
      <c r="I242" s="479">
        <v>41304</v>
      </c>
      <c r="J242" s="435">
        <v>0.96</v>
      </c>
      <c r="K242" s="439">
        <f t="shared" ref="K242:K248" si="46">SUM(E242*J242)</f>
        <v>5731.2</v>
      </c>
      <c r="L242" s="440">
        <f t="shared" si="44"/>
        <v>1402.9499999999998</v>
      </c>
      <c r="M242" s="415">
        <v>1.0473699999999999</v>
      </c>
      <c r="N242" s="441">
        <f t="shared" ref="N242:N248" si="47">SUM(L242*M242)</f>
        <v>1469.4077414999997</v>
      </c>
      <c r="O242" s="354"/>
      <c r="P242" s="115"/>
    </row>
    <row r="243" spans="1:16" s="110" customFormat="1" ht="15" customHeight="1" x14ac:dyDescent="0.25">
      <c r="A243" s="443" t="s">
        <v>397</v>
      </c>
      <c r="B243" s="443" t="s">
        <v>273</v>
      </c>
      <c r="C243" s="443" t="s">
        <v>77</v>
      </c>
      <c r="D243" s="444">
        <v>41246</v>
      </c>
      <c r="E243" s="445">
        <v>12500</v>
      </c>
      <c r="F243" s="446">
        <v>1.23</v>
      </c>
      <c r="G243" s="447">
        <f t="shared" si="45"/>
        <v>15375</v>
      </c>
      <c r="H243" s="448"/>
      <c r="I243" s="444">
        <v>41304</v>
      </c>
      <c r="J243" s="446">
        <v>1.24</v>
      </c>
      <c r="K243" s="450">
        <f t="shared" si="46"/>
        <v>15500</v>
      </c>
      <c r="L243" s="451">
        <f>SUM(G243-K243)</f>
        <v>-125</v>
      </c>
      <c r="M243" s="452">
        <v>1.0473699999999999</v>
      </c>
      <c r="N243" s="453">
        <f t="shared" si="47"/>
        <v>-130.92124999999999</v>
      </c>
      <c r="O243" s="354"/>
      <c r="P243" s="115"/>
    </row>
    <row r="244" spans="1:16" s="110" customFormat="1" ht="15" customHeight="1" x14ac:dyDescent="0.25">
      <c r="A244" s="432" t="s">
        <v>846</v>
      </c>
      <c r="B244" s="432" t="s">
        <v>453</v>
      </c>
      <c r="C244" s="432" t="s">
        <v>52</v>
      </c>
      <c r="D244" s="433">
        <v>41283</v>
      </c>
      <c r="E244" s="434">
        <v>8333</v>
      </c>
      <c r="F244" s="435">
        <v>4.1849999999999996</v>
      </c>
      <c r="G244" s="436">
        <f t="shared" si="45"/>
        <v>34873.604999999996</v>
      </c>
      <c r="H244" s="448"/>
      <c r="I244" s="515">
        <v>41309</v>
      </c>
      <c r="J244" s="435">
        <v>4.4000000000000004</v>
      </c>
      <c r="K244" s="439">
        <f t="shared" si="46"/>
        <v>36665.200000000004</v>
      </c>
      <c r="L244" s="440">
        <f t="shared" ref="L244:L250" si="48">SUM(K244-G244)</f>
        <v>1791.5950000000084</v>
      </c>
      <c r="M244" s="415">
        <v>1.04148</v>
      </c>
      <c r="N244" s="441">
        <f t="shared" si="47"/>
        <v>1865.9103606000087</v>
      </c>
      <c r="O244" s="354"/>
      <c r="P244" s="115"/>
    </row>
    <row r="245" spans="1:16" s="110" customFormat="1" ht="15" customHeight="1" x14ac:dyDescent="0.25">
      <c r="A245" s="432" t="s">
        <v>441</v>
      </c>
      <c r="B245" s="432" t="s">
        <v>442</v>
      </c>
      <c r="C245" s="432" t="s">
        <v>52</v>
      </c>
      <c r="D245" s="433">
        <v>41288</v>
      </c>
      <c r="E245" s="434">
        <v>4054</v>
      </c>
      <c r="F245" s="435">
        <v>3.2050000000000001</v>
      </c>
      <c r="G245" s="436">
        <f t="shared" si="45"/>
        <v>12993.07</v>
      </c>
      <c r="H245" s="448"/>
      <c r="I245" s="515">
        <v>41309</v>
      </c>
      <c r="J245" s="435">
        <v>2.835</v>
      </c>
      <c r="K245" s="439">
        <f t="shared" si="46"/>
        <v>11493.09</v>
      </c>
      <c r="L245" s="440">
        <f t="shared" si="48"/>
        <v>-1499.9799999999996</v>
      </c>
      <c r="M245" s="415">
        <v>1.04148</v>
      </c>
      <c r="N245" s="441">
        <f t="shared" si="47"/>
        <v>-1562.1991703999995</v>
      </c>
      <c r="O245" s="354"/>
      <c r="P245" s="115"/>
    </row>
    <row r="246" spans="1:16" s="110" customFormat="1" ht="15" customHeight="1" x14ac:dyDescent="0.25">
      <c r="A246" s="432" t="s">
        <v>234</v>
      </c>
      <c r="B246" s="432" t="s">
        <v>235</v>
      </c>
      <c r="C246" s="432" t="s">
        <v>52</v>
      </c>
      <c r="D246" s="433">
        <v>41283</v>
      </c>
      <c r="E246" s="434">
        <v>16667</v>
      </c>
      <c r="F246" s="435">
        <v>1.04</v>
      </c>
      <c r="G246" s="436">
        <f t="shared" si="45"/>
        <v>17333.68</v>
      </c>
      <c r="H246" s="448"/>
      <c r="I246" s="515">
        <v>41311</v>
      </c>
      <c r="J246" s="435">
        <v>1.0269999999999999</v>
      </c>
      <c r="K246" s="439">
        <f t="shared" si="46"/>
        <v>17117.008999999998</v>
      </c>
      <c r="L246" s="440">
        <f t="shared" si="48"/>
        <v>-216.6710000000021</v>
      </c>
      <c r="M246" s="415">
        <v>1.03878</v>
      </c>
      <c r="N246" s="441">
        <f t="shared" si="47"/>
        <v>-225.0735013800022</v>
      </c>
      <c r="O246" s="354"/>
      <c r="P246" s="115"/>
    </row>
    <row r="247" spans="1:16" s="108" customFormat="1" ht="15" customHeight="1" x14ac:dyDescent="0.25">
      <c r="A247" s="14" t="s">
        <v>965</v>
      </c>
      <c r="B247" s="432" t="s">
        <v>218</v>
      </c>
      <c r="C247" s="432" t="s">
        <v>52</v>
      </c>
      <c r="D247" s="433">
        <v>41316</v>
      </c>
      <c r="E247" s="434">
        <v>8500</v>
      </c>
      <c r="F247" s="435">
        <v>2.1800000000000002</v>
      </c>
      <c r="G247" s="436">
        <f t="shared" si="45"/>
        <v>18530</v>
      </c>
      <c r="H247" s="437"/>
      <c r="I247" s="515">
        <v>41325</v>
      </c>
      <c r="J247" s="435">
        <v>2.04</v>
      </c>
      <c r="K247" s="439">
        <f t="shared" si="46"/>
        <v>17340</v>
      </c>
      <c r="L247" s="440">
        <f t="shared" si="48"/>
        <v>-1190</v>
      </c>
      <c r="M247" s="415">
        <v>1.03548</v>
      </c>
      <c r="N247" s="441">
        <f t="shared" si="47"/>
        <v>-1232.2212</v>
      </c>
      <c r="O247" s="355"/>
      <c r="P247" s="114"/>
    </row>
    <row r="248" spans="1:16" s="108" customFormat="1" ht="15" customHeight="1" x14ac:dyDescent="0.25">
      <c r="A248" s="14" t="s">
        <v>418</v>
      </c>
      <c r="B248" s="432" t="s">
        <v>242</v>
      </c>
      <c r="C248" s="432" t="s">
        <v>52</v>
      </c>
      <c r="D248" s="433">
        <v>41323</v>
      </c>
      <c r="E248" s="434">
        <v>1293</v>
      </c>
      <c r="F248" s="435">
        <v>38.770000000000003</v>
      </c>
      <c r="G248" s="436">
        <f t="shared" si="45"/>
        <v>50129.61</v>
      </c>
      <c r="H248" s="437"/>
      <c r="I248" s="438" t="s">
        <v>1029</v>
      </c>
      <c r="J248" s="435">
        <v>37.61</v>
      </c>
      <c r="K248" s="439">
        <f t="shared" si="46"/>
        <v>48629.729999999996</v>
      </c>
      <c r="L248" s="440">
        <f t="shared" si="48"/>
        <v>-1499.8800000000047</v>
      </c>
      <c r="M248" s="415">
        <v>1.0255099999999999</v>
      </c>
      <c r="N248" s="441">
        <f t="shared" si="47"/>
        <v>-1538.1419388000047</v>
      </c>
      <c r="O248" s="355"/>
      <c r="P248" s="114"/>
    </row>
    <row r="249" spans="1:16" s="110" customFormat="1" ht="15" customHeight="1" x14ac:dyDescent="0.25">
      <c r="A249" s="432" t="s">
        <v>844</v>
      </c>
      <c r="B249" s="432" t="s">
        <v>845</v>
      </c>
      <c r="C249" s="432" t="s">
        <v>52</v>
      </c>
      <c r="D249" s="433">
        <v>41239</v>
      </c>
      <c r="E249" s="434">
        <v>33335</v>
      </c>
      <c r="F249" s="435">
        <v>0.19500000000000001</v>
      </c>
      <c r="G249" s="436">
        <f t="shared" ref="G249:G255" si="49">SUM(E249*F249)</f>
        <v>6500.3249999999998</v>
      </c>
      <c r="H249" s="448"/>
      <c r="I249" s="515">
        <v>41330</v>
      </c>
      <c r="J249" s="435">
        <v>0.21379999999999999</v>
      </c>
      <c r="K249" s="439">
        <f t="shared" ref="K249:K255" si="50">SUM(E249*J249)</f>
        <v>7127.0229999999992</v>
      </c>
      <c r="L249" s="440">
        <f t="shared" si="48"/>
        <v>626.69799999999941</v>
      </c>
      <c r="M249" s="415">
        <v>1.0301400000000001</v>
      </c>
      <c r="N249" s="441">
        <f t="shared" ref="N249:N255" si="51">SUM(L249*M249)</f>
        <v>645.58667771999944</v>
      </c>
      <c r="O249" s="354"/>
      <c r="P249" s="115"/>
    </row>
    <row r="250" spans="1:16" s="108" customFormat="1" ht="15" customHeight="1" x14ac:dyDescent="0.25">
      <c r="A250" s="14" t="s">
        <v>328</v>
      </c>
      <c r="B250" s="432" t="s">
        <v>329</v>
      </c>
      <c r="C250" s="432" t="s">
        <v>52</v>
      </c>
      <c r="D250" s="433">
        <v>41326</v>
      </c>
      <c r="E250" s="434">
        <v>18750</v>
      </c>
      <c r="F250" s="435">
        <v>1.65</v>
      </c>
      <c r="G250" s="436">
        <f t="shared" si="49"/>
        <v>30937.5</v>
      </c>
      <c r="H250" s="437"/>
      <c r="I250" s="515">
        <v>41332</v>
      </c>
      <c r="J250" s="435">
        <v>1.57</v>
      </c>
      <c r="K250" s="439">
        <f t="shared" si="50"/>
        <v>29437.5</v>
      </c>
      <c r="L250" s="440">
        <f t="shared" si="48"/>
        <v>-1500</v>
      </c>
      <c r="M250" s="415">
        <v>1.02277</v>
      </c>
      <c r="N250" s="441">
        <f t="shared" si="51"/>
        <v>-1534.155</v>
      </c>
      <c r="O250" s="355"/>
      <c r="P250" s="114"/>
    </row>
    <row r="251" spans="1:16" s="110" customFormat="1" ht="15" customHeight="1" x14ac:dyDescent="0.25">
      <c r="A251" s="442" t="s">
        <v>968</v>
      </c>
      <c r="B251" s="443" t="s">
        <v>969</v>
      </c>
      <c r="C251" s="443" t="s">
        <v>77</v>
      </c>
      <c r="D251" s="444">
        <v>41317</v>
      </c>
      <c r="E251" s="445">
        <v>10000</v>
      </c>
      <c r="F251" s="446">
        <v>0.73299999999999998</v>
      </c>
      <c r="G251" s="447">
        <f t="shared" si="49"/>
        <v>7330</v>
      </c>
      <c r="H251" s="448"/>
      <c r="I251" s="444">
        <v>41344</v>
      </c>
      <c r="J251" s="446">
        <v>0.72699999999999998</v>
      </c>
      <c r="K251" s="450">
        <f t="shared" si="50"/>
        <v>7270</v>
      </c>
      <c r="L251" s="451">
        <f>SUM(G251-K251)</f>
        <v>60</v>
      </c>
      <c r="M251" s="452">
        <v>1.0202899999999999</v>
      </c>
      <c r="N251" s="441">
        <f t="shared" si="51"/>
        <v>61.217399999999998</v>
      </c>
      <c r="O251" s="354"/>
      <c r="P251" s="115"/>
    </row>
    <row r="252" spans="1:16" s="108" customFormat="1" ht="15" customHeight="1" x14ac:dyDescent="0.25">
      <c r="A252" s="14" t="s">
        <v>1003</v>
      </c>
      <c r="B252" s="432" t="s">
        <v>1004</v>
      </c>
      <c r="C252" s="432" t="s">
        <v>52</v>
      </c>
      <c r="D252" s="433">
        <v>41324</v>
      </c>
      <c r="E252" s="434">
        <v>3061</v>
      </c>
      <c r="F252" s="435">
        <v>7.06</v>
      </c>
      <c r="G252" s="436">
        <f t="shared" si="49"/>
        <v>21610.66</v>
      </c>
      <c r="H252" s="437"/>
      <c r="I252" s="515">
        <v>41345</v>
      </c>
      <c r="J252" s="435">
        <v>6.57</v>
      </c>
      <c r="K252" s="439">
        <f t="shared" si="50"/>
        <v>20110.77</v>
      </c>
      <c r="L252" s="440">
        <f>SUM(K252-G252)</f>
        <v>-1499.8899999999994</v>
      </c>
      <c r="M252" s="415">
        <v>1.0279799999999999</v>
      </c>
      <c r="N252" s="441">
        <f t="shared" si="51"/>
        <v>-1541.8569221999992</v>
      </c>
      <c r="O252" s="355"/>
      <c r="P252" s="114"/>
    </row>
    <row r="253" spans="1:16" s="110" customFormat="1" ht="15" customHeight="1" x14ac:dyDescent="0.25">
      <c r="A253" s="432" t="s">
        <v>841</v>
      </c>
      <c r="B253" s="432" t="s">
        <v>842</v>
      </c>
      <c r="C253" s="432" t="s">
        <v>52</v>
      </c>
      <c r="D253" s="433">
        <v>41109</v>
      </c>
      <c r="E253" s="434">
        <v>2343</v>
      </c>
      <c r="F253" s="435">
        <v>27.62</v>
      </c>
      <c r="G253" s="436">
        <f t="shared" si="49"/>
        <v>64713.66</v>
      </c>
      <c r="H253" s="448"/>
      <c r="I253" s="515">
        <v>41351</v>
      </c>
      <c r="J253" s="435">
        <v>34.1</v>
      </c>
      <c r="K253" s="439">
        <f t="shared" si="50"/>
        <v>79896.3</v>
      </c>
      <c r="L253" s="440">
        <f>SUM(K253-G253)</f>
        <v>15182.64</v>
      </c>
      <c r="M253" s="415">
        <v>1.0352300000000001</v>
      </c>
      <c r="N253" s="441">
        <f t="shared" si="51"/>
        <v>15717.5244072</v>
      </c>
      <c r="O253" s="354"/>
      <c r="P253" s="115"/>
    </row>
    <row r="254" spans="1:16" s="108" customFormat="1" ht="15" customHeight="1" x14ac:dyDescent="0.25">
      <c r="A254" s="14" t="s">
        <v>950</v>
      </c>
      <c r="B254" s="432" t="s">
        <v>951</v>
      </c>
      <c r="C254" s="432" t="s">
        <v>52</v>
      </c>
      <c r="D254" s="433">
        <v>41313</v>
      </c>
      <c r="E254" s="434">
        <v>8333</v>
      </c>
      <c r="F254" s="435">
        <v>4.99</v>
      </c>
      <c r="G254" s="436">
        <f t="shared" si="49"/>
        <v>41581.67</v>
      </c>
      <c r="H254" s="437"/>
      <c r="I254" s="515">
        <v>41352</v>
      </c>
      <c r="J254" s="435">
        <v>5.3209999999999997</v>
      </c>
      <c r="K254" s="439">
        <f t="shared" si="50"/>
        <v>44339.892999999996</v>
      </c>
      <c r="L254" s="440">
        <f>SUM(K254-G254)</f>
        <v>2758.2229999999981</v>
      </c>
      <c r="M254" s="415">
        <v>1.0400700000000001</v>
      </c>
      <c r="N254" s="441">
        <f t="shared" si="51"/>
        <v>2868.7449956099981</v>
      </c>
      <c r="O254" s="355"/>
      <c r="P254" s="114"/>
    </row>
    <row r="255" spans="1:16" s="110" customFormat="1" ht="15" customHeight="1" x14ac:dyDescent="0.25">
      <c r="A255" s="432" t="s">
        <v>400</v>
      </c>
      <c r="B255" s="432" t="s">
        <v>401</v>
      </c>
      <c r="C255" s="432" t="s">
        <v>52</v>
      </c>
      <c r="D255" s="433">
        <v>41246</v>
      </c>
      <c r="E255" s="434">
        <v>1470</v>
      </c>
      <c r="F255" s="435">
        <v>32.25</v>
      </c>
      <c r="G255" s="436">
        <f t="shared" si="49"/>
        <v>47407.5</v>
      </c>
      <c r="H255" s="448"/>
      <c r="I255" s="515">
        <v>41353</v>
      </c>
      <c r="J255" s="435">
        <v>36.68</v>
      </c>
      <c r="K255" s="439">
        <f t="shared" si="50"/>
        <v>53919.6</v>
      </c>
      <c r="L255" s="440">
        <f>SUM(K255-G255)</f>
        <v>6512.0999999999985</v>
      </c>
      <c r="M255" s="415">
        <v>1.0368599999999999</v>
      </c>
      <c r="N255" s="441">
        <f t="shared" si="51"/>
        <v>6752.1360059999979</v>
      </c>
      <c r="O255" s="354"/>
      <c r="P255" s="115"/>
    </row>
    <row r="256" spans="1:16" s="108" customFormat="1" ht="15" customHeight="1" x14ac:dyDescent="0.25">
      <c r="A256" s="14" t="s">
        <v>243</v>
      </c>
      <c r="B256" s="432" t="s">
        <v>244</v>
      </c>
      <c r="C256" s="432" t="s">
        <v>52</v>
      </c>
      <c r="D256" s="433">
        <v>41320</v>
      </c>
      <c r="E256" s="434">
        <v>1363</v>
      </c>
      <c r="F256" s="435">
        <v>36.69</v>
      </c>
      <c r="G256" s="436">
        <f t="shared" ref="G256:G265" si="52">SUM(E256*F256)</f>
        <v>50008.469999999994</v>
      </c>
      <c r="H256" s="437"/>
      <c r="I256" s="515">
        <v>41368</v>
      </c>
      <c r="J256" s="435">
        <v>35.590000000000003</v>
      </c>
      <c r="K256" s="439">
        <f t="shared" ref="K256:K273" si="53">SUM(E256*J256)</f>
        <v>48509.170000000006</v>
      </c>
      <c r="L256" s="440">
        <f>SUM(K256-G256)</f>
        <v>-1499.2999999999884</v>
      </c>
      <c r="M256" s="415">
        <v>1.046</v>
      </c>
      <c r="N256" s="441">
        <f>SUM(L256*M256)</f>
        <v>-1568.2677999999878</v>
      </c>
      <c r="O256" s="355"/>
      <c r="P256" s="114"/>
    </row>
    <row r="257" spans="1:21" s="108" customFormat="1" ht="15" customHeight="1" x14ac:dyDescent="0.25">
      <c r="A257" s="14" t="s">
        <v>923</v>
      </c>
      <c r="B257" s="432" t="s">
        <v>924</v>
      </c>
      <c r="C257" s="432"/>
      <c r="D257" s="433">
        <v>41368</v>
      </c>
      <c r="E257" s="434">
        <v>12500</v>
      </c>
      <c r="F257" s="435">
        <v>0.09</v>
      </c>
      <c r="G257" s="436">
        <f t="shared" si="52"/>
        <v>1125</v>
      </c>
      <c r="H257" s="437"/>
      <c r="I257" s="515">
        <v>41376</v>
      </c>
      <c r="J257" s="435">
        <v>0</v>
      </c>
      <c r="K257" s="439">
        <f t="shared" si="53"/>
        <v>0</v>
      </c>
      <c r="L257" s="440">
        <f>G257</f>
        <v>1125</v>
      </c>
      <c r="M257" s="415">
        <v>1.05433</v>
      </c>
      <c r="N257" s="441">
        <f>L257</f>
        <v>1125</v>
      </c>
      <c r="O257" s="355" t="s">
        <v>1133</v>
      </c>
      <c r="P257" s="114"/>
    </row>
    <row r="258" spans="1:21" s="108" customFormat="1" ht="15" customHeight="1" x14ac:dyDescent="0.25">
      <c r="A258" s="14" t="s">
        <v>923</v>
      </c>
      <c r="B258" s="432" t="s">
        <v>924</v>
      </c>
      <c r="C258" s="432" t="s">
        <v>52</v>
      </c>
      <c r="D258" s="433">
        <v>41362</v>
      </c>
      <c r="E258" s="434">
        <v>12500</v>
      </c>
      <c r="F258" s="435">
        <v>0.52500000000000002</v>
      </c>
      <c r="G258" s="436">
        <f t="shared" si="52"/>
        <v>6562.5</v>
      </c>
      <c r="H258" s="437"/>
      <c r="I258" s="515">
        <v>41376</v>
      </c>
      <c r="J258" s="435">
        <v>0.60680000000000001</v>
      </c>
      <c r="K258" s="439">
        <f t="shared" si="53"/>
        <v>7585</v>
      </c>
      <c r="L258" s="440">
        <f>SUM(K258-G258)</f>
        <v>1022.5</v>
      </c>
      <c r="M258" s="415">
        <v>1.05433</v>
      </c>
      <c r="N258" s="416">
        <f t="shared" ref="N258:N275" si="54">SUM(L258*M258)</f>
        <v>1078.0524250000001</v>
      </c>
      <c r="O258" s="355"/>
      <c r="P258" s="114"/>
    </row>
    <row r="259" spans="1:21" s="108" customFormat="1" ht="15" customHeight="1" x14ac:dyDescent="0.25">
      <c r="A259" s="14" t="s">
        <v>227</v>
      </c>
      <c r="B259" s="432" t="s">
        <v>228</v>
      </c>
      <c r="C259" s="432" t="s">
        <v>52</v>
      </c>
      <c r="D259" s="433">
        <v>41348</v>
      </c>
      <c r="E259" s="434">
        <v>6000</v>
      </c>
      <c r="F259" s="435">
        <v>5.33</v>
      </c>
      <c r="G259" s="436">
        <f t="shared" si="52"/>
        <v>31980</v>
      </c>
      <c r="H259" s="437"/>
      <c r="I259" s="515">
        <v>41381</v>
      </c>
      <c r="J259" s="435">
        <v>5.3419999999999996</v>
      </c>
      <c r="K259" s="439">
        <f t="shared" si="53"/>
        <v>32051.999999999996</v>
      </c>
      <c r="L259" s="440">
        <f>SUM(K259-G259)</f>
        <v>71.999999999996362</v>
      </c>
      <c r="M259" s="415">
        <v>1.03891</v>
      </c>
      <c r="N259" s="441">
        <f t="shared" si="54"/>
        <v>74.801519999996216</v>
      </c>
      <c r="O259" s="355"/>
      <c r="P259" s="114"/>
    </row>
    <row r="260" spans="1:21" s="110" customFormat="1" ht="15" customHeight="1" x14ac:dyDescent="0.25">
      <c r="A260" s="442" t="s">
        <v>1104</v>
      </c>
      <c r="B260" s="443" t="s">
        <v>1105</v>
      </c>
      <c r="C260" s="443" t="s">
        <v>77</v>
      </c>
      <c r="D260" s="444">
        <v>41355</v>
      </c>
      <c r="E260" s="445">
        <v>469</v>
      </c>
      <c r="F260" s="446">
        <v>67.099999999999994</v>
      </c>
      <c r="G260" s="447">
        <f t="shared" si="52"/>
        <v>31469.899999999998</v>
      </c>
      <c r="H260" s="448"/>
      <c r="I260" s="444">
        <v>41388</v>
      </c>
      <c r="J260" s="446">
        <v>66</v>
      </c>
      <c r="K260" s="450">
        <f t="shared" si="53"/>
        <v>30954</v>
      </c>
      <c r="L260" s="451">
        <f>SUM(G260-K260)</f>
        <v>515.89999999999782</v>
      </c>
      <c r="M260" s="452">
        <v>1.02583</v>
      </c>
      <c r="N260" s="453">
        <f t="shared" si="54"/>
        <v>529.22569699999781</v>
      </c>
      <c r="O260" s="354"/>
      <c r="P260" s="115"/>
    </row>
    <row r="261" spans="1:21" s="110" customFormat="1" ht="15" customHeight="1" x14ac:dyDescent="0.25">
      <c r="A261" s="432" t="s">
        <v>839</v>
      </c>
      <c r="B261" s="432" t="s">
        <v>840</v>
      </c>
      <c r="C261" s="432" t="s">
        <v>52</v>
      </c>
      <c r="D261" s="433">
        <v>41066</v>
      </c>
      <c r="E261" s="434">
        <v>974</v>
      </c>
      <c r="F261" s="435">
        <v>38.74</v>
      </c>
      <c r="G261" s="436">
        <f t="shared" si="52"/>
        <v>37732.76</v>
      </c>
      <c r="H261" s="448"/>
      <c r="I261" s="444">
        <v>41432</v>
      </c>
      <c r="J261" s="432">
        <v>57.82</v>
      </c>
      <c r="K261" s="439">
        <f t="shared" si="53"/>
        <v>56316.68</v>
      </c>
      <c r="L261" s="440">
        <f>SUM(K261-G261)</f>
        <v>18583.919999999998</v>
      </c>
      <c r="M261" s="415">
        <v>0.95945999999999998</v>
      </c>
      <c r="N261" s="441">
        <f t="shared" si="54"/>
        <v>17830.527883199997</v>
      </c>
      <c r="O261" s="354"/>
      <c r="P261" s="115"/>
    </row>
    <row r="262" spans="1:21" s="110" customFormat="1" ht="15" customHeight="1" x14ac:dyDescent="0.25">
      <c r="A262" s="432" t="s">
        <v>843</v>
      </c>
      <c r="B262" s="432" t="s">
        <v>451</v>
      </c>
      <c r="C262" s="432" t="s">
        <v>52</v>
      </c>
      <c r="D262" s="433">
        <v>41218</v>
      </c>
      <c r="E262" s="434">
        <v>1020</v>
      </c>
      <c r="F262" s="435">
        <v>28.69</v>
      </c>
      <c r="G262" s="436">
        <f t="shared" si="52"/>
        <v>29263.800000000003</v>
      </c>
      <c r="H262" s="448"/>
      <c r="I262" s="444">
        <v>41432</v>
      </c>
      <c r="J262" s="432">
        <v>38.96</v>
      </c>
      <c r="K262" s="439">
        <f t="shared" si="53"/>
        <v>39739.200000000004</v>
      </c>
      <c r="L262" s="440">
        <f>SUM(K262-G262)</f>
        <v>10475.400000000001</v>
      </c>
      <c r="M262" s="415">
        <v>0.95945999999999998</v>
      </c>
      <c r="N262" s="441">
        <f t="shared" si="54"/>
        <v>10050.727284000001</v>
      </c>
      <c r="O262" s="354"/>
      <c r="P262" s="115"/>
    </row>
    <row r="263" spans="1:21" s="110" customFormat="1" ht="15" customHeight="1" x14ac:dyDescent="0.25">
      <c r="A263" s="432" t="s">
        <v>431</v>
      </c>
      <c r="B263" s="432" t="s">
        <v>432</v>
      </c>
      <c r="C263" s="432" t="s">
        <v>52</v>
      </c>
      <c r="D263" s="433">
        <v>41221</v>
      </c>
      <c r="E263" s="434">
        <v>1042</v>
      </c>
      <c r="F263" s="435">
        <v>58.77</v>
      </c>
      <c r="G263" s="436">
        <f t="shared" si="52"/>
        <v>61238.340000000004</v>
      </c>
      <c r="H263" s="448"/>
      <c r="I263" s="444">
        <v>41418</v>
      </c>
      <c r="J263" s="432">
        <v>68.86</v>
      </c>
      <c r="K263" s="439">
        <f t="shared" si="53"/>
        <v>71752.12</v>
      </c>
      <c r="L263" s="440">
        <f>SUM(K263-G263)</f>
        <v>10513.779999999992</v>
      </c>
      <c r="M263" s="415">
        <v>0.97467000000000004</v>
      </c>
      <c r="N263" s="441">
        <f t="shared" si="54"/>
        <v>10247.465952599992</v>
      </c>
      <c r="O263" s="354"/>
      <c r="P263" s="115"/>
    </row>
    <row r="264" spans="1:21" s="108" customFormat="1" ht="15" customHeight="1" x14ac:dyDescent="0.25">
      <c r="A264" s="14" t="s">
        <v>279</v>
      </c>
      <c r="B264" s="432" t="s">
        <v>11</v>
      </c>
      <c r="C264" s="432" t="s">
        <v>52</v>
      </c>
      <c r="D264" s="433">
        <v>41313</v>
      </c>
      <c r="E264" s="434">
        <v>12500</v>
      </c>
      <c r="F264" s="435">
        <v>3.18</v>
      </c>
      <c r="G264" s="436">
        <f t="shared" si="52"/>
        <v>39750</v>
      </c>
      <c r="H264" s="437"/>
      <c r="I264" s="444">
        <v>41418</v>
      </c>
      <c r="J264" s="432">
        <v>3.4449999999999998</v>
      </c>
      <c r="K264" s="439">
        <f t="shared" si="53"/>
        <v>43062.5</v>
      </c>
      <c r="L264" s="440">
        <f>SUM(K264-G264)</f>
        <v>3312.5</v>
      </c>
      <c r="M264" s="415">
        <v>0.97467000000000004</v>
      </c>
      <c r="N264" s="441">
        <f t="shared" si="54"/>
        <v>3228.5943750000001</v>
      </c>
      <c r="O264" s="355"/>
      <c r="P264" s="114"/>
    </row>
    <row r="265" spans="1:21" s="108" customFormat="1" ht="15" customHeight="1" x14ac:dyDescent="0.25">
      <c r="A265" s="14" t="s">
        <v>197</v>
      </c>
      <c r="B265" s="432" t="s">
        <v>154</v>
      </c>
      <c r="C265" s="432" t="s">
        <v>52</v>
      </c>
      <c r="D265" s="433">
        <v>41369</v>
      </c>
      <c r="E265" s="434">
        <v>12500</v>
      </c>
      <c r="F265" s="435">
        <v>3.6</v>
      </c>
      <c r="G265" s="436">
        <f t="shared" si="52"/>
        <v>45000</v>
      </c>
      <c r="H265" s="437"/>
      <c r="I265" s="444">
        <v>41422</v>
      </c>
      <c r="J265" s="432">
        <v>3.4</v>
      </c>
      <c r="K265" s="439">
        <f t="shared" si="53"/>
        <v>42500</v>
      </c>
      <c r="L265" s="440">
        <f>SUM(K265-G265)</f>
        <v>-2500</v>
      </c>
      <c r="M265" s="415">
        <v>0.96318000000000004</v>
      </c>
      <c r="N265" s="441">
        <f t="shared" si="54"/>
        <v>-2407.9500000000003</v>
      </c>
      <c r="O265" s="355"/>
      <c r="P265" s="114"/>
    </row>
    <row r="266" spans="1:21" s="110" customFormat="1" ht="15" customHeight="1" x14ac:dyDescent="0.25">
      <c r="A266" s="432" t="s">
        <v>144</v>
      </c>
      <c r="B266" s="432" t="s">
        <v>308</v>
      </c>
      <c r="C266" s="432" t="s">
        <v>77</v>
      </c>
      <c r="D266" s="516">
        <v>41401</v>
      </c>
      <c r="E266" s="517">
        <v>7117</v>
      </c>
      <c r="F266" s="435">
        <v>1.577</v>
      </c>
      <c r="G266" s="436">
        <f t="shared" ref="G266:G271" si="55">SUM(E266*F266)</f>
        <v>11223.509</v>
      </c>
      <c r="H266" s="435"/>
      <c r="I266" s="516">
        <v>41466</v>
      </c>
      <c r="J266" s="432">
        <v>1.19</v>
      </c>
      <c r="K266" s="450">
        <f t="shared" si="53"/>
        <v>8469.23</v>
      </c>
      <c r="L266" s="451">
        <f>SUM(G266-K266)</f>
        <v>2754.2790000000005</v>
      </c>
      <c r="M266" s="452">
        <v>0.91752</v>
      </c>
      <c r="N266" s="453">
        <f t="shared" si="54"/>
        <v>2527.1060680800006</v>
      </c>
      <c r="O266" s="356"/>
      <c r="P266" s="315" t="s">
        <v>3</v>
      </c>
      <c r="Q266" s="311"/>
      <c r="R266" s="311"/>
      <c r="S266" s="311"/>
      <c r="T266" s="311"/>
      <c r="U266" s="311"/>
    </row>
    <row r="267" spans="1:21" s="110" customFormat="1" ht="15" customHeight="1" x14ac:dyDescent="0.25">
      <c r="A267" s="432" t="s">
        <v>1236</v>
      </c>
      <c r="B267" s="432" t="s">
        <v>1237</v>
      </c>
      <c r="C267" s="432" t="s">
        <v>77</v>
      </c>
      <c r="D267" s="516">
        <v>41418</v>
      </c>
      <c r="E267" s="518">
        <v>11634</v>
      </c>
      <c r="F267" s="435">
        <v>1.135</v>
      </c>
      <c r="G267" s="436">
        <f t="shared" si="55"/>
        <v>13204.59</v>
      </c>
      <c r="H267" s="435"/>
      <c r="I267" s="516">
        <v>41466</v>
      </c>
      <c r="J267" s="432">
        <v>0.98899999999999999</v>
      </c>
      <c r="K267" s="450">
        <f t="shared" si="53"/>
        <v>11506.026</v>
      </c>
      <c r="L267" s="451">
        <f>SUM(G267-K267)</f>
        <v>1698.5640000000003</v>
      </c>
      <c r="M267" s="452">
        <v>0.91752</v>
      </c>
      <c r="N267" s="453">
        <f t="shared" si="54"/>
        <v>1558.4664412800003</v>
      </c>
      <c r="O267" s="356"/>
      <c r="P267" s="315" t="s">
        <v>3</v>
      </c>
      <c r="Q267" s="311"/>
      <c r="R267" s="311"/>
      <c r="S267" s="311"/>
      <c r="T267" s="311"/>
      <c r="U267" s="311"/>
    </row>
    <row r="268" spans="1:21" s="110" customFormat="1" ht="15" customHeight="1" x14ac:dyDescent="0.25">
      <c r="A268" s="432" t="s">
        <v>1238</v>
      </c>
      <c r="B268" s="432" t="s">
        <v>293</v>
      </c>
      <c r="C268" s="432" t="s">
        <v>52</v>
      </c>
      <c r="D268" s="516">
        <v>41421</v>
      </c>
      <c r="E268" s="518">
        <v>5500</v>
      </c>
      <c r="F268" s="435">
        <v>5.35</v>
      </c>
      <c r="G268" s="436">
        <f t="shared" si="55"/>
        <v>29424.999999999996</v>
      </c>
      <c r="H268" s="435"/>
      <c r="I268" s="516">
        <v>41428</v>
      </c>
      <c r="J268" s="432">
        <v>4.91</v>
      </c>
      <c r="K268" s="439">
        <f t="shared" si="53"/>
        <v>27005</v>
      </c>
      <c r="L268" s="440">
        <f>SUM(K268-G268)</f>
        <v>-2419.9999999999964</v>
      </c>
      <c r="M268" s="415">
        <v>0.96060999999999996</v>
      </c>
      <c r="N268" s="441">
        <f t="shared" si="54"/>
        <v>-2324.6761999999962</v>
      </c>
      <c r="O268" s="356"/>
      <c r="P268" s="315" t="s">
        <v>3</v>
      </c>
      <c r="Q268" s="311"/>
      <c r="R268" s="311"/>
      <c r="S268" s="311"/>
      <c r="T268" s="311"/>
      <c r="U268" s="311"/>
    </row>
    <row r="269" spans="1:21" s="110" customFormat="1" ht="15" customHeight="1" x14ac:dyDescent="0.25">
      <c r="A269" s="432" t="s">
        <v>1239</v>
      </c>
      <c r="B269" s="432" t="s">
        <v>405</v>
      </c>
      <c r="C269" s="432" t="s">
        <v>77</v>
      </c>
      <c r="D269" s="516">
        <v>41435</v>
      </c>
      <c r="E269" s="518">
        <v>3967</v>
      </c>
      <c r="F269" s="435">
        <v>12.414999999999999</v>
      </c>
      <c r="G269" s="436">
        <f t="shared" si="55"/>
        <v>49250.304999999993</v>
      </c>
      <c r="H269" s="435"/>
      <c r="I269" s="516">
        <v>41473</v>
      </c>
      <c r="J269" s="432">
        <v>13.025</v>
      </c>
      <c r="K269" s="450">
        <f t="shared" si="53"/>
        <v>51670.175000000003</v>
      </c>
      <c r="L269" s="451">
        <f>SUM(G269-K269)</f>
        <v>-2419.8700000000099</v>
      </c>
      <c r="M269" s="452">
        <v>0.95450000000000002</v>
      </c>
      <c r="N269" s="453">
        <f t="shared" si="54"/>
        <v>-2309.7659150000095</v>
      </c>
      <c r="O269" s="356"/>
      <c r="P269" s="315" t="s">
        <v>3</v>
      </c>
      <c r="Q269" s="311"/>
      <c r="R269" s="311"/>
      <c r="S269" s="311"/>
      <c r="T269" s="311"/>
      <c r="U269" s="311"/>
    </row>
    <row r="270" spans="1:21" s="110" customFormat="1" ht="15" customHeight="1" x14ac:dyDescent="0.25">
      <c r="A270" s="432" t="s">
        <v>279</v>
      </c>
      <c r="B270" s="432" t="s">
        <v>11</v>
      </c>
      <c r="C270" s="432" t="s">
        <v>77</v>
      </c>
      <c r="D270" s="516">
        <v>41450</v>
      </c>
      <c r="E270" s="518">
        <v>16133</v>
      </c>
      <c r="F270" s="435">
        <v>3.14</v>
      </c>
      <c r="G270" s="436">
        <f t="shared" si="55"/>
        <v>50657.62</v>
      </c>
      <c r="H270" s="435"/>
      <c r="I270" s="519">
        <v>41464</v>
      </c>
      <c r="J270" s="432">
        <v>3.26</v>
      </c>
      <c r="K270" s="450">
        <f t="shared" si="53"/>
        <v>52593.579999999994</v>
      </c>
      <c r="L270" s="451">
        <f>SUM(G270-K270)</f>
        <v>-1935.9599999999919</v>
      </c>
      <c r="M270" s="452">
        <v>0.91307000000000005</v>
      </c>
      <c r="N270" s="453">
        <f t="shared" si="54"/>
        <v>-1767.6669971999927</v>
      </c>
      <c r="O270" s="356"/>
      <c r="P270" s="315" t="s">
        <v>3</v>
      </c>
      <c r="Q270" s="311"/>
      <c r="R270" s="311"/>
      <c r="S270" s="311"/>
      <c r="T270" s="311"/>
      <c r="U270" s="311"/>
    </row>
    <row r="271" spans="1:21" s="110" customFormat="1" ht="15" customHeight="1" x14ac:dyDescent="0.25">
      <c r="A271" s="432" t="s">
        <v>351</v>
      </c>
      <c r="B271" s="432" t="s">
        <v>218</v>
      </c>
      <c r="C271" s="432" t="s">
        <v>52</v>
      </c>
      <c r="D271" s="516">
        <v>41452</v>
      </c>
      <c r="E271" s="518">
        <v>17285</v>
      </c>
      <c r="F271" s="435">
        <v>2.2599999999999998</v>
      </c>
      <c r="G271" s="436">
        <f t="shared" si="55"/>
        <v>39064.1</v>
      </c>
      <c r="H271" s="435"/>
      <c r="I271" s="516">
        <v>41456</v>
      </c>
      <c r="J271" s="520">
        <v>2.1139999999999999</v>
      </c>
      <c r="K271" s="439">
        <f t="shared" si="53"/>
        <v>36540.49</v>
      </c>
      <c r="L271" s="440">
        <f>SUM(K271-G271)</f>
        <v>-2523.6100000000006</v>
      </c>
      <c r="M271" s="415">
        <v>0.91132000000000002</v>
      </c>
      <c r="N271" s="441">
        <f t="shared" si="54"/>
        <v>-2299.8162652000005</v>
      </c>
      <c r="O271" s="354"/>
      <c r="P271" s="315" t="s">
        <v>3</v>
      </c>
    </row>
    <row r="272" spans="1:21" s="110" customFormat="1" ht="15" customHeight="1" x14ac:dyDescent="0.25">
      <c r="A272" s="432" t="s">
        <v>1235</v>
      </c>
      <c r="B272" s="443" t="s">
        <v>199</v>
      </c>
      <c r="C272" s="443" t="s">
        <v>77</v>
      </c>
      <c r="D272" s="444">
        <v>41495</v>
      </c>
      <c r="E272" s="521">
        <v>8344</v>
      </c>
      <c r="F272" s="446">
        <v>4.2759999999999998</v>
      </c>
      <c r="G272" s="447">
        <f>SUM(E272*F272)</f>
        <v>35678.943999999996</v>
      </c>
      <c r="H272" s="448"/>
      <c r="I272" s="516">
        <v>41501</v>
      </c>
      <c r="J272" s="446">
        <v>4.5659999999999998</v>
      </c>
      <c r="K272" s="450">
        <f t="shared" si="53"/>
        <v>38098.703999999998</v>
      </c>
      <c r="L272" s="451">
        <f>SUM(G272-K272)</f>
        <v>-2419.760000000002</v>
      </c>
      <c r="M272" s="452">
        <v>0.91207000000000005</v>
      </c>
      <c r="N272" s="453">
        <f t="shared" si="54"/>
        <v>-2206.990503200002</v>
      </c>
      <c r="O272" s="354"/>
      <c r="P272" s="115"/>
    </row>
    <row r="273" spans="1:16" s="108" customFormat="1" ht="15" customHeight="1" x14ac:dyDescent="0.25">
      <c r="A273" s="432" t="s">
        <v>1234</v>
      </c>
      <c r="B273" s="432" t="s">
        <v>6</v>
      </c>
      <c r="C273" s="432" t="s">
        <v>52</v>
      </c>
      <c r="D273" s="516">
        <v>41492</v>
      </c>
      <c r="E273" s="518">
        <v>1728</v>
      </c>
      <c r="F273" s="435">
        <v>36.01</v>
      </c>
      <c r="G273" s="436">
        <f>SUM(E273*F273)</f>
        <v>62225.279999999999</v>
      </c>
      <c r="H273" s="435"/>
      <c r="I273" s="516">
        <v>41519</v>
      </c>
      <c r="J273" s="520">
        <v>34.72</v>
      </c>
      <c r="K273" s="439">
        <f t="shared" si="53"/>
        <v>59996.159999999996</v>
      </c>
      <c r="L273" s="440">
        <f>SUM(K273-G273)</f>
        <v>-2229.1200000000026</v>
      </c>
      <c r="M273" s="415">
        <v>0.89429000000000003</v>
      </c>
      <c r="N273" s="441">
        <f t="shared" si="54"/>
        <v>-1993.4797248000025</v>
      </c>
      <c r="O273" s="355"/>
      <c r="P273" s="114"/>
    </row>
    <row r="274" spans="1:16" s="108" customFormat="1" ht="15" customHeight="1" x14ac:dyDescent="0.25">
      <c r="A274" s="14" t="s">
        <v>1292</v>
      </c>
      <c r="B274" s="432" t="s">
        <v>248</v>
      </c>
      <c r="C274" s="432" t="s">
        <v>52</v>
      </c>
      <c r="D274" s="433">
        <v>41512</v>
      </c>
      <c r="E274" s="434">
        <v>28651</v>
      </c>
      <c r="F274" s="435">
        <v>1.407</v>
      </c>
      <c r="G274" s="436">
        <f t="shared" ref="G274:G280" si="56">SUM(E274*F274)</f>
        <v>40311.957000000002</v>
      </c>
      <c r="H274" s="437"/>
      <c r="I274" s="515">
        <v>41535</v>
      </c>
      <c r="J274" s="435">
        <v>1.3169999999999999</v>
      </c>
      <c r="K274" s="439">
        <f t="shared" ref="K274:K280" si="57">SUM(E274*J274)</f>
        <v>37733.366999999998</v>
      </c>
      <c r="L274" s="440">
        <f t="shared" ref="L274:L280" si="58">SUM(K274-G274)</f>
        <v>-2578.5900000000038</v>
      </c>
      <c r="M274" s="415">
        <v>0.93530000000000002</v>
      </c>
      <c r="N274" s="441">
        <f t="shared" si="54"/>
        <v>-2411.7552270000037</v>
      </c>
      <c r="O274" s="355"/>
      <c r="P274" s="114"/>
    </row>
    <row r="275" spans="1:16" s="108" customFormat="1" ht="15" customHeight="1" x14ac:dyDescent="0.25">
      <c r="A275" s="14" t="s">
        <v>1353</v>
      </c>
      <c r="B275" s="432" t="s">
        <v>1354</v>
      </c>
      <c r="C275" s="432" t="s">
        <v>52</v>
      </c>
      <c r="D275" s="433">
        <v>41541</v>
      </c>
      <c r="E275" s="434">
        <v>3256</v>
      </c>
      <c r="F275" s="435">
        <v>13.78</v>
      </c>
      <c r="G275" s="436">
        <f t="shared" si="56"/>
        <v>44867.68</v>
      </c>
      <c r="H275" s="437"/>
      <c r="I275" s="515">
        <v>41548</v>
      </c>
      <c r="J275" s="435">
        <v>13.02</v>
      </c>
      <c r="K275" s="439">
        <f t="shared" si="57"/>
        <v>42393.119999999995</v>
      </c>
      <c r="L275" s="440">
        <f t="shared" si="58"/>
        <v>-2474.5600000000049</v>
      </c>
      <c r="M275" s="415">
        <v>0.93147999999999997</v>
      </c>
      <c r="N275" s="441">
        <f t="shared" si="54"/>
        <v>-2305.0031488000045</v>
      </c>
      <c r="O275" s="355"/>
      <c r="P275" s="114"/>
    </row>
    <row r="276" spans="1:16" s="108" customFormat="1" ht="15" customHeight="1" x14ac:dyDescent="0.25">
      <c r="A276" s="14" t="s">
        <v>1324</v>
      </c>
      <c r="B276" s="432" t="s">
        <v>232</v>
      </c>
      <c r="C276" s="432" t="s">
        <v>52</v>
      </c>
      <c r="D276" s="433">
        <v>41530</v>
      </c>
      <c r="E276" s="434">
        <v>9407</v>
      </c>
      <c r="F276" s="435">
        <v>5.67</v>
      </c>
      <c r="G276" s="436">
        <f t="shared" si="56"/>
        <v>53337.69</v>
      </c>
      <c r="H276" s="437"/>
      <c r="I276" s="515">
        <v>41572</v>
      </c>
      <c r="J276" s="435">
        <v>5.39</v>
      </c>
      <c r="K276" s="439">
        <f t="shared" si="57"/>
        <v>50703.729999999996</v>
      </c>
      <c r="L276" s="440">
        <f t="shared" si="58"/>
        <v>-2633.9600000000064</v>
      </c>
      <c r="M276" s="415">
        <v>0.96220000000000006</v>
      </c>
      <c r="N276" s="441">
        <f t="shared" ref="N276:N281" si="59">SUM(L276*M276)</f>
        <v>-2534.3963120000062</v>
      </c>
      <c r="O276" s="355"/>
      <c r="P276" s="114"/>
    </row>
    <row r="277" spans="1:16" s="110" customFormat="1" ht="15" customHeight="1" x14ac:dyDescent="0.25">
      <c r="A277" s="14" t="s">
        <v>1422</v>
      </c>
      <c r="B277" s="432" t="s">
        <v>1421</v>
      </c>
      <c r="C277" s="432" t="s">
        <v>52</v>
      </c>
      <c r="D277" s="433">
        <v>41572</v>
      </c>
      <c r="E277" s="434">
        <v>4320</v>
      </c>
      <c r="F277" s="435">
        <v>14.86</v>
      </c>
      <c r="G277" s="436">
        <f t="shared" si="56"/>
        <v>64195.199999999997</v>
      </c>
      <c r="H277" s="437"/>
      <c r="I277" s="515">
        <v>41576</v>
      </c>
      <c r="J277" s="435">
        <v>14.22</v>
      </c>
      <c r="K277" s="439">
        <f t="shared" si="57"/>
        <v>61430.400000000001</v>
      </c>
      <c r="L277" s="440">
        <f t="shared" si="58"/>
        <v>-2764.7999999999956</v>
      </c>
      <c r="M277" s="415">
        <v>0.95720000000000005</v>
      </c>
      <c r="N277" s="441">
        <f t="shared" si="59"/>
        <v>-2646.4665599999958</v>
      </c>
      <c r="O277" s="354"/>
      <c r="P277" s="115"/>
    </row>
    <row r="278" spans="1:16" s="108" customFormat="1" ht="15" customHeight="1" x14ac:dyDescent="0.25">
      <c r="A278" s="14" t="s">
        <v>950</v>
      </c>
      <c r="B278" s="488" t="s">
        <v>951</v>
      </c>
      <c r="C278" s="488" t="s">
        <v>52</v>
      </c>
      <c r="D278" s="489">
        <v>41500</v>
      </c>
      <c r="E278" s="490">
        <v>8272</v>
      </c>
      <c r="F278" s="491">
        <v>5.41</v>
      </c>
      <c r="G278" s="436">
        <f t="shared" si="56"/>
        <v>44751.520000000004</v>
      </c>
      <c r="H278" s="437"/>
      <c r="I278" s="524">
        <v>41584</v>
      </c>
      <c r="J278" s="491">
        <v>5.64</v>
      </c>
      <c r="K278" s="439">
        <f t="shared" si="57"/>
        <v>46654.079999999994</v>
      </c>
      <c r="L278" s="440">
        <f t="shared" si="58"/>
        <v>1902.5599999999904</v>
      </c>
      <c r="M278" s="415">
        <v>0.91113999999999995</v>
      </c>
      <c r="N278" s="441">
        <f t="shared" si="59"/>
        <v>1733.4985183999911</v>
      </c>
      <c r="O278" s="355"/>
      <c r="P278" s="114"/>
    </row>
    <row r="279" spans="1:16" s="108" customFormat="1" ht="15" customHeight="1" x14ac:dyDescent="0.25">
      <c r="A279" s="14" t="s">
        <v>408</v>
      </c>
      <c r="B279" s="488" t="s">
        <v>409</v>
      </c>
      <c r="C279" s="488" t="s">
        <v>52</v>
      </c>
      <c r="D279" s="489">
        <v>41578</v>
      </c>
      <c r="E279" s="490">
        <v>10200</v>
      </c>
      <c r="F279" s="491">
        <v>5.08</v>
      </c>
      <c r="G279" s="436">
        <f t="shared" si="56"/>
        <v>51816</v>
      </c>
      <c r="H279" s="437"/>
      <c r="I279" s="524">
        <v>41584</v>
      </c>
      <c r="J279" s="491">
        <v>4.8</v>
      </c>
      <c r="K279" s="439">
        <f t="shared" si="57"/>
        <v>48960</v>
      </c>
      <c r="L279" s="440">
        <f t="shared" si="58"/>
        <v>-2856</v>
      </c>
      <c r="M279" s="415">
        <v>0.95420000000000005</v>
      </c>
      <c r="N279" s="441">
        <f t="shared" si="59"/>
        <v>-2725.1952000000001</v>
      </c>
      <c r="O279" s="355"/>
      <c r="P279" s="114"/>
    </row>
    <row r="280" spans="1:16" s="108" customFormat="1" ht="15" customHeight="1" x14ac:dyDescent="0.25">
      <c r="A280" s="14" t="s">
        <v>1381</v>
      </c>
      <c r="B280" s="488" t="s">
        <v>178</v>
      </c>
      <c r="C280" s="488" t="s">
        <v>52</v>
      </c>
      <c r="D280" s="489">
        <v>41564</v>
      </c>
      <c r="E280" s="490">
        <v>8632</v>
      </c>
      <c r="F280" s="491">
        <v>5.0599999999999996</v>
      </c>
      <c r="G280" s="436">
        <f t="shared" si="56"/>
        <v>43677.919999999998</v>
      </c>
      <c r="H280" s="437"/>
      <c r="I280" s="524">
        <v>41586</v>
      </c>
      <c r="J280" s="491">
        <v>4.78</v>
      </c>
      <c r="K280" s="439">
        <f t="shared" si="57"/>
        <v>41260.959999999999</v>
      </c>
      <c r="L280" s="440">
        <f t="shared" si="58"/>
        <v>-2416.9599999999991</v>
      </c>
      <c r="M280" s="415">
        <v>0.95830000000000004</v>
      </c>
      <c r="N280" s="441">
        <f t="shared" si="59"/>
        <v>-2316.1727679999995</v>
      </c>
      <c r="O280" s="355"/>
      <c r="P280" s="114"/>
    </row>
    <row r="281" spans="1:16" s="108" customFormat="1" ht="15" customHeight="1" x14ac:dyDescent="0.25">
      <c r="A281" s="14" t="s">
        <v>1322</v>
      </c>
      <c r="B281" s="488" t="s">
        <v>1323</v>
      </c>
      <c r="C281" s="488" t="s">
        <v>52</v>
      </c>
      <c r="D281" s="489">
        <v>41527</v>
      </c>
      <c r="E281" s="490">
        <v>1613</v>
      </c>
      <c r="F281" s="491">
        <v>32.229999999999997</v>
      </c>
      <c r="G281" s="436">
        <f t="shared" ref="G281:G288" si="60">SUM(E281*F281)</f>
        <v>51986.99</v>
      </c>
      <c r="H281" s="437"/>
      <c r="I281" s="524">
        <v>41591</v>
      </c>
      <c r="J281" s="491">
        <v>32.32</v>
      </c>
      <c r="K281" s="439">
        <f t="shared" ref="K281:K288" si="61">SUM(E281*J281)</f>
        <v>52132.160000000003</v>
      </c>
      <c r="L281" s="440">
        <f t="shared" ref="L281:L288" si="62">SUM(K281-G281)</f>
        <v>145.17000000000553</v>
      </c>
      <c r="M281" s="415">
        <v>0.92259999999999998</v>
      </c>
      <c r="N281" s="441">
        <f t="shared" si="59"/>
        <v>133.93384200000509</v>
      </c>
      <c r="O281" s="355"/>
      <c r="P281" s="114"/>
    </row>
    <row r="282" spans="1:16" s="108" customFormat="1" ht="15" customHeight="1" x14ac:dyDescent="0.25">
      <c r="A282" s="14" t="s">
        <v>286</v>
      </c>
      <c r="B282" s="488" t="s">
        <v>287</v>
      </c>
      <c r="C282" s="488" t="s">
        <v>52</v>
      </c>
      <c r="D282" s="489">
        <v>41569</v>
      </c>
      <c r="E282" s="490">
        <v>11521</v>
      </c>
      <c r="F282" s="491">
        <v>5.13</v>
      </c>
      <c r="G282" s="436">
        <f t="shared" si="60"/>
        <v>59102.729999999996</v>
      </c>
      <c r="H282" s="437"/>
      <c r="I282" s="524">
        <v>41598</v>
      </c>
      <c r="J282" s="491">
        <v>4.8899999999999997</v>
      </c>
      <c r="K282" s="439">
        <f t="shared" si="61"/>
        <v>56337.689999999995</v>
      </c>
      <c r="L282" s="440">
        <f t="shared" si="62"/>
        <v>-2765.0400000000009</v>
      </c>
      <c r="M282" s="415">
        <v>0.95830000000000004</v>
      </c>
      <c r="N282" s="441">
        <f t="shared" ref="N282:N288" si="63">SUM(L282*M282)</f>
        <v>-2649.7378320000012</v>
      </c>
      <c r="O282" s="355"/>
      <c r="P282" s="114"/>
    </row>
    <row r="283" spans="1:16" s="108" customFormat="1" ht="15" customHeight="1" x14ac:dyDescent="0.25">
      <c r="A283" s="14" t="s">
        <v>1310</v>
      </c>
      <c r="B283" s="488" t="s">
        <v>1311</v>
      </c>
      <c r="C283" s="488" t="s">
        <v>52</v>
      </c>
      <c r="D283" s="489">
        <v>41520</v>
      </c>
      <c r="E283" s="490">
        <v>5671</v>
      </c>
      <c r="F283" s="491">
        <v>8.49</v>
      </c>
      <c r="G283" s="436">
        <f t="shared" si="60"/>
        <v>48146.79</v>
      </c>
      <c r="H283" s="437"/>
      <c r="I283" s="524">
        <v>41606</v>
      </c>
      <c r="J283" s="491">
        <v>8.18</v>
      </c>
      <c r="K283" s="439">
        <f t="shared" si="61"/>
        <v>46388.78</v>
      </c>
      <c r="L283" s="440">
        <f t="shared" si="62"/>
        <v>-1758.010000000002</v>
      </c>
      <c r="M283" s="415">
        <v>0.89749999999999996</v>
      </c>
      <c r="N283" s="441">
        <f t="shared" si="63"/>
        <v>-1577.8139750000018</v>
      </c>
      <c r="O283" s="355"/>
      <c r="P283" s="114"/>
    </row>
    <row r="284" spans="1:16" s="108" customFormat="1" ht="15" customHeight="1" x14ac:dyDescent="0.25">
      <c r="A284" s="46" t="s">
        <v>1436</v>
      </c>
      <c r="B284" s="534" t="s">
        <v>1437</v>
      </c>
      <c r="C284" s="378" t="s">
        <v>52</v>
      </c>
      <c r="D284" s="548">
        <v>41578</v>
      </c>
      <c r="E284" s="549">
        <v>17850</v>
      </c>
      <c r="F284" s="550">
        <v>3.78</v>
      </c>
      <c r="G284" s="551">
        <f t="shared" si="60"/>
        <v>67473</v>
      </c>
      <c r="H284" s="552"/>
      <c r="I284" s="578">
        <v>41610</v>
      </c>
      <c r="J284" s="550">
        <v>3.79</v>
      </c>
      <c r="K284" s="553">
        <f t="shared" si="61"/>
        <v>67651.5</v>
      </c>
      <c r="L284" s="554">
        <f t="shared" si="62"/>
        <v>178.5</v>
      </c>
      <c r="M284" s="547">
        <v>0.91080000000000005</v>
      </c>
      <c r="N284" s="555">
        <f t="shared" si="63"/>
        <v>162.5778</v>
      </c>
      <c r="O284" s="355"/>
      <c r="P284" s="114"/>
    </row>
    <row r="285" spans="1:16" s="108" customFormat="1" ht="15" customHeight="1" x14ac:dyDescent="0.25">
      <c r="A285" s="46" t="s">
        <v>965</v>
      </c>
      <c r="B285" s="534" t="s">
        <v>218</v>
      </c>
      <c r="C285" s="378" t="s">
        <v>52</v>
      </c>
      <c r="D285" s="548">
        <v>41528</v>
      </c>
      <c r="E285" s="549">
        <v>14110</v>
      </c>
      <c r="F285" s="550">
        <v>2.44</v>
      </c>
      <c r="G285" s="551">
        <f t="shared" si="60"/>
        <v>34428.400000000001</v>
      </c>
      <c r="H285" s="552"/>
      <c r="I285" s="578">
        <v>41610</v>
      </c>
      <c r="J285" s="550">
        <v>2.58</v>
      </c>
      <c r="K285" s="553">
        <f t="shared" si="61"/>
        <v>36403.800000000003</v>
      </c>
      <c r="L285" s="554">
        <f t="shared" si="62"/>
        <v>1975.4000000000015</v>
      </c>
      <c r="M285" s="547">
        <v>0.91080000000000005</v>
      </c>
      <c r="N285" s="555">
        <f t="shared" si="63"/>
        <v>1799.1943200000014</v>
      </c>
      <c r="O285" s="355"/>
      <c r="P285" s="114"/>
    </row>
    <row r="286" spans="1:16" s="108" customFormat="1" ht="15" customHeight="1" x14ac:dyDescent="0.25">
      <c r="A286" s="46" t="s">
        <v>1281</v>
      </c>
      <c r="B286" s="534" t="s">
        <v>152</v>
      </c>
      <c r="C286" s="378" t="s">
        <v>52</v>
      </c>
      <c r="D286" s="548">
        <v>41505</v>
      </c>
      <c r="E286" s="549">
        <v>8578</v>
      </c>
      <c r="F286" s="550">
        <v>4.4800000000000004</v>
      </c>
      <c r="G286" s="551">
        <f t="shared" si="60"/>
        <v>38429.440000000002</v>
      </c>
      <c r="H286" s="552"/>
      <c r="I286" s="578">
        <v>41612</v>
      </c>
      <c r="J286" s="550">
        <v>5.8</v>
      </c>
      <c r="K286" s="553">
        <f t="shared" si="61"/>
        <v>49752.4</v>
      </c>
      <c r="L286" s="554">
        <f t="shared" si="62"/>
        <v>11322.96</v>
      </c>
      <c r="M286" s="547">
        <v>0.91080000000000005</v>
      </c>
      <c r="N286" s="555">
        <f t="shared" si="63"/>
        <v>10312.951967999999</v>
      </c>
      <c r="O286" s="355"/>
      <c r="P286" s="114"/>
    </row>
    <row r="287" spans="1:16" s="108" customFormat="1" ht="15" customHeight="1" x14ac:dyDescent="0.25">
      <c r="A287" s="46" t="s">
        <v>1438</v>
      </c>
      <c r="B287" s="534" t="s">
        <v>1439</v>
      </c>
      <c r="C287" s="378" t="s">
        <v>52</v>
      </c>
      <c r="D287" s="548">
        <v>41577</v>
      </c>
      <c r="E287" s="549">
        <v>10984</v>
      </c>
      <c r="F287" s="550">
        <v>6.13</v>
      </c>
      <c r="G287" s="551">
        <f t="shared" si="60"/>
        <v>67331.92</v>
      </c>
      <c r="H287" s="552"/>
      <c r="I287" s="578">
        <v>41613</v>
      </c>
      <c r="J287" s="550">
        <v>5.87</v>
      </c>
      <c r="K287" s="553">
        <f t="shared" si="61"/>
        <v>64476.08</v>
      </c>
      <c r="L287" s="554">
        <f t="shared" si="62"/>
        <v>-2855.8399999999965</v>
      </c>
      <c r="M287" s="547">
        <v>0.91080000000000005</v>
      </c>
      <c r="N287" s="555">
        <f t="shared" si="63"/>
        <v>-2601.0990719999968</v>
      </c>
      <c r="O287" s="355"/>
      <c r="P287" s="114"/>
    </row>
    <row r="288" spans="1:16" s="108" customFormat="1" ht="15" customHeight="1" x14ac:dyDescent="0.25">
      <c r="A288" s="46" t="s">
        <v>1462</v>
      </c>
      <c r="B288" s="535" t="s">
        <v>446</v>
      </c>
      <c r="C288" s="559" t="s">
        <v>52</v>
      </c>
      <c r="D288" s="556">
        <v>41597</v>
      </c>
      <c r="E288" s="557">
        <v>6264</v>
      </c>
      <c r="F288" s="558">
        <v>16.670000000000002</v>
      </c>
      <c r="G288" s="551">
        <f t="shared" si="60"/>
        <v>104420.88</v>
      </c>
      <c r="H288" s="552"/>
      <c r="I288" s="579">
        <v>41613</v>
      </c>
      <c r="J288" s="558">
        <v>15.97</v>
      </c>
      <c r="K288" s="553">
        <f t="shared" si="61"/>
        <v>100036.08</v>
      </c>
      <c r="L288" s="554">
        <f t="shared" si="62"/>
        <v>-4384.8000000000029</v>
      </c>
      <c r="M288" s="547">
        <v>0.91080000000000005</v>
      </c>
      <c r="N288" s="555">
        <f t="shared" si="63"/>
        <v>-3993.6758400000031</v>
      </c>
      <c r="O288" s="355"/>
      <c r="P288" s="114"/>
    </row>
    <row r="289" spans="1:21" s="108" customFormat="1" ht="15" customHeight="1" x14ac:dyDescent="0.25">
      <c r="A289" s="46" t="s">
        <v>1419</v>
      </c>
      <c r="B289" s="534" t="s">
        <v>1420</v>
      </c>
      <c r="C289" s="378" t="s">
        <v>52</v>
      </c>
      <c r="D289" s="548">
        <v>41568</v>
      </c>
      <c r="E289" s="549">
        <v>6583</v>
      </c>
      <c r="F289" s="550">
        <v>10.59</v>
      </c>
      <c r="G289" s="551">
        <f t="shared" ref="G289:G294" si="64">SUM(E289*F289)</f>
        <v>69713.97</v>
      </c>
      <c r="H289" s="552"/>
      <c r="I289" s="578">
        <v>41620</v>
      </c>
      <c r="J289" s="550">
        <v>10.69</v>
      </c>
      <c r="K289" s="553">
        <f t="shared" ref="K289:K294" si="65">SUM(E289*J289)</f>
        <v>70372.26999999999</v>
      </c>
      <c r="L289" s="554">
        <f>SUM(K289-G289)</f>
        <v>658.29999999998836</v>
      </c>
      <c r="M289" s="547">
        <v>0.91080000000000005</v>
      </c>
      <c r="N289" s="555">
        <f t="shared" ref="N289:N294" si="66">SUM(L289*M289)</f>
        <v>599.57963999998947</v>
      </c>
      <c r="O289" s="355"/>
      <c r="P289" s="114"/>
    </row>
    <row r="290" spans="1:21" s="108" customFormat="1" ht="15" customHeight="1" x14ac:dyDescent="0.25">
      <c r="A290" s="46" t="s">
        <v>1456</v>
      </c>
      <c r="B290" s="535" t="s">
        <v>1457</v>
      </c>
      <c r="C290" s="559" t="s">
        <v>52</v>
      </c>
      <c r="D290" s="556">
        <v>41592</v>
      </c>
      <c r="E290" s="557">
        <v>6108</v>
      </c>
      <c r="F290" s="558">
        <v>11.78</v>
      </c>
      <c r="G290" s="551">
        <f t="shared" si="64"/>
        <v>71952.239999999991</v>
      </c>
      <c r="H290" s="552"/>
      <c r="I290" s="579">
        <v>41617</v>
      </c>
      <c r="J290" s="558">
        <v>11.72</v>
      </c>
      <c r="K290" s="553">
        <f t="shared" si="65"/>
        <v>71585.760000000009</v>
      </c>
      <c r="L290" s="554">
        <f>SUM(K290-G290)</f>
        <v>-366.47999999998137</v>
      </c>
      <c r="M290" s="547">
        <v>0.91080000000000005</v>
      </c>
      <c r="N290" s="555">
        <f t="shared" si="66"/>
        <v>-333.78998399998306</v>
      </c>
      <c r="O290" s="355"/>
      <c r="P290" s="114"/>
    </row>
    <row r="291" spans="1:21" s="110" customFormat="1" ht="15" customHeight="1" x14ac:dyDescent="0.25">
      <c r="A291" s="442" t="s">
        <v>1353</v>
      </c>
      <c r="B291" s="575" t="s">
        <v>1354</v>
      </c>
      <c r="C291" s="443" t="s">
        <v>77</v>
      </c>
      <c r="D291" s="444">
        <v>41618</v>
      </c>
      <c r="E291" s="445">
        <v>6827</v>
      </c>
      <c r="F291" s="446">
        <v>11.28</v>
      </c>
      <c r="G291" s="447">
        <f t="shared" si="64"/>
        <v>77008.56</v>
      </c>
      <c r="H291" s="448"/>
      <c r="I291" s="444">
        <v>41632</v>
      </c>
      <c r="J291" s="446">
        <v>11.92</v>
      </c>
      <c r="K291" s="450">
        <f t="shared" si="65"/>
        <v>81377.84</v>
      </c>
      <c r="L291" s="451">
        <f>SUM(G291-K291)</f>
        <v>-4369.2799999999988</v>
      </c>
      <c r="M291" s="452">
        <v>0.8921</v>
      </c>
      <c r="N291" s="776">
        <f t="shared" si="66"/>
        <v>-3897.834687999999</v>
      </c>
      <c r="O291" s="354"/>
      <c r="P291" s="115"/>
    </row>
    <row r="292" spans="1:21" s="108" customFormat="1" ht="15" customHeight="1" x14ac:dyDescent="0.25">
      <c r="A292" s="46" t="s">
        <v>1480</v>
      </c>
      <c r="B292" s="535" t="s">
        <v>1481</v>
      </c>
      <c r="C292" s="559" t="s">
        <v>52</v>
      </c>
      <c r="D292" s="556">
        <v>41607</v>
      </c>
      <c r="E292" s="557">
        <v>1575</v>
      </c>
      <c r="F292" s="558">
        <v>66.06</v>
      </c>
      <c r="G292" s="551">
        <f t="shared" si="64"/>
        <v>104044.5</v>
      </c>
      <c r="H292" s="552"/>
      <c r="I292" s="579">
        <v>41649</v>
      </c>
      <c r="J292" s="558">
        <v>63.9</v>
      </c>
      <c r="K292" s="553">
        <f t="shared" si="65"/>
        <v>100642.5</v>
      </c>
      <c r="L292" s="554">
        <f>SUM(K292-G292)</f>
        <v>-3402</v>
      </c>
      <c r="M292" s="547">
        <v>0.91080000000000005</v>
      </c>
      <c r="N292" s="555">
        <f t="shared" si="66"/>
        <v>-3098.5416</v>
      </c>
      <c r="O292" s="355"/>
      <c r="P292" s="114"/>
    </row>
    <row r="293" spans="1:21" s="108" customFormat="1" ht="15" customHeight="1" x14ac:dyDescent="0.25">
      <c r="A293" s="14" t="s">
        <v>1553</v>
      </c>
      <c r="B293" s="535" t="s">
        <v>1554</v>
      </c>
      <c r="C293" s="432" t="s">
        <v>52</v>
      </c>
      <c r="D293" s="433">
        <v>41659</v>
      </c>
      <c r="E293" s="434">
        <v>300000</v>
      </c>
      <c r="F293" s="435">
        <v>9.7000000000000003E-2</v>
      </c>
      <c r="G293" s="436">
        <f t="shared" si="64"/>
        <v>29100</v>
      </c>
      <c r="H293" s="437"/>
      <c r="I293" s="515">
        <v>41667</v>
      </c>
      <c r="J293" s="435">
        <v>8.7999999999999995E-2</v>
      </c>
      <c r="K293" s="439">
        <f t="shared" si="65"/>
        <v>26400</v>
      </c>
      <c r="L293" s="440">
        <f>SUM(K293-G293)</f>
        <v>-2700</v>
      </c>
      <c r="M293" s="415">
        <v>0.87860000000000005</v>
      </c>
      <c r="N293" s="441">
        <f t="shared" si="66"/>
        <v>-2372.2200000000003</v>
      </c>
      <c r="O293" s="355"/>
      <c r="P293" s="114"/>
    </row>
    <row r="294" spans="1:21" s="108" customFormat="1" ht="15" customHeight="1" x14ac:dyDescent="0.25">
      <c r="A294" s="14" t="s">
        <v>1561</v>
      </c>
      <c r="B294" s="535" t="s">
        <v>840</v>
      </c>
      <c r="C294" s="432" t="s">
        <v>52</v>
      </c>
      <c r="D294" s="433">
        <v>41667</v>
      </c>
      <c r="E294" s="434">
        <v>1991</v>
      </c>
      <c r="F294" s="435">
        <v>71.08</v>
      </c>
      <c r="G294" s="436">
        <f t="shared" si="64"/>
        <v>141520.28</v>
      </c>
      <c r="H294" s="437"/>
      <c r="I294" s="515">
        <v>41674</v>
      </c>
      <c r="J294" s="435">
        <v>68.64</v>
      </c>
      <c r="K294" s="439">
        <f t="shared" si="65"/>
        <v>136662.24</v>
      </c>
      <c r="L294" s="440">
        <f>SUM(K294-G294)</f>
        <v>-4858.0400000000081</v>
      </c>
      <c r="M294" s="415">
        <v>0.87580000000000002</v>
      </c>
      <c r="N294" s="441">
        <f t="shared" si="66"/>
        <v>-4254.6714320000074</v>
      </c>
      <c r="O294" s="355"/>
      <c r="P294" s="114"/>
    </row>
    <row r="295" spans="1:21" s="110" customFormat="1" ht="15" customHeight="1" x14ac:dyDescent="0.25">
      <c r="A295" s="442" t="s">
        <v>1515</v>
      </c>
      <c r="B295" s="575" t="s">
        <v>1516</v>
      </c>
      <c r="C295" s="443" t="s">
        <v>77</v>
      </c>
      <c r="D295" s="444">
        <v>41627</v>
      </c>
      <c r="E295" s="445">
        <v>28103</v>
      </c>
      <c r="F295" s="446">
        <v>2.1</v>
      </c>
      <c r="G295" s="447">
        <f t="shared" ref="G295:G300" si="67">SUM(E295*F295)</f>
        <v>59016.3</v>
      </c>
      <c r="H295" s="448"/>
      <c r="I295" s="444">
        <v>41688</v>
      </c>
      <c r="J295" s="446">
        <v>2.09</v>
      </c>
      <c r="K295" s="450">
        <f t="shared" ref="K295:K300" si="68">SUM(E295*J295)</f>
        <v>58735.27</v>
      </c>
      <c r="L295" s="451">
        <f>SUM(G295-K295)</f>
        <v>281.03000000000611</v>
      </c>
      <c r="M295" s="452">
        <v>0.88019999999999998</v>
      </c>
      <c r="N295" s="453">
        <f t="shared" ref="N295:N300" si="69">SUM(L295*M295)</f>
        <v>247.36260600000537</v>
      </c>
      <c r="O295" s="354"/>
      <c r="P295" s="115"/>
    </row>
    <row r="296" spans="1:21" s="108" customFormat="1" ht="15" customHeight="1" x14ac:dyDescent="0.25">
      <c r="A296" s="14" t="s">
        <v>441</v>
      </c>
      <c r="B296" s="535" t="s">
        <v>442</v>
      </c>
      <c r="C296" s="432" t="s">
        <v>52</v>
      </c>
      <c r="D296" s="433">
        <v>41680</v>
      </c>
      <c r="E296" s="434">
        <v>23125</v>
      </c>
      <c r="F296" s="435">
        <v>2.54</v>
      </c>
      <c r="G296" s="436">
        <f t="shared" si="67"/>
        <v>58737.5</v>
      </c>
      <c r="H296" s="437"/>
      <c r="I296" s="515">
        <v>41708</v>
      </c>
      <c r="J296" s="435">
        <v>2.57</v>
      </c>
      <c r="K296" s="439">
        <f t="shared" si="68"/>
        <v>59431.249999999993</v>
      </c>
      <c r="L296" s="440">
        <f t="shared" ref="L296:L301" si="70">SUM(K296-G296)</f>
        <v>693.74999999999272</v>
      </c>
      <c r="M296" s="547">
        <v>0.91080000000000005</v>
      </c>
      <c r="N296" s="441">
        <f t="shared" si="69"/>
        <v>631.86749999999336</v>
      </c>
      <c r="O296" s="355"/>
      <c r="P296" s="114"/>
    </row>
    <row r="297" spans="1:21" s="108" customFormat="1" ht="15" customHeight="1" x14ac:dyDescent="0.25">
      <c r="A297" s="14" t="s">
        <v>1588</v>
      </c>
      <c r="B297" s="535" t="s">
        <v>1589</v>
      </c>
      <c r="C297" s="432" t="s">
        <v>52</v>
      </c>
      <c r="D297" s="433">
        <v>41701</v>
      </c>
      <c r="E297" s="434">
        <v>3836</v>
      </c>
      <c r="F297" s="435">
        <v>36.36</v>
      </c>
      <c r="G297" s="436">
        <f t="shared" si="67"/>
        <v>139476.96</v>
      </c>
      <c r="H297" s="437"/>
      <c r="I297" s="515">
        <v>41712</v>
      </c>
      <c r="J297" s="435">
        <v>35.130000000000003</v>
      </c>
      <c r="K297" s="439">
        <f t="shared" si="68"/>
        <v>134758.68000000002</v>
      </c>
      <c r="L297" s="440">
        <f t="shared" si="70"/>
        <v>-4718.2799999999697</v>
      </c>
      <c r="M297" s="415">
        <v>0.91080000000000005</v>
      </c>
      <c r="N297" s="441">
        <f t="shared" si="69"/>
        <v>-4297.4094239999731</v>
      </c>
      <c r="O297" s="355"/>
      <c r="P297" s="114"/>
    </row>
    <row r="298" spans="1:21" s="108" customFormat="1" ht="15" customHeight="1" x14ac:dyDescent="0.25">
      <c r="A298" s="14" t="s">
        <v>314</v>
      </c>
      <c r="B298" s="535" t="s">
        <v>315</v>
      </c>
      <c r="C298" s="432" t="s">
        <v>52</v>
      </c>
      <c r="D298" s="433">
        <v>41683</v>
      </c>
      <c r="E298" s="434">
        <v>104062</v>
      </c>
      <c r="F298" s="435">
        <v>0.71</v>
      </c>
      <c r="G298" s="436">
        <f t="shared" si="67"/>
        <v>73884.01999999999</v>
      </c>
      <c r="H298" s="437"/>
      <c r="I298" s="515">
        <v>41710</v>
      </c>
      <c r="J298" s="435">
        <v>0.94</v>
      </c>
      <c r="K298" s="439">
        <f t="shared" si="68"/>
        <v>97818.28</v>
      </c>
      <c r="L298" s="440">
        <f t="shared" si="70"/>
        <v>23934.260000000009</v>
      </c>
      <c r="M298" s="547">
        <v>0.91080000000000005</v>
      </c>
      <c r="N298" s="441">
        <f t="shared" si="69"/>
        <v>21799.324008000011</v>
      </c>
      <c r="O298" s="355"/>
      <c r="P298" s="114"/>
    </row>
    <row r="299" spans="1:21" s="108" customFormat="1" ht="15" customHeight="1" x14ac:dyDescent="0.25">
      <c r="A299" s="14" t="s">
        <v>1643</v>
      </c>
      <c r="B299" s="535" t="s">
        <v>1644</v>
      </c>
      <c r="C299" s="432" t="s">
        <v>52</v>
      </c>
      <c r="D299" s="433">
        <v>41739</v>
      </c>
      <c r="E299" s="434">
        <v>35650</v>
      </c>
      <c r="F299" s="435">
        <v>7.41</v>
      </c>
      <c r="G299" s="436">
        <f t="shared" si="67"/>
        <v>264166.5</v>
      </c>
      <c r="H299" s="437"/>
      <c r="I299" s="515">
        <v>41740</v>
      </c>
      <c r="J299" s="435">
        <v>7.21</v>
      </c>
      <c r="K299" s="439">
        <f t="shared" si="68"/>
        <v>257036.5</v>
      </c>
      <c r="L299" s="440">
        <f t="shared" si="70"/>
        <v>-7130</v>
      </c>
      <c r="M299" s="415">
        <v>0.93559999999999999</v>
      </c>
      <c r="N299" s="441">
        <f t="shared" si="69"/>
        <v>-6670.8279999999995</v>
      </c>
      <c r="O299" s="355"/>
      <c r="P299" s="114"/>
    </row>
    <row r="300" spans="1:21" s="108" customFormat="1" ht="15" customHeight="1" x14ac:dyDescent="0.25">
      <c r="A300" s="14" t="s">
        <v>1641</v>
      </c>
      <c r="B300" s="535" t="s">
        <v>1642</v>
      </c>
      <c r="C300" s="432" t="s">
        <v>52</v>
      </c>
      <c r="D300" s="433">
        <v>41739</v>
      </c>
      <c r="E300" s="434">
        <v>47533</v>
      </c>
      <c r="F300" s="435">
        <v>3.34</v>
      </c>
      <c r="G300" s="436">
        <f t="shared" si="67"/>
        <v>158760.22</v>
      </c>
      <c r="H300" s="437"/>
      <c r="I300" s="515">
        <v>41740</v>
      </c>
      <c r="J300" s="435">
        <v>3.29</v>
      </c>
      <c r="K300" s="439">
        <f t="shared" si="68"/>
        <v>156383.57</v>
      </c>
      <c r="L300" s="440">
        <f t="shared" si="70"/>
        <v>-2376.6499999999942</v>
      </c>
      <c r="M300" s="415">
        <v>0.93640000000000001</v>
      </c>
      <c r="N300" s="441">
        <f t="shared" si="69"/>
        <v>-2225.4950599999947</v>
      </c>
      <c r="O300" s="355"/>
      <c r="P300" s="114"/>
    </row>
    <row r="301" spans="1:21" s="110" customFormat="1" ht="15" customHeight="1" x14ac:dyDescent="0.25">
      <c r="A301" s="14" t="s">
        <v>400</v>
      </c>
      <c r="B301" s="535" t="s">
        <v>401</v>
      </c>
      <c r="C301" s="432" t="s">
        <v>52</v>
      </c>
      <c r="D301" s="433">
        <v>41729</v>
      </c>
      <c r="E301" s="434">
        <v>3144</v>
      </c>
      <c r="F301" s="435">
        <v>58.13</v>
      </c>
      <c r="G301" s="436">
        <f t="shared" ref="G301:G306" si="71">SUM(E301*F301)</f>
        <v>182760.72</v>
      </c>
      <c r="H301" s="437"/>
      <c r="I301" s="515">
        <v>41743</v>
      </c>
      <c r="J301" s="435">
        <v>55.85</v>
      </c>
      <c r="K301" s="439">
        <f t="shared" ref="K301:K306" si="72">SUM(E301*J301)</f>
        <v>175592.4</v>
      </c>
      <c r="L301" s="440">
        <f t="shared" si="70"/>
        <v>-7168.320000000007</v>
      </c>
      <c r="M301" s="415">
        <v>0.92949999999999999</v>
      </c>
      <c r="N301" s="441">
        <f t="shared" ref="N301:N306" si="73">SUM(L301*M301)</f>
        <v>-6662.9534400000066</v>
      </c>
      <c r="O301" s="355"/>
      <c r="P301" s="114"/>
      <c r="Q301" s="108"/>
      <c r="R301" s="108"/>
      <c r="S301" s="108"/>
      <c r="T301" s="108"/>
      <c r="U301" s="108"/>
    </row>
    <row r="302" spans="1:21" s="108" customFormat="1" ht="15" customHeight="1" x14ac:dyDescent="0.25">
      <c r="A302" s="14" t="s">
        <v>225</v>
      </c>
      <c r="B302" s="535" t="s">
        <v>225</v>
      </c>
      <c r="C302" s="432" t="s">
        <v>52</v>
      </c>
      <c r="D302" s="433">
        <v>41739</v>
      </c>
      <c r="E302" s="434">
        <v>32409</v>
      </c>
      <c r="F302" s="435">
        <v>5.16</v>
      </c>
      <c r="G302" s="436">
        <f t="shared" si="71"/>
        <v>167230.44</v>
      </c>
      <c r="H302" s="437"/>
      <c r="I302" s="515">
        <v>41758</v>
      </c>
      <c r="J302" s="435">
        <v>5.0590000000000002</v>
      </c>
      <c r="K302" s="439">
        <f t="shared" si="72"/>
        <v>163957.13099999999</v>
      </c>
      <c r="L302" s="440">
        <f>SUM(K302-G302)</f>
        <v>-3273.3090000000084</v>
      </c>
      <c r="M302" s="415">
        <v>0.92830000000000001</v>
      </c>
      <c r="N302" s="441">
        <f t="shared" si="73"/>
        <v>-3038.6127447000076</v>
      </c>
      <c r="O302" s="355"/>
      <c r="P302" s="114"/>
    </row>
    <row r="303" spans="1:21" s="108" customFormat="1" ht="15" customHeight="1" x14ac:dyDescent="0.25">
      <c r="A303" s="442" t="s">
        <v>1659</v>
      </c>
      <c r="B303" s="575" t="s">
        <v>1660</v>
      </c>
      <c r="C303" s="443" t="s">
        <v>77</v>
      </c>
      <c r="D303" s="444">
        <v>41746</v>
      </c>
      <c r="E303" s="445">
        <v>50000</v>
      </c>
      <c r="F303" s="446">
        <v>0.51500000000000001</v>
      </c>
      <c r="G303" s="447">
        <f t="shared" si="71"/>
        <v>25750</v>
      </c>
      <c r="H303" s="448"/>
      <c r="I303" s="444">
        <v>41759</v>
      </c>
      <c r="J303" s="446">
        <v>0.56999999999999995</v>
      </c>
      <c r="K303" s="450">
        <f t="shared" si="72"/>
        <v>28499.999999999996</v>
      </c>
      <c r="L303" s="451">
        <f>SUM(G303-K303)</f>
        <v>-2749.9999999999964</v>
      </c>
      <c r="M303" s="452">
        <v>0.92749999999999999</v>
      </c>
      <c r="N303" s="453">
        <f t="shared" si="73"/>
        <v>-2550.6249999999968</v>
      </c>
      <c r="O303" s="354"/>
      <c r="P303" s="115"/>
      <c r="Q303" s="110"/>
      <c r="R303" s="110"/>
      <c r="S303" s="110"/>
      <c r="T303" s="110"/>
      <c r="U303" s="110"/>
    </row>
    <row r="304" spans="1:21" s="108" customFormat="1" ht="15" customHeight="1" x14ac:dyDescent="0.25">
      <c r="A304" s="14" t="s">
        <v>1662</v>
      </c>
      <c r="B304" s="535" t="s">
        <v>1663</v>
      </c>
      <c r="C304" s="432" t="s">
        <v>52</v>
      </c>
      <c r="D304" s="433">
        <v>41751</v>
      </c>
      <c r="E304" s="434">
        <v>30000</v>
      </c>
      <c r="F304" s="435">
        <v>4.32</v>
      </c>
      <c r="G304" s="436">
        <f t="shared" si="71"/>
        <v>129600.00000000001</v>
      </c>
      <c r="H304" s="437"/>
      <c r="I304" s="515">
        <v>41758</v>
      </c>
      <c r="J304" s="435">
        <v>4.2</v>
      </c>
      <c r="K304" s="439">
        <f t="shared" si="72"/>
        <v>126000</v>
      </c>
      <c r="L304" s="440">
        <f t="shared" ref="L304:L310" si="74">SUM(K304-G304)</f>
        <v>-3600.0000000000146</v>
      </c>
      <c r="M304" s="415">
        <v>0.92910000000000004</v>
      </c>
      <c r="N304" s="441">
        <f t="shared" si="73"/>
        <v>-3344.7600000000139</v>
      </c>
      <c r="O304" s="355"/>
      <c r="P304" s="114"/>
    </row>
    <row r="305" spans="1:21" s="108" customFormat="1" ht="15" customHeight="1" x14ac:dyDescent="0.25">
      <c r="A305" s="46" t="s">
        <v>1320</v>
      </c>
      <c r="B305" s="534" t="s">
        <v>1321</v>
      </c>
      <c r="C305" s="378" t="s">
        <v>52</v>
      </c>
      <c r="D305" s="548">
        <v>41527</v>
      </c>
      <c r="E305" s="549">
        <v>11288</v>
      </c>
      <c r="F305" s="550">
        <v>4.67</v>
      </c>
      <c r="G305" s="551">
        <f t="shared" si="71"/>
        <v>52714.96</v>
      </c>
      <c r="H305" s="552"/>
      <c r="I305" s="578">
        <v>41764</v>
      </c>
      <c r="J305" s="550">
        <v>5.01</v>
      </c>
      <c r="K305" s="553">
        <f t="shared" si="72"/>
        <v>56552.88</v>
      </c>
      <c r="L305" s="554">
        <f t="shared" si="74"/>
        <v>3837.9199999999983</v>
      </c>
      <c r="M305" s="547">
        <v>0.92579999999999996</v>
      </c>
      <c r="N305" s="555">
        <f t="shared" si="73"/>
        <v>3553.1463359999984</v>
      </c>
      <c r="O305" s="355"/>
      <c r="P305" s="114"/>
    </row>
    <row r="306" spans="1:21" s="108" customFormat="1" ht="15" customHeight="1" x14ac:dyDescent="0.25">
      <c r="A306" s="14" t="s">
        <v>1322</v>
      </c>
      <c r="B306" s="535" t="s">
        <v>1323</v>
      </c>
      <c r="C306" s="432" t="s">
        <v>52</v>
      </c>
      <c r="D306" s="433">
        <v>41752</v>
      </c>
      <c r="E306" s="434">
        <v>7406</v>
      </c>
      <c r="F306" s="435">
        <v>35.369999999999997</v>
      </c>
      <c r="G306" s="436">
        <f t="shared" si="71"/>
        <v>261950.21999999997</v>
      </c>
      <c r="H306" s="437"/>
      <c r="I306" s="515">
        <v>41764</v>
      </c>
      <c r="J306" s="435">
        <v>34.39</v>
      </c>
      <c r="K306" s="439">
        <f t="shared" si="72"/>
        <v>254692.34</v>
      </c>
      <c r="L306" s="440">
        <f t="shared" si="74"/>
        <v>-7257.8799999999756</v>
      </c>
      <c r="M306" s="415">
        <v>0.93</v>
      </c>
      <c r="N306" s="441">
        <f t="shared" si="73"/>
        <v>-6749.8283999999776</v>
      </c>
      <c r="O306" s="355"/>
      <c r="P306" s="114"/>
    </row>
    <row r="307" spans="1:21" s="108" customFormat="1" ht="15" customHeight="1" x14ac:dyDescent="0.25">
      <c r="A307" s="14" t="s">
        <v>1462</v>
      </c>
      <c r="B307" s="535" t="s">
        <v>446</v>
      </c>
      <c r="C307" s="432" t="s">
        <v>52</v>
      </c>
      <c r="D307" s="433">
        <v>41772</v>
      </c>
      <c r="E307" s="434">
        <v>9100</v>
      </c>
      <c r="F307" s="435">
        <v>18.2</v>
      </c>
      <c r="G307" s="436">
        <f t="shared" ref="G307:G312" si="75">SUM(E307*F307)</f>
        <v>165620</v>
      </c>
      <c r="H307" s="437"/>
      <c r="I307" s="515">
        <v>41773</v>
      </c>
      <c r="J307" s="435">
        <v>17.54</v>
      </c>
      <c r="K307" s="439">
        <f t="shared" ref="K307:K312" si="76">SUM(E307*J307)</f>
        <v>159614</v>
      </c>
      <c r="L307" s="440">
        <f t="shared" si="74"/>
        <v>-6006</v>
      </c>
      <c r="M307" s="415">
        <v>0.94</v>
      </c>
      <c r="N307" s="441">
        <f t="shared" ref="N307:N312" si="77">SUM(L307*M307)</f>
        <v>-5645.6399999999994</v>
      </c>
      <c r="O307" s="355"/>
      <c r="P307" s="114"/>
    </row>
    <row r="308" spans="1:21" s="108" customFormat="1" ht="15" customHeight="1" x14ac:dyDescent="0.25">
      <c r="A308" s="14" t="s">
        <v>1582</v>
      </c>
      <c r="B308" s="535" t="s">
        <v>239</v>
      </c>
      <c r="C308" s="432" t="s">
        <v>52</v>
      </c>
      <c r="D308" s="433">
        <v>41687</v>
      </c>
      <c r="E308" s="434">
        <v>43500</v>
      </c>
      <c r="F308" s="435">
        <v>2.13</v>
      </c>
      <c r="G308" s="436">
        <f t="shared" si="75"/>
        <v>92655</v>
      </c>
      <c r="H308" s="437"/>
      <c r="I308" s="515">
        <v>41778</v>
      </c>
      <c r="J308" s="435">
        <v>2.4449999999999998</v>
      </c>
      <c r="K308" s="439">
        <f t="shared" si="76"/>
        <v>106357.5</v>
      </c>
      <c r="L308" s="440">
        <f t="shared" si="74"/>
        <v>13702.5</v>
      </c>
      <c r="M308" s="547">
        <v>0.91080000000000005</v>
      </c>
      <c r="N308" s="441">
        <f t="shared" si="77"/>
        <v>12480.237000000001</v>
      </c>
      <c r="O308" s="355"/>
      <c r="P308" s="114"/>
    </row>
    <row r="309" spans="1:21" s="108" customFormat="1" ht="15" customHeight="1" x14ac:dyDescent="0.25">
      <c r="A309" s="14" t="s">
        <v>1705</v>
      </c>
      <c r="B309" s="535" t="s">
        <v>1706</v>
      </c>
      <c r="C309" s="432" t="s">
        <v>52</v>
      </c>
      <c r="D309" s="433">
        <v>41779</v>
      </c>
      <c r="E309" s="434">
        <v>33000</v>
      </c>
      <c r="F309" s="435">
        <v>3.93</v>
      </c>
      <c r="G309" s="436">
        <f t="shared" si="75"/>
        <v>129690</v>
      </c>
      <c r="H309" s="437"/>
      <c r="I309" s="515">
        <v>41780</v>
      </c>
      <c r="J309" s="435">
        <v>3.81</v>
      </c>
      <c r="K309" s="439">
        <f t="shared" si="76"/>
        <v>125730</v>
      </c>
      <c r="L309" s="440">
        <f t="shared" si="74"/>
        <v>-3960</v>
      </c>
      <c r="M309" s="415">
        <v>0.92430000000000001</v>
      </c>
      <c r="N309" s="441">
        <f t="shared" si="77"/>
        <v>-3660.2280000000001</v>
      </c>
      <c r="O309" s="355"/>
      <c r="P309" s="114"/>
    </row>
    <row r="310" spans="1:21" s="108" customFormat="1" ht="15" customHeight="1" x14ac:dyDescent="0.25">
      <c r="A310" s="14" t="s">
        <v>1422</v>
      </c>
      <c r="B310" s="535" t="s">
        <v>1421</v>
      </c>
      <c r="C310" s="432" t="s">
        <v>52</v>
      </c>
      <c r="D310" s="433">
        <v>41767</v>
      </c>
      <c r="E310" s="434">
        <v>13482</v>
      </c>
      <c r="F310" s="435">
        <v>15.25</v>
      </c>
      <c r="G310" s="436">
        <f t="shared" si="75"/>
        <v>205600.5</v>
      </c>
      <c r="H310" s="437"/>
      <c r="I310" s="515">
        <v>41779</v>
      </c>
      <c r="J310" s="435">
        <v>14.73</v>
      </c>
      <c r="K310" s="439">
        <f t="shared" si="76"/>
        <v>198589.86000000002</v>
      </c>
      <c r="L310" s="440">
        <f t="shared" si="74"/>
        <v>-7010.6399999999849</v>
      </c>
      <c r="M310" s="415">
        <v>0.92420000000000002</v>
      </c>
      <c r="N310" s="441">
        <f t="shared" si="77"/>
        <v>-6479.2334879999862</v>
      </c>
      <c r="O310" s="355"/>
      <c r="P310" s="114"/>
    </row>
    <row r="311" spans="1:21" s="108" customFormat="1" ht="15" customHeight="1" x14ac:dyDescent="0.25">
      <c r="A311" s="14" t="s">
        <v>1686</v>
      </c>
      <c r="B311" s="535" t="s">
        <v>202</v>
      </c>
      <c r="C311" s="432" t="s">
        <v>52</v>
      </c>
      <c r="D311" s="433">
        <v>41765</v>
      </c>
      <c r="E311" s="434">
        <v>42875</v>
      </c>
      <c r="F311" s="435">
        <v>3.57</v>
      </c>
      <c r="G311" s="436">
        <f t="shared" si="75"/>
        <v>153063.75</v>
      </c>
      <c r="H311" s="437"/>
      <c r="I311" s="515">
        <v>41788</v>
      </c>
      <c r="J311" s="435">
        <v>3.4870000000000001</v>
      </c>
      <c r="K311" s="439">
        <f t="shared" si="76"/>
        <v>149505.125</v>
      </c>
      <c r="L311" s="440">
        <f t="shared" ref="L311:L316" si="78">SUM(K311-G311)</f>
        <v>-3558.625</v>
      </c>
      <c r="M311" s="415">
        <v>0.93130000000000002</v>
      </c>
      <c r="N311" s="441">
        <f t="shared" si="77"/>
        <v>-3314.1474625000001</v>
      </c>
      <c r="O311" s="355"/>
      <c r="P311" s="114"/>
    </row>
    <row r="312" spans="1:21" s="108" customFormat="1" ht="15" customHeight="1" x14ac:dyDescent="0.25">
      <c r="A312" s="14" t="s">
        <v>1712</v>
      </c>
      <c r="B312" s="535" t="s">
        <v>1713</v>
      </c>
      <c r="C312" s="432" t="s">
        <v>52</v>
      </c>
      <c r="D312" s="433">
        <v>41786</v>
      </c>
      <c r="E312" s="434">
        <v>49700</v>
      </c>
      <c r="F312" s="435">
        <v>3.2850000000000001</v>
      </c>
      <c r="G312" s="436">
        <f t="shared" si="75"/>
        <v>163264.5</v>
      </c>
      <c r="H312" s="437"/>
      <c r="I312" s="515">
        <v>41795</v>
      </c>
      <c r="J312" s="435">
        <v>3.165</v>
      </c>
      <c r="K312" s="439">
        <f t="shared" si="76"/>
        <v>157300.5</v>
      </c>
      <c r="L312" s="440">
        <f t="shared" si="78"/>
        <v>-5964</v>
      </c>
      <c r="M312" s="415">
        <v>0.9325</v>
      </c>
      <c r="N312" s="441">
        <f t="shared" si="77"/>
        <v>-5561.43</v>
      </c>
      <c r="O312" s="355"/>
      <c r="P312" s="114"/>
    </row>
    <row r="313" spans="1:21" s="108" customFormat="1" ht="15" customHeight="1" x14ac:dyDescent="0.25">
      <c r="A313" s="14" t="s">
        <v>1673</v>
      </c>
      <c r="B313" s="535" t="s">
        <v>1674</v>
      </c>
      <c r="C313" s="432" t="s">
        <v>52</v>
      </c>
      <c r="D313" s="433">
        <v>41757</v>
      </c>
      <c r="E313" s="434">
        <v>30000</v>
      </c>
      <c r="F313" s="435">
        <v>1.3859999999999999</v>
      </c>
      <c r="G313" s="436">
        <f t="shared" ref="G313:G319" si="79">SUM(E313*F313)</f>
        <v>41580</v>
      </c>
      <c r="H313" s="437"/>
      <c r="I313" s="515">
        <v>41802</v>
      </c>
      <c r="J313" s="435">
        <v>1.333</v>
      </c>
      <c r="K313" s="439">
        <f t="shared" ref="K313:K319" si="80">SUM(E313*J313)</f>
        <v>39990</v>
      </c>
      <c r="L313" s="440">
        <f t="shared" si="78"/>
        <v>-1590</v>
      </c>
      <c r="M313" s="415">
        <v>0.94259999999999999</v>
      </c>
      <c r="N313" s="441">
        <f t="shared" ref="N313:N319" si="81">SUM(L313*M313)</f>
        <v>-1498.7339999999999</v>
      </c>
      <c r="O313" s="355"/>
      <c r="P313" s="114"/>
    </row>
    <row r="314" spans="1:21" s="108" customFormat="1" ht="15" customHeight="1" x14ac:dyDescent="0.25">
      <c r="A314" s="14" t="s">
        <v>1353</v>
      </c>
      <c r="B314" s="535" t="s">
        <v>1354</v>
      </c>
      <c r="C314" s="432" t="s">
        <v>52</v>
      </c>
      <c r="D314" s="433">
        <v>41772</v>
      </c>
      <c r="E314" s="434">
        <v>7793</v>
      </c>
      <c r="F314" s="435">
        <v>16.84</v>
      </c>
      <c r="G314" s="436">
        <f t="shared" si="79"/>
        <v>131234.12</v>
      </c>
      <c r="H314" s="437"/>
      <c r="I314" s="515">
        <v>41803</v>
      </c>
      <c r="J314" s="435">
        <v>16.2</v>
      </c>
      <c r="K314" s="439">
        <f t="shared" si="80"/>
        <v>126246.59999999999</v>
      </c>
      <c r="L314" s="440">
        <f t="shared" si="78"/>
        <v>-4987.5200000000041</v>
      </c>
      <c r="M314" s="415">
        <v>0.94</v>
      </c>
      <c r="N314" s="441">
        <f t="shared" si="81"/>
        <v>-4688.2688000000035</v>
      </c>
      <c r="O314" s="355"/>
      <c r="P314" s="114"/>
    </row>
    <row r="315" spans="1:21" s="108" customFormat="1" ht="15" customHeight="1" x14ac:dyDescent="0.25">
      <c r="A315" s="14" t="s">
        <v>1732</v>
      </c>
      <c r="B315" s="535" t="s">
        <v>154</v>
      </c>
      <c r="C315" s="432" t="s">
        <v>52</v>
      </c>
      <c r="D315" s="433">
        <v>41794</v>
      </c>
      <c r="E315" s="434">
        <v>41695</v>
      </c>
      <c r="F315" s="435">
        <v>4.55</v>
      </c>
      <c r="G315" s="436">
        <f t="shared" si="79"/>
        <v>189712.25</v>
      </c>
      <c r="H315" s="437"/>
      <c r="I315" s="515">
        <v>41816</v>
      </c>
      <c r="J315" s="435">
        <v>4.54</v>
      </c>
      <c r="K315" s="439">
        <f t="shared" si="80"/>
        <v>189295.3</v>
      </c>
      <c r="L315" s="440">
        <f t="shared" si="78"/>
        <v>-416.95000000001164</v>
      </c>
      <c r="M315" s="415">
        <v>0.94069999999999998</v>
      </c>
      <c r="N315" s="441">
        <f t="shared" si="81"/>
        <v>-392.22486500001094</v>
      </c>
      <c r="O315" s="355"/>
      <c r="P315" s="114"/>
    </row>
    <row r="316" spans="1:21" s="108" customFormat="1" ht="15" customHeight="1" x14ac:dyDescent="0.25">
      <c r="A316" s="14" t="s">
        <v>286</v>
      </c>
      <c r="B316" s="535" t="s">
        <v>287</v>
      </c>
      <c r="C316" s="432" t="s">
        <v>52</v>
      </c>
      <c r="D316" s="433">
        <v>41843</v>
      </c>
      <c r="E316" s="434">
        <v>44875</v>
      </c>
      <c r="F316" s="435">
        <v>5.2850000000000001</v>
      </c>
      <c r="G316" s="436">
        <f t="shared" si="79"/>
        <v>237164.375</v>
      </c>
      <c r="H316" s="437"/>
      <c r="I316" s="515">
        <v>41859</v>
      </c>
      <c r="J316" s="435">
        <v>5.125</v>
      </c>
      <c r="K316" s="439">
        <f t="shared" si="80"/>
        <v>229984.375</v>
      </c>
      <c r="L316" s="440">
        <f t="shared" si="78"/>
        <v>-7180</v>
      </c>
      <c r="M316" s="415">
        <v>0.9274</v>
      </c>
      <c r="N316" s="441">
        <f t="shared" si="81"/>
        <v>-6658.732</v>
      </c>
      <c r="O316" s="355"/>
      <c r="P316" s="114"/>
    </row>
    <row r="317" spans="1:21" s="108" customFormat="1" ht="15" customHeight="1" x14ac:dyDescent="0.25">
      <c r="A317" s="14" t="s">
        <v>1800</v>
      </c>
      <c r="B317" s="535" t="s">
        <v>444</v>
      </c>
      <c r="C317" s="432" t="s">
        <v>52</v>
      </c>
      <c r="D317" s="433">
        <v>41883</v>
      </c>
      <c r="E317" s="840">
        <v>90481</v>
      </c>
      <c r="F317" s="435">
        <v>1.2</v>
      </c>
      <c r="G317" s="436">
        <f t="shared" si="79"/>
        <v>108577.2</v>
      </c>
      <c r="H317" s="437"/>
      <c r="I317" s="515">
        <v>41884</v>
      </c>
      <c r="J317" s="435">
        <v>1.1399999999999999</v>
      </c>
      <c r="K317" s="439">
        <f t="shared" si="80"/>
        <v>103148.34</v>
      </c>
      <c r="L317" s="440">
        <f>SUM(K317-G317)</f>
        <v>-5428.8600000000006</v>
      </c>
      <c r="M317" s="415">
        <v>0.92730000000000001</v>
      </c>
      <c r="N317" s="441">
        <f t="shared" si="81"/>
        <v>-5034.1818780000003</v>
      </c>
      <c r="O317" s="355"/>
      <c r="P317" s="114"/>
    </row>
    <row r="318" spans="1:21" s="108" customFormat="1" ht="15" customHeight="1" x14ac:dyDescent="0.25">
      <c r="A318" s="14" t="s">
        <v>1104</v>
      </c>
      <c r="B318" s="535" t="s">
        <v>1105</v>
      </c>
      <c r="C318" s="432" t="s">
        <v>52</v>
      </c>
      <c r="D318" s="433">
        <v>41856</v>
      </c>
      <c r="E318" s="434">
        <v>3075</v>
      </c>
      <c r="F318" s="435">
        <v>65.239999999999995</v>
      </c>
      <c r="G318" s="436">
        <f t="shared" si="79"/>
        <v>200612.99999999997</v>
      </c>
      <c r="H318" s="437"/>
      <c r="I318" s="515">
        <v>41892</v>
      </c>
      <c r="J318" s="435">
        <v>68.14</v>
      </c>
      <c r="K318" s="439">
        <f t="shared" si="80"/>
        <v>209530.5</v>
      </c>
      <c r="L318" s="440">
        <f>SUM(K318-G318)</f>
        <v>8917.5000000000291</v>
      </c>
      <c r="M318" s="415">
        <v>0.91600000000000004</v>
      </c>
      <c r="N318" s="441">
        <f t="shared" si="81"/>
        <v>8168.4300000000267</v>
      </c>
      <c r="O318" s="355"/>
      <c r="P318" s="114"/>
    </row>
    <row r="319" spans="1:21" s="108" customFormat="1" ht="15" customHeight="1" x14ac:dyDescent="0.25">
      <c r="A319" s="14" t="s">
        <v>298</v>
      </c>
      <c r="B319" s="535" t="s">
        <v>299</v>
      </c>
      <c r="C319" s="432" t="s">
        <v>52</v>
      </c>
      <c r="D319" s="433">
        <v>41876</v>
      </c>
      <c r="E319" s="840">
        <v>17247</v>
      </c>
      <c r="F319" s="435">
        <v>9.17</v>
      </c>
      <c r="G319" s="436">
        <f t="shared" si="79"/>
        <v>158154.99</v>
      </c>
      <c r="H319" s="437"/>
      <c r="I319" s="515">
        <v>41891</v>
      </c>
      <c r="J319" s="435">
        <v>8.8699999999999992</v>
      </c>
      <c r="K319" s="439">
        <f t="shared" si="80"/>
        <v>152980.88999999998</v>
      </c>
      <c r="L319" s="440">
        <f>SUM(K319-G319)</f>
        <v>-5174.1000000000058</v>
      </c>
      <c r="M319" s="415">
        <v>0.92079999999999995</v>
      </c>
      <c r="N319" s="441">
        <f t="shared" si="81"/>
        <v>-4764.3112800000054</v>
      </c>
      <c r="O319" s="355"/>
      <c r="P319" s="114"/>
    </row>
    <row r="320" spans="1:21" s="110" customFormat="1" ht="15" customHeight="1" x14ac:dyDescent="0.25">
      <c r="A320" s="14" t="s">
        <v>243</v>
      </c>
      <c r="B320" s="535" t="s">
        <v>244</v>
      </c>
      <c r="C320" s="432" t="s">
        <v>52</v>
      </c>
      <c r="D320" s="433">
        <v>41751</v>
      </c>
      <c r="E320" s="434">
        <v>6250</v>
      </c>
      <c r="F320" s="435">
        <v>40.07</v>
      </c>
      <c r="G320" s="436">
        <f t="shared" ref="G320:G325" si="82">SUM(E320*F320)</f>
        <v>250437.5</v>
      </c>
      <c r="H320" s="437"/>
      <c r="I320" s="515">
        <v>41899</v>
      </c>
      <c r="J320" s="435">
        <v>41.52</v>
      </c>
      <c r="K320" s="439">
        <f t="shared" ref="K320:K325" si="83">SUM(E320*J320)</f>
        <v>259500.00000000003</v>
      </c>
      <c r="L320" s="440">
        <f>SUM(K320-G320)</f>
        <v>9062.5000000000291</v>
      </c>
      <c r="M320" s="415">
        <v>0.89400000000000002</v>
      </c>
      <c r="N320" s="441">
        <f t="shared" ref="N320:N325" si="84">SUM(L320*M320)</f>
        <v>8101.8750000000264</v>
      </c>
      <c r="O320" s="355"/>
      <c r="P320" s="114"/>
      <c r="Q320" s="108"/>
      <c r="R320" s="108"/>
      <c r="S320" s="108"/>
      <c r="T320" s="108"/>
      <c r="U320" s="108"/>
    </row>
    <row r="321" spans="1:21" s="110" customFormat="1" ht="15" customHeight="1" x14ac:dyDescent="0.25">
      <c r="A321" s="442" t="s">
        <v>1813</v>
      </c>
      <c r="B321" s="575" t="s">
        <v>1814</v>
      </c>
      <c r="C321" s="443" t="s">
        <v>77</v>
      </c>
      <c r="D321" s="444">
        <v>41897</v>
      </c>
      <c r="E321" s="445">
        <v>14000</v>
      </c>
      <c r="F321" s="446">
        <v>7.06</v>
      </c>
      <c r="G321" s="447">
        <f t="shared" si="82"/>
        <v>98840</v>
      </c>
      <c r="H321" s="448"/>
      <c r="I321" s="444">
        <v>41971</v>
      </c>
      <c r="J321" s="446">
        <v>5.2629999999999999</v>
      </c>
      <c r="K321" s="450">
        <f t="shared" si="83"/>
        <v>73682</v>
      </c>
      <c r="L321" s="451">
        <f>SUM(G321-K321)</f>
        <v>25158</v>
      </c>
      <c r="M321" s="452">
        <v>0.85109999999999997</v>
      </c>
      <c r="N321" s="453">
        <f t="shared" si="84"/>
        <v>21411.9738</v>
      </c>
      <c r="O321" s="354"/>
      <c r="P321" s="115"/>
    </row>
    <row r="322" spans="1:21" s="108" customFormat="1" ht="15" customHeight="1" x14ac:dyDescent="0.25">
      <c r="A322" s="442" t="s">
        <v>1811</v>
      </c>
      <c r="B322" s="575" t="s">
        <v>1812</v>
      </c>
      <c r="C322" s="443" t="s">
        <v>77</v>
      </c>
      <c r="D322" s="444">
        <v>41891</v>
      </c>
      <c r="E322" s="445">
        <v>63525</v>
      </c>
      <c r="F322" s="446">
        <v>1.5449999999999999</v>
      </c>
      <c r="G322" s="447">
        <f t="shared" si="82"/>
        <v>98146.125</v>
      </c>
      <c r="H322" s="448"/>
      <c r="I322" s="444">
        <v>41976</v>
      </c>
      <c r="J322" s="446">
        <v>1.268</v>
      </c>
      <c r="K322" s="450">
        <f t="shared" si="83"/>
        <v>80549.7</v>
      </c>
      <c r="L322" s="451">
        <f>SUM(G322-K322)</f>
        <v>17596.425000000003</v>
      </c>
      <c r="M322" s="452">
        <v>0.84050000000000002</v>
      </c>
      <c r="N322" s="453">
        <f t="shared" si="84"/>
        <v>14789.795212500003</v>
      </c>
      <c r="O322" s="354"/>
      <c r="P322" s="115"/>
      <c r="Q322" s="110"/>
      <c r="R322" s="110"/>
      <c r="S322" s="110"/>
      <c r="T322" s="110"/>
      <c r="U322" s="110"/>
    </row>
    <row r="323" spans="1:21" s="108" customFormat="1" ht="15" customHeight="1" x14ac:dyDescent="0.25">
      <c r="A323" s="14" t="s">
        <v>1899</v>
      </c>
      <c r="B323" s="535" t="s">
        <v>1900</v>
      </c>
      <c r="C323" s="432" t="s">
        <v>52</v>
      </c>
      <c r="D323" s="433">
        <v>41995</v>
      </c>
      <c r="E323" s="434">
        <v>18000</v>
      </c>
      <c r="F323" s="435">
        <v>0.84299999999999997</v>
      </c>
      <c r="G323" s="436">
        <f t="shared" si="82"/>
        <v>15174</v>
      </c>
      <c r="H323" s="437"/>
      <c r="I323" s="515">
        <v>42017</v>
      </c>
      <c r="J323" s="435">
        <v>0.71299999999999997</v>
      </c>
      <c r="K323" s="439">
        <f t="shared" si="83"/>
        <v>12834</v>
      </c>
      <c r="L323" s="440">
        <f>SUM(K323-G323)</f>
        <v>-2340</v>
      </c>
      <c r="M323" s="415">
        <v>0.81699999999999995</v>
      </c>
      <c r="N323" s="441">
        <f t="shared" si="84"/>
        <v>-1911.78</v>
      </c>
      <c r="O323" s="355"/>
      <c r="P323" s="114"/>
    </row>
    <row r="324" spans="1:21" s="108" customFormat="1" ht="15" customHeight="1" x14ac:dyDescent="0.25">
      <c r="A324" s="14" t="s">
        <v>840</v>
      </c>
      <c r="B324" s="535" t="s">
        <v>840</v>
      </c>
      <c r="C324" s="432" t="s">
        <v>52</v>
      </c>
      <c r="D324" s="433">
        <v>41939</v>
      </c>
      <c r="E324" s="434">
        <v>2911</v>
      </c>
      <c r="F324" s="435">
        <v>76.31</v>
      </c>
      <c r="G324" s="436">
        <f t="shared" si="82"/>
        <v>222138.41</v>
      </c>
      <c r="H324" s="437"/>
      <c r="I324" s="515">
        <v>42020</v>
      </c>
      <c r="J324" s="435">
        <v>84.43</v>
      </c>
      <c r="K324" s="439">
        <f t="shared" si="83"/>
        <v>245775.73</v>
      </c>
      <c r="L324" s="440">
        <f>SUM(K324-G324)</f>
        <v>23637.320000000007</v>
      </c>
      <c r="M324" s="415">
        <v>0.82210000000000005</v>
      </c>
      <c r="N324" s="441">
        <f t="shared" si="84"/>
        <v>19432.240772000008</v>
      </c>
      <c r="O324" s="355"/>
      <c r="P324" s="114"/>
    </row>
    <row r="325" spans="1:21" s="108" customFormat="1" ht="15" customHeight="1" x14ac:dyDescent="0.25">
      <c r="A325" s="14" t="s">
        <v>1915</v>
      </c>
      <c r="B325" s="535" t="s">
        <v>342</v>
      </c>
      <c r="C325" s="432" t="s">
        <v>52</v>
      </c>
      <c r="D325" s="433">
        <v>42002</v>
      </c>
      <c r="E325" s="434">
        <v>21000</v>
      </c>
      <c r="F325" s="435">
        <v>2.4500000000000002</v>
      </c>
      <c r="G325" s="436">
        <f t="shared" si="82"/>
        <v>51450.000000000007</v>
      </c>
      <c r="H325" s="437"/>
      <c r="I325" s="515">
        <v>42027</v>
      </c>
      <c r="J325" s="435">
        <v>2.2999999999999998</v>
      </c>
      <c r="K325" s="439">
        <f t="shared" si="83"/>
        <v>48299.999999999993</v>
      </c>
      <c r="L325" s="440">
        <f>SUM(K325-G325)</f>
        <v>-3150.0000000000146</v>
      </c>
      <c r="M325" s="415">
        <v>0.79079999999999995</v>
      </c>
      <c r="N325" s="441">
        <f t="shared" si="84"/>
        <v>-2491.0200000000114</v>
      </c>
      <c r="O325" s="355"/>
      <c r="P325" s="114"/>
    </row>
    <row r="326" spans="1:21" s="110" customFormat="1" ht="15" customHeight="1" x14ac:dyDescent="0.25">
      <c r="A326" s="442" t="s">
        <v>1928</v>
      </c>
      <c r="B326" s="575" t="s">
        <v>1929</v>
      </c>
      <c r="C326" s="443" t="s">
        <v>77</v>
      </c>
      <c r="D326" s="444">
        <v>42017</v>
      </c>
      <c r="E326" s="445">
        <v>14160</v>
      </c>
      <c r="F326" s="446">
        <v>5.71</v>
      </c>
      <c r="G326" s="447">
        <f t="shared" ref="G326:G335" si="85">SUM(E326*F326)</f>
        <v>80853.600000000006</v>
      </c>
      <c r="H326" s="448"/>
      <c r="I326" s="444">
        <v>42038</v>
      </c>
      <c r="J326" s="446">
        <v>6.21</v>
      </c>
      <c r="K326" s="450">
        <f t="shared" ref="K326:K335" si="86">SUM(E326*J326)</f>
        <v>87933.6</v>
      </c>
      <c r="L326" s="451">
        <f>SUM(G326-K326)</f>
        <v>-7080</v>
      </c>
      <c r="M326" s="452">
        <v>0.78029999999999999</v>
      </c>
      <c r="N326" s="453">
        <f t="shared" ref="N326:N335" si="87">SUM(L326*M326)</f>
        <v>-5524.5240000000003</v>
      </c>
      <c r="O326" s="354"/>
      <c r="P326" s="115"/>
    </row>
    <row r="327" spans="1:21" s="108" customFormat="1" ht="15" customHeight="1" x14ac:dyDescent="0.25">
      <c r="A327" s="14" t="s">
        <v>840</v>
      </c>
      <c r="B327" s="535" t="s">
        <v>840</v>
      </c>
      <c r="C327" s="432" t="s">
        <v>52</v>
      </c>
      <c r="D327" s="433">
        <v>42045</v>
      </c>
      <c r="E327" s="434">
        <v>939</v>
      </c>
      <c r="F327" s="435">
        <v>90.46</v>
      </c>
      <c r="G327" s="436">
        <f t="shared" si="85"/>
        <v>84941.939999999988</v>
      </c>
      <c r="H327" s="437"/>
      <c r="I327" s="515">
        <v>42047</v>
      </c>
      <c r="J327" s="435">
        <v>82.22</v>
      </c>
      <c r="K327" s="439">
        <f t="shared" si="86"/>
        <v>77204.58</v>
      </c>
      <c r="L327" s="440">
        <f t="shared" ref="L327:L335" si="88">SUM(K327-G327)</f>
        <v>-7737.359999999986</v>
      </c>
      <c r="M327" s="415">
        <v>0.77669999999999995</v>
      </c>
      <c r="N327" s="441">
        <f t="shared" si="87"/>
        <v>-6009.6075119999887</v>
      </c>
      <c r="O327" s="355"/>
      <c r="P327" s="114"/>
    </row>
    <row r="328" spans="1:21" s="108" customFormat="1" ht="15" customHeight="1" x14ac:dyDescent="0.25">
      <c r="A328" s="14" t="s">
        <v>1886</v>
      </c>
      <c r="B328" s="535" t="s">
        <v>1887</v>
      </c>
      <c r="C328" s="432" t="s">
        <v>52</v>
      </c>
      <c r="D328" s="433">
        <v>41981</v>
      </c>
      <c r="E328" s="434">
        <v>48533</v>
      </c>
      <c r="F328" s="435">
        <v>0.58499999999999996</v>
      </c>
      <c r="G328" s="436">
        <f t="shared" si="85"/>
        <v>28391.804999999997</v>
      </c>
      <c r="H328" s="437"/>
      <c r="I328" s="515">
        <v>42062</v>
      </c>
      <c r="J328" s="435">
        <v>0.88200000000000001</v>
      </c>
      <c r="K328" s="439">
        <f t="shared" si="86"/>
        <v>42806.106</v>
      </c>
      <c r="L328" s="440">
        <f t="shared" si="88"/>
        <v>14414.301000000003</v>
      </c>
      <c r="M328" s="415">
        <v>0.78420000000000001</v>
      </c>
      <c r="N328" s="441">
        <f t="shared" si="87"/>
        <v>11303.694844200003</v>
      </c>
      <c r="O328" s="355"/>
      <c r="P328" s="114"/>
    </row>
    <row r="329" spans="1:21" s="108" customFormat="1" ht="15" customHeight="1" x14ac:dyDescent="0.25">
      <c r="A329" s="14" t="s">
        <v>1974</v>
      </c>
      <c r="B329" s="535" t="s">
        <v>1975</v>
      </c>
      <c r="C329" s="432" t="s">
        <v>52</v>
      </c>
      <c r="D329" s="433">
        <v>42048</v>
      </c>
      <c r="E329" s="434">
        <v>15625</v>
      </c>
      <c r="F329" s="435">
        <v>2.57</v>
      </c>
      <c r="G329" s="436">
        <f t="shared" si="85"/>
        <v>40156.25</v>
      </c>
      <c r="H329" s="437"/>
      <c r="I329" s="515">
        <v>42066</v>
      </c>
      <c r="J329" s="435">
        <v>2.19</v>
      </c>
      <c r="K329" s="439">
        <f t="shared" si="86"/>
        <v>34218.75</v>
      </c>
      <c r="L329" s="440">
        <f t="shared" si="88"/>
        <v>-5937.5</v>
      </c>
      <c r="M329" s="415">
        <v>0.78069999999999995</v>
      </c>
      <c r="N329" s="441">
        <f t="shared" si="87"/>
        <v>-4635.40625</v>
      </c>
      <c r="O329" s="355"/>
      <c r="P329" s="114"/>
    </row>
    <row r="330" spans="1:21" s="108" customFormat="1" ht="15" customHeight="1" x14ac:dyDescent="0.25">
      <c r="A330" s="14" t="s">
        <v>1957</v>
      </c>
      <c r="B330" s="535" t="s">
        <v>1888</v>
      </c>
      <c r="C330" s="432" t="s">
        <v>52</v>
      </c>
      <c r="D330" s="433">
        <v>41981</v>
      </c>
      <c r="E330" s="434">
        <v>37500</v>
      </c>
      <c r="F330" s="435">
        <v>3.56</v>
      </c>
      <c r="G330" s="436">
        <f t="shared" si="85"/>
        <v>133500</v>
      </c>
      <c r="H330" s="437"/>
      <c r="I330" s="515">
        <v>42067</v>
      </c>
      <c r="J330" s="435">
        <v>3.85</v>
      </c>
      <c r="K330" s="439">
        <f t="shared" si="86"/>
        <v>144375</v>
      </c>
      <c r="L330" s="440">
        <f t="shared" si="88"/>
        <v>10875</v>
      </c>
      <c r="M330" s="415">
        <v>0.78069999999999995</v>
      </c>
      <c r="N330" s="441">
        <f t="shared" si="87"/>
        <v>8490.1124999999993</v>
      </c>
      <c r="O330" s="355"/>
      <c r="P330" s="114"/>
    </row>
    <row r="331" spans="1:21" s="108" customFormat="1" ht="15" customHeight="1" x14ac:dyDescent="0.25">
      <c r="A331" s="14" t="s">
        <v>431</v>
      </c>
      <c r="B331" s="535" t="s">
        <v>432</v>
      </c>
      <c r="C331" s="432" t="s">
        <v>52</v>
      </c>
      <c r="D331" s="433">
        <v>41995</v>
      </c>
      <c r="E331" s="434">
        <v>1422</v>
      </c>
      <c r="F331" s="435">
        <v>84.04</v>
      </c>
      <c r="G331" s="436">
        <f t="shared" si="85"/>
        <v>119504.88</v>
      </c>
      <c r="H331" s="437"/>
      <c r="I331" s="515">
        <v>42074</v>
      </c>
      <c r="J331" s="435">
        <v>89.8</v>
      </c>
      <c r="K331" s="439">
        <f t="shared" si="86"/>
        <v>127695.59999999999</v>
      </c>
      <c r="L331" s="440">
        <f t="shared" si="88"/>
        <v>8190.7199999999866</v>
      </c>
      <c r="M331" s="415">
        <v>0.78069999999999995</v>
      </c>
      <c r="N331" s="441">
        <f t="shared" si="87"/>
        <v>6394.4951039999887</v>
      </c>
      <c r="O331" s="355"/>
      <c r="P331" s="114"/>
    </row>
    <row r="332" spans="1:21" s="108" customFormat="1" ht="15" customHeight="1" x14ac:dyDescent="0.25">
      <c r="A332" s="14" t="s">
        <v>1889</v>
      </c>
      <c r="B332" s="535" t="s">
        <v>1890</v>
      </c>
      <c r="C332" s="432" t="s">
        <v>52</v>
      </c>
      <c r="D332" s="433">
        <v>41983</v>
      </c>
      <c r="E332" s="434">
        <v>8465</v>
      </c>
      <c r="F332" s="435">
        <v>4.37</v>
      </c>
      <c r="G332" s="436">
        <f t="shared" si="85"/>
        <v>36992.050000000003</v>
      </c>
      <c r="H332" s="437"/>
      <c r="I332" s="515">
        <v>42074</v>
      </c>
      <c r="J332" s="435">
        <v>5.1100000000000003</v>
      </c>
      <c r="K332" s="439">
        <f t="shared" si="86"/>
        <v>43256.15</v>
      </c>
      <c r="L332" s="440">
        <f t="shared" si="88"/>
        <v>6264.0999999999985</v>
      </c>
      <c r="M332" s="415">
        <v>0.78069999999999995</v>
      </c>
      <c r="N332" s="441">
        <f t="shared" si="87"/>
        <v>4890.3828699999985</v>
      </c>
      <c r="O332" s="355"/>
      <c r="P332" s="114"/>
    </row>
    <row r="333" spans="1:21" s="108" customFormat="1" ht="15" customHeight="1" x14ac:dyDescent="0.25">
      <c r="A333" s="14" t="s">
        <v>2024</v>
      </c>
      <c r="B333" s="535" t="s">
        <v>338</v>
      </c>
      <c r="C333" s="432" t="s">
        <v>52</v>
      </c>
      <c r="D333" s="433">
        <v>42065</v>
      </c>
      <c r="E333" s="434">
        <v>50000</v>
      </c>
      <c r="F333" s="435">
        <v>0.44500000000000001</v>
      </c>
      <c r="G333" s="436">
        <f t="shared" si="85"/>
        <v>22250</v>
      </c>
      <c r="H333" s="437"/>
      <c r="I333" s="515">
        <v>42074</v>
      </c>
      <c r="J333" s="435">
        <v>0.35499999999999998</v>
      </c>
      <c r="K333" s="439">
        <f t="shared" si="86"/>
        <v>17750</v>
      </c>
      <c r="L333" s="440">
        <f t="shared" si="88"/>
        <v>-4500</v>
      </c>
      <c r="M333" s="415">
        <v>0.78069999999999995</v>
      </c>
      <c r="N333" s="441">
        <f t="shared" si="87"/>
        <v>-3513.1499999999996</v>
      </c>
      <c r="O333" s="355"/>
      <c r="P333" s="114"/>
    </row>
    <row r="334" spans="1:21" s="108" customFormat="1" ht="15" customHeight="1" x14ac:dyDescent="0.25">
      <c r="A334" s="14" t="s">
        <v>1966</v>
      </c>
      <c r="B334" s="535" t="s">
        <v>1967</v>
      </c>
      <c r="C334" s="432" t="s">
        <v>52</v>
      </c>
      <c r="D334" s="433">
        <v>42038</v>
      </c>
      <c r="E334" s="434">
        <v>53510</v>
      </c>
      <c r="F334" s="435">
        <v>0.56499999999999995</v>
      </c>
      <c r="G334" s="436">
        <f t="shared" si="85"/>
        <v>30233.149999999998</v>
      </c>
      <c r="H334" s="437"/>
      <c r="I334" s="515">
        <v>42080</v>
      </c>
      <c r="J334" s="843">
        <v>0.49</v>
      </c>
      <c r="K334" s="439">
        <f t="shared" si="86"/>
        <v>26219.899999999998</v>
      </c>
      <c r="L334" s="440">
        <f t="shared" si="88"/>
        <v>-4013.25</v>
      </c>
      <c r="M334" s="415">
        <v>0.76600000000000001</v>
      </c>
      <c r="N334" s="441">
        <f t="shared" si="87"/>
        <v>-3074.1495</v>
      </c>
      <c r="O334" s="355"/>
      <c r="P334" s="114"/>
    </row>
    <row r="335" spans="1:21" s="108" customFormat="1" ht="15" customHeight="1" x14ac:dyDescent="0.25">
      <c r="A335" s="14" t="s">
        <v>1948</v>
      </c>
      <c r="B335" s="535" t="s">
        <v>1949</v>
      </c>
      <c r="C335" s="432" t="s">
        <v>52</v>
      </c>
      <c r="D335" s="433">
        <v>42026</v>
      </c>
      <c r="E335" s="434">
        <v>14848</v>
      </c>
      <c r="F335" s="435">
        <v>2.76</v>
      </c>
      <c r="G335" s="436">
        <f t="shared" si="85"/>
        <v>40980.479999999996</v>
      </c>
      <c r="H335" s="437"/>
      <c r="I335" s="515">
        <v>42094</v>
      </c>
      <c r="J335" s="435">
        <v>2.58</v>
      </c>
      <c r="K335" s="439">
        <f t="shared" si="86"/>
        <v>38307.840000000004</v>
      </c>
      <c r="L335" s="440">
        <f t="shared" si="88"/>
        <v>-2672.6399999999921</v>
      </c>
      <c r="M335" s="415">
        <v>0.77510000000000001</v>
      </c>
      <c r="N335" s="441">
        <f t="shared" si="87"/>
        <v>-2071.563263999994</v>
      </c>
      <c r="O335" s="355"/>
      <c r="P335" s="415" t="s">
        <v>3</v>
      </c>
    </row>
    <row r="336" spans="1:21" s="108" customFormat="1" ht="15" customHeight="1" x14ac:dyDescent="0.25">
      <c r="A336" s="442" t="s">
        <v>2026</v>
      </c>
      <c r="B336" s="575" t="s">
        <v>2025</v>
      </c>
      <c r="C336" s="443" t="s">
        <v>77</v>
      </c>
      <c r="D336" s="444">
        <v>42069</v>
      </c>
      <c r="E336" s="445">
        <v>4163</v>
      </c>
      <c r="F336" s="446">
        <v>19</v>
      </c>
      <c r="G336" s="447">
        <f t="shared" ref="G336:G341" si="89">SUM(E336*F336)</f>
        <v>79097</v>
      </c>
      <c r="H336" s="448"/>
      <c r="I336" s="444">
        <v>42104</v>
      </c>
      <c r="J336" s="446">
        <v>21.02</v>
      </c>
      <c r="K336" s="450">
        <f t="shared" ref="K336:K341" si="90">SUM(E336*J336)</f>
        <v>87506.26</v>
      </c>
      <c r="L336" s="451">
        <f>SUM(G336-K336)</f>
        <v>-8409.2599999999948</v>
      </c>
      <c r="M336" s="415">
        <v>0.77510000000000001</v>
      </c>
      <c r="N336" s="453">
        <f t="shared" ref="N336:N341" si="91">SUM(L336*M336)</f>
        <v>-6518.0174259999958</v>
      </c>
      <c r="O336" s="354"/>
      <c r="P336" s="115"/>
      <c r="Q336" s="110"/>
      <c r="R336" s="110"/>
      <c r="S336" s="110"/>
      <c r="T336" s="110"/>
      <c r="U336" s="110"/>
    </row>
    <row r="337" spans="1:21" s="108" customFormat="1" ht="15" customHeight="1" x14ac:dyDescent="0.25">
      <c r="A337" s="14" t="s">
        <v>425</v>
      </c>
      <c r="B337" s="535" t="s">
        <v>426</v>
      </c>
      <c r="C337" s="432" t="s">
        <v>52</v>
      </c>
      <c r="D337" s="433">
        <v>42052</v>
      </c>
      <c r="E337" s="434">
        <v>11717</v>
      </c>
      <c r="F337" s="435">
        <v>7.61</v>
      </c>
      <c r="G337" s="436">
        <f t="shared" si="89"/>
        <v>89166.37000000001</v>
      </c>
      <c r="H337" s="437"/>
      <c r="I337" s="515">
        <v>42110</v>
      </c>
      <c r="J337" s="435">
        <v>7.73</v>
      </c>
      <c r="K337" s="439">
        <f t="shared" si="90"/>
        <v>90572.41</v>
      </c>
      <c r="L337" s="440">
        <f t="shared" ref="L337:L343" si="92">SUM(K337-G337)</f>
        <v>1406.0399999999936</v>
      </c>
      <c r="M337" s="415">
        <v>0.77510000000000001</v>
      </c>
      <c r="N337" s="441">
        <f t="shared" si="91"/>
        <v>1089.821603999995</v>
      </c>
      <c r="O337" s="355"/>
      <c r="P337" s="114"/>
    </row>
    <row r="338" spans="1:21" s="108" customFormat="1" ht="15" customHeight="1" x14ac:dyDescent="0.25">
      <c r="A338" s="14" t="s">
        <v>1972</v>
      </c>
      <c r="B338" s="535" t="s">
        <v>1980</v>
      </c>
      <c r="C338" s="432" t="s">
        <v>52</v>
      </c>
      <c r="D338" s="433">
        <v>42047</v>
      </c>
      <c r="E338" s="434">
        <v>48375</v>
      </c>
      <c r="F338" s="435">
        <v>2.36</v>
      </c>
      <c r="G338" s="436">
        <f t="shared" si="89"/>
        <v>114165</v>
      </c>
      <c r="H338" s="437"/>
      <c r="I338" s="515">
        <v>42114</v>
      </c>
      <c r="J338" s="435">
        <v>2.69</v>
      </c>
      <c r="K338" s="439">
        <f t="shared" si="90"/>
        <v>130128.75</v>
      </c>
      <c r="L338" s="440">
        <f t="shared" si="92"/>
        <v>15963.75</v>
      </c>
      <c r="M338" s="415">
        <v>0.78198999999999996</v>
      </c>
      <c r="N338" s="441">
        <f t="shared" si="91"/>
        <v>12483.492862499999</v>
      </c>
      <c r="O338" s="355"/>
      <c r="P338" s="114"/>
    </row>
    <row r="339" spans="1:21" s="108" customFormat="1" ht="15" customHeight="1" x14ac:dyDescent="0.25">
      <c r="A339" s="14" t="s">
        <v>2043</v>
      </c>
      <c r="B339" s="535" t="s">
        <v>614</v>
      </c>
      <c r="C339" s="432" t="s">
        <v>52</v>
      </c>
      <c r="D339" s="433">
        <v>42101</v>
      </c>
      <c r="E339" s="434">
        <v>13000</v>
      </c>
      <c r="F339" s="435">
        <v>11.85</v>
      </c>
      <c r="G339" s="436">
        <f t="shared" si="89"/>
        <v>154050</v>
      </c>
      <c r="H339" s="437"/>
      <c r="I339" s="515">
        <v>42114</v>
      </c>
      <c r="J339" s="435">
        <v>11.5</v>
      </c>
      <c r="K339" s="439">
        <f t="shared" si="90"/>
        <v>149500</v>
      </c>
      <c r="L339" s="440">
        <f t="shared" si="92"/>
        <v>-4550</v>
      </c>
      <c r="M339" s="415">
        <v>0.78198999999999996</v>
      </c>
      <c r="N339" s="441">
        <f t="shared" si="91"/>
        <v>-3558.0544999999997</v>
      </c>
      <c r="O339" s="355"/>
      <c r="P339" s="114"/>
    </row>
    <row r="340" spans="1:21" s="108" customFormat="1" ht="15" customHeight="1" x14ac:dyDescent="0.25">
      <c r="A340" s="14" t="s">
        <v>1992</v>
      </c>
      <c r="B340" s="535" t="s">
        <v>1993</v>
      </c>
      <c r="C340" s="432" t="s">
        <v>52</v>
      </c>
      <c r="D340" s="433">
        <v>42055</v>
      </c>
      <c r="E340" s="434">
        <v>25935</v>
      </c>
      <c r="F340" s="435">
        <v>3.89</v>
      </c>
      <c r="G340" s="436">
        <f t="shared" si="89"/>
        <v>100887.15000000001</v>
      </c>
      <c r="H340" s="437"/>
      <c r="I340" s="515">
        <v>42122</v>
      </c>
      <c r="J340" s="435">
        <v>3.87</v>
      </c>
      <c r="K340" s="439">
        <f t="shared" si="90"/>
        <v>100368.45</v>
      </c>
      <c r="L340" s="440">
        <f t="shared" si="92"/>
        <v>-518.70000000001164</v>
      </c>
      <c r="M340" s="415">
        <v>0.78198999999999996</v>
      </c>
      <c r="N340" s="441">
        <f t="shared" si="91"/>
        <v>-405.61821300000906</v>
      </c>
      <c r="O340" s="355"/>
      <c r="P340" s="114"/>
    </row>
    <row r="341" spans="1:21" s="108" customFormat="1" ht="15" customHeight="1" x14ac:dyDescent="0.25">
      <c r="A341" s="14" t="s">
        <v>404</v>
      </c>
      <c r="B341" s="535" t="s">
        <v>405</v>
      </c>
      <c r="C341" s="432" t="s">
        <v>52</v>
      </c>
      <c r="D341" s="433">
        <v>42032</v>
      </c>
      <c r="E341" s="434">
        <v>12785</v>
      </c>
      <c r="F341" s="435">
        <v>9.56</v>
      </c>
      <c r="G341" s="436">
        <f t="shared" si="89"/>
        <v>122224.6</v>
      </c>
      <c r="H341" s="437"/>
      <c r="I341" s="515">
        <v>42123</v>
      </c>
      <c r="J341" s="435">
        <v>10.220000000000001</v>
      </c>
      <c r="K341" s="439">
        <f t="shared" si="90"/>
        <v>130662.70000000001</v>
      </c>
      <c r="L341" s="440">
        <f t="shared" si="92"/>
        <v>8438.1000000000058</v>
      </c>
      <c r="M341" s="415">
        <v>0.78198999999999996</v>
      </c>
      <c r="N341" s="441">
        <f t="shared" si="91"/>
        <v>6598.5098190000044</v>
      </c>
      <c r="O341" s="355"/>
      <c r="P341" s="114"/>
    </row>
    <row r="342" spans="1:21" s="110" customFormat="1" ht="15" customHeight="1" x14ac:dyDescent="0.25">
      <c r="A342" s="14" t="s">
        <v>443</v>
      </c>
      <c r="B342" s="535" t="s">
        <v>444</v>
      </c>
      <c r="C342" s="432" t="s">
        <v>52</v>
      </c>
      <c r="D342" s="433">
        <v>42123</v>
      </c>
      <c r="E342" s="434">
        <v>30000</v>
      </c>
      <c r="F342" s="435">
        <v>0.88</v>
      </c>
      <c r="G342" s="436">
        <f t="shared" ref="G342:G348" si="93">SUM(E342*F342)</f>
        <v>26400</v>
      </c>
      <c r="H342" s="437"/>
      <c r="I342" s="515">
        <v>42132</v>
      </c>
      <c r="J342" s="435">
        <v>0.8</v>
      </c>
      <c r="K342" s="439">
        <f t="shared" ref="K342:K348" si="94">SUM(E342*J342)</f>
        <v>24000</v>
      </c>
      <c r="L342" s="440">
        <f t="shared" si="92"/>
        <v>-2400</v>
      </c>
      <c r="M342" s="415">
        <v>0.79300000000000004</v>
      </c>
      <c r="N342" s="441">
        <f t="shared" ref="N342:N348" si="95">SUM(L342*M342)</f>
        <v>-1903.2</v>
      </c>
      <c r="O342" s="355"/>
      <c r="P342" s="114"/>
      <c r="Q342" s="108"/>
      <c r="R342" s="108"/>
      <c r="S342" s="108"/>
      <c r="T342" s="108"/>
      <c r="U342" s="108"/>
    </row>
    <row r="343" spans="1:21" s="108" customFormat="1" ht="15" customHeight="1" x14ac:dyDescent="0.25">
      <c r="A343" s="14" t="s">
        <v>393</v>
      </c>
      <c r="B343" s="535" t="s">
        <v>394</v>
      </c>
      <c r="C343" s="432" t="s">
        <v>52</v>
      </c>
      <c r="D343" s="433">
        <v>42129</v>
      </c>
      <c r="E343" s="434">
        <v>4351</v>
      </c>
      <c r="F343" s="435">
        <v>20.329999999999998</v>
      </c>
      <c r="G343" s="436">
        <f t="shared" si="93"/>
        <v>88455.829999999987</v>
      </c>
      <c r="H343" s="437"/>
      <c r="I343" s="515">
        <v>42132</v>
      </c>
      <c r="J343" s="435">
        <v>19.100000000000001</v>
      </c>
      <c r="K343" s="439">
        <f t="shared" si="94"/>
        <v>83104.100000000006</v>
      </c>
      <c r="L343" s="440">
        <f t="shared" si="92"/>
        <v>-5351.7299999999814</v>
      </c>
      <c r="M343" s="415">
        <v>0.79300000000000004</v>
      </c>
      <c r="N343" s="441">
        <f t="shared" si="95"/>
        <v>-4243.9218899999851</v>
      </c>
      <c r="O343" s="355"/>
      <c r="P343" s="114"/>
    </row>
    <row r="344" spans="1:21" s="108" customFormat="1" ht="15" customHeight="1" x14ac:dyDescent="0.25">
      <c r="A344" s="442" t="s">
        <v>2058</v>
      </c>
      <c r="B344" s="575" t="s">
        <v>401</v>
      </c>
      <c r="C344" s="443" t="s">
        <v>77</v>
      </c>
      <c r="D344" s="444">
        <v>42123</v>
      </c>
      <c r="E344" s="445">
        <v>2130</v>
      </c>
      <c r="F344" s="446">
        <v>79.27</v>
      </c>
      <c r="G344" s="447">
        <f t="shared" si="93"/>
        <v>168845.1</v>
      </c>
      <c r="H344" s="448"/>
      <c r="I344" s="444">
        <v>42139</v>
      </c>
      <c r="J344" s="446">
        <v>82.8</v>
      </c>
      <c r="K344" s="450">
        <f t="shared" si="94"/>
        <v>176364</v>
      </c>
      <c r="L344" s="451">
        <f>SUM(G344-K344)</f>
        <v>-7518.8999999999942</v>
      </c>
      <c r="M344" s="415">
        <v>0.79300000000000004</v>
      </c>
      <c r="N344" s="453">
        <f t="shared" si="95"/>
        <v>-5962.487699999996</v>
      </c>
      <c r="O344" s="354"/>
      <c r="P344" s="115"/>
      <c r="Q344" s="110"/>
      <c r="R344" s="110"/>
      <c r="S344" s="110"/>
      <c r="T344" s="110"/>
      <c r="U344" s="110"/>
    </row>
    <row r="345" spans="1:21" s="108" customFormat="1" ht="15" customHeight="1" x14ac:dyDescent="0.25">
      <c r="A345" s="14" t="s">
        <v>418</v>
      </c>
      <c r="B345" s="535" t="s">
        <v>242</v>
      </c>
      <c r="C345" s="432" t="s">
        <v>52</v>
      </c>
      <c r="D345" s="433">
        <v>42117</v>
      </c>
      <c r="E345" s="434">
        <v>4017</v>
      </c>
      <c r="F345" s="435">
        <v>31.07</v>
      </c>
      <c r="G345" s="436">
        <f t="shared" si="93"/>
        <v>124808.19</v>
      </c>
      <c r="H345" s="437"/>
      <c r="I345" s="515">
        <v>42146</v>
      </c>
      <c r="J345" s="435">
        <v>30.91</v>
      </c>
      <c r="K345" s="439">
        <f t="shared" si="94"/>
        <v>124165.47</v>
      </c>
      <c r="L345" s="440">
        <f>SUM(K345-G345)</f>
        <v>-642.72000000000116</v>
      </c>
      <c r="M345" s="415">
        <v>0.80335999999999996</v>
      </c>
      <c r="N345" s="441">
        <f t="shared" si="95"/>
        <v>-516.33553920000088</v>
      </c>
      <c r="O345" s="355"/>
      <c r="P345" s="114"/>
    </row>
    <row r="346" spans="1:21" s="108" customFormat="1" ht="15" customHeight="1" x14ac:dyDescent="0.25">
      <c r="A346" s="442" t="s">
        <v>1104</v>
      </c>
      <c r="B346" s="575" t="s">
        <v>1105</v>
      </c>
      <c r="C346" s="443" t="s">
        <v>77</v>
      </c>
      <c r="D346" s="444">
        <v>42114</v>
      </c>
      <c r="E346" s="445">
        <v>1570</v>
      </c>
      <c r="F346" s="446">
        <v>88.19</v>
      </c>
      <c r="G346" s="447">
        <f t="shared" si="93"/>
        <v>138458.29999999999</v>
      </c>
      <c r="H346" s="448"/>
      <c r="I346" s="444">
        <v>42146</v>
      </c>
      <c r="J346" s="446">
        <v>85.18</v>
      </c>
      <c r="K346" s="450">
        <f t="shared" si="94"/>
        <v>133732.6</v>
      </c>
      <c r="L346" s="451">
        <f>SUM(G346-K346)</f>
        <v>4725.6999999999825</v>
      </c>
      <c r="M346" s="415">
        <v>0.80335999999999996</v>
      </c>
      <c r="N346" s="453">
        <f t="shared" si="95"/>
        <v>3796.4383519999856</v>
      </c>
      <c r="O346" s="354"/>
      <c r="P346" s="115"/>
      <c r="Q346" s="110"/>
      <c r="R346" s="110"/>
      <c r="S346" s="110"/>
      <c r="T346" s="110"/>
      <c r="U346" s="110"/>
    </row>
    <row r="347" spans="1:21" s="108" customFormat="1" ht="15" customHeight="1" x14ac:dyDescent="0.25">
      <c r="A347" s="861" t="s">
        <v>2072</v>
      </c>
      <c r="B347" s="535" t="s">
        <v>2071</v>
      </c>
      <c r="C347" s="432" t="s">
        <v>52</v>
      </c>
      <c r="D347" s="433">
        <v>42129</v>
      </c>
      <c r="E347" s="434">
        <v>46552</v>
      </c>
      <c r="F347" s="435">
        <v>2.42</v>
      </c>
      <c r="G347" s="436">
        <f t="shared" si="93"/>
        <v>112655.84</v>
      </c>
      <c r="H347" s="437"/>
      <c r="I347" s="867">
        <v>42150</v>
      </c>
      <c r="J347" s="435">
        <v>2.39</v>
      </c>
      <c r="K347" s="439">
        <f t="shared" si="94"/>
        <v>111259.28</v>
      </c>
      <c r="L347" s="440">
        <f>SUM(K347-G347)</f>
        <v>-1396.5599999999977</v>
      </c>
      <c r="M347" s="415">
        <v>0.78169999999999995</v>
      </c>
      <c r="N347" s="441">
        <f t="shared" si="95"/>
        <v>-1091.6909519999981</v>
      </c>
      <c r="O347" s="355"/>
      <c r="P347" s="114"/>
    </row>
    <row r="348" spans="1:21" s="110" customFormat="1" ht="15" customHeight="1" x14ac:dyDescent="0.25">
      <c r="A348" s="861" t="s">
        <v>2024</v>
      </c>
      <c r="B348" s="535" t="s">
        <v>338</v>
      </c>
      <c r="C348" s="432" t="s">
        <v>52</v>
      </c>
      <c r="D348" s="433">
        <v>42065</v>
      </c>
      <c r="E348" s="434">
        <v>50000</v>
      </c>
      <c r="F348" s="435">
        <v>0.44500000000000001</v>
      </c>
      <c r="G348" s="436">
        <f t="shared" si="93"/>
        <v>22250</v>
      </c>
      <c r="H348" s="437"/>
      <c r="I348" s="867">
        <v>42151</v>
      </c>
      <c r="J348" s="435">
        <v>0.46</v>
      </c>
      <c r="K348" s="439">
        <f t="shared" si="94"/>
        <v>23000</v>
      </c>
      <c r="L348" s="440">
        <f>SUM(K348-G348)</f>
        <v>750</v>
      </c>
      <c r="M348" s="415">
        <v>0.78169999999999995</v>
      </c>
      <c r="N348" s="441">
        <f t="shared" si="95"/>
        <v>586.27499999999998</v>
      </c>
      <c r="O348" s="355"/>
      <c r="P348" s="114"/>
      <c r="Q348" s="108"/>
      <c r="R348" s="108"/>
      <c r="S348" s="108"/>
      <c r="T348" s="108"/>
      <c r="U348" s="108"/>
    </row>
    <row r="349" spans="1:21" s="108" customFormat="1" ht="15" customHeight="1" x14ac:dyDescent="0.25">
      <c r="A349" s="861" t="s">
        <v>2056</v>
      </c>
      <c r="B349" s="535" t="s">
        <v>2057</v>
      </c>
      <c r="C349" s="432" t="s">
        <v>52</v>
      </c>
      <c r="D349" s="433">
        <v>42121</v>
      </c>
      <c r="E349" s="434">
        <v>9894</v>
      </c>
      <c r="F349" s="435">
        <v>7.93</v>
      </c>
      <c r="G349" s="436">
        <f t="shared" ref="G349:G354" si="96">SUM(E349*F349)</f>
        <v>78459.42</v>
      </c>
      <c r="H349" s="437"/>
      <c r="I349" s="515">
        <v>42156</v>
      </c>
      <c r="J349" s="435">
        <v>7.37</v>
      </c>
      <c r="K349" s="439">
        <f t="shared" ref="K349:K354" si="97">SUM(E349*J349)</f>
        <v>72918.78</v>
      </c>
      <c r="L349" s="440">
        <f>SUM(K349-G349)</f>
        <v>-5540.6399999999994</v>
      </c>
      <c r="M349" s="415">
        <v>0.76219999999999999</v>
      </c>
      <c r="N349" s="441">
        <f t="shared" ref="N349:N354" si="98">SUM(L349*M349)</f>
        <v>-4223.0758079999996</v>
      </c>
      <c r="O349" s="355"/>
      <c r="P349" s="114"/>
    </row>
    <row r="350" spans="1:21" s="110" customFormat="1" ht="15" customHeight="1" x14ac:dyDescent="0.25">
      <c r="A350" s="442" t="s">
        <v>1886</v>
      </c>
      <c r="B350" s="575" t="s">
        <v>1887</v>
      </c>
      <c r="C350" s="443" t="s">
        <v>77</v>
      </c>
      <c r="D350" s="444">
        <v>42143</v>
      </c>
      <c r="E350" s="445">
        <v>21503</v>
      </c>
      <c r="F350" s="446">
        <v>1.07</v>
      </c>
      <c r="G350" s="447">
        <f t="shared" si="96"/>
        <v>23008.210000000003</v>
      </c>
      <c r="H350" s="448"/>
      <c r="I350" s="896">
        <v>42156</v>
      </c>
      <c r="J350" s="446">
        <v>1.1399999999999999</v>
      </c>
      <c r="K350" s="450">
        <f t="shared" si="97"/>
        <v>24513.42</v>
      </c>
      <c r="L350" s="451">
        <f>SUM(G350-K350)</f>
        <v>-1505.2099999999955</v>
      </c>
      <c r="M350" s="415">
        <v>0.76219999999999999</v>
      </c>
      <c r="N350" s="453">
        <f t="shared" si="98"/>
        <v>-1147.2710619999966</v>
      </c>
      <c r="O350" s="354"/>
      <c r="P350" s="115"/>
    </row>
    <row r="351" spans="1:21" s="108" customFormat="1" ht="15" customHeight="1" x14ac:dyDescent="0.25">
      <c r="A351" s="861" t="s">
        <v>950</v>
      </c>
      <c r="B351" s="535" t="s">
        <v>951</v>
      </c>
      <c r="C351" s="432" t="s">
        <v>52</v>
      </c>
      <c r="D351" s="433">
        <v>42116</v>
      </c>
      <c r="E351" s="434">
        <v>19736</v>
      </c>
      <c r="F351" s="435">
        <v>6.77</v>
      </c>
      <c r="G351" s="436">
        <f t="shared" si="96"/>
        <v>133612.72</v>
      </c>
      <c r="H351" s="437"/>
      <c r="I351" s="515">
        <v>42157</v>
      </c>
      <c r="J351" s="435">
        <v>6.56</v>
      </c>
      <c r="K351" s="439">
        <f t="shared" si="97"/>
        <v>129468.15999999999</v>
      </c>
      <c r="L351" s="440">
        <f>SUM(K351-G351)</f>
        <v>-4144.5600000000122</v>
      </c>
      <c r="M351" s="415">
        <v>0.76219999999999999</v>
      </c>
      <c r="N351" s="441">
        <f t="shared" si="98"/>
        <v>-3158.9836320000095</v>
      </c>
      <c r="O351" s="355"/>
      <c r="P351" s="114"/>
    </row>
    <row r="352" spans="1:21" s="110" customFormat="1" ht="15" customHeight="1" x14ac:dyDescent="0.25">
      <c r="A352" s="864" t="s">
        <v>2008</v>
      </c>
      <c r="B352" s="535" t="s">
        <v>315</v>
      </c>
      <c r="C352" s="432" t="s">
        <v>52</v>
      </c>
      <c r="D352" s="433">
        <v>42058</v>
      </c>
      <c r="E352" s="434">
        <v>58689</v>
      </c>
      <c r="F352" s="435">
        <v>0.95199999999999996</v>
      </c>
      <c r="G352" s="436">
        <f t="shared" si="96"/>
        <v>55871.928</v>
      </c>
      <c r="H352" s="437"/>
      <c r="I352" s="867">
        <v>42157</v>
      </c>
      <c r="J352" s="435">
        <v>0.98499999999999999</v>
      </c>
      <c r="K352" s="439">
        <f t="shared" si="97"/>
        <v>57808.665000000001</v>
      </c>
      <c r="L352" s="440">
        <f>SUM(K352-G352)</f>
        <v>1936.737000000001</v>
      </c>
      <c r="M352" s="415">
        <v>0.76219999999999999</v>
      </c>
      <c r="N352" s="441">
        <f t="shared" si="98"/>
        <v>1476.1809414000006</v>
      </c>
      <c r="O352" s="355"/>
      <c r="P352" s="114"/>
      <c r="Q352" s="108"/>
      <c r="R352" s="108"/>
      <c r="S352" s="108"/>
      <c r="T352" s="108"/>
      <c r="U352" s="108"/>
    </row>
    <row r="353" spans="1:21" s="108" customFormat="1" ht="15" customHeight="1" x14ac:dyDescent="0.25">
      <c r="A353" s="861" t="s">
        <v>2042</v>
      </c>
      <c r="B353" s="535" t="s">
        <v>266</v>
      </c>
      <c r="C353" s="432" t="s">
        <v>52</v>
      </c>
      <c r="D353" s="433">
        <v>42083</v>
      </c>
      <c r="E353" s="434">
        <v>17000</v>
      </c>
      <c r="F353" s="435">
        <v>1.5149999999999999</v>
      </c>
      <c r="G353" s="436">
        <f t="shared" si="96"/>
        <v>25755</v>
      </c>
      <c r="H353" s="437"/>
      <c r="I353" s="867">
        <v>42159</v>
      </c>
      <c r="J353" s="435">
        <v>1.58</v>
      </c>
      <c r="K353" s="439">
        <f t="shared" si="97"/>
        <v>26860</v>
      </c>
      <c r="L353" s="440">
        <f>SUM(K353-G353)</f>
        <v>1105</v>
      </c>
      <c r="M353" s="415">
        <v>0.76219999999999999</v>
      </c>
      <c r="N353" s="441">
        <f t="shared" si="98"/>
        <v>842.23099999999999</v>
      </c>
      <c r="O353" s="355"/>
      <c r="P353" s="114"/>
    </row>
    <row r="354" spans="1:21" s="110" customFormat="1" ht="15" customHeight="1" x14ac:dyDescent="0.25">
      <c r="A354" s="862" t="s">
        <v>2053</v>
      </c>
      <c r="B354" s="575" t="s">
        <v>1888</v>
      </c>
      <c r="C354" s="443" t="s">
        <v>77</v>
      </c>
      <c r="D354" s="444">
        <v>42116</v>
      </c>
      <c r="E354" s="445">
        <v>30263</v>
      </c>
      <c r="F354" s="446">
        <v>4.12</v>
      </c>
      <c r="G354" s="447">
        <f t="shared" si="96"/>
        <v>124683.56</v>
      </c>
      <c r="H354" s="448"/>
      <c r="I354" s="867">
        <v>42160</v>
      </c>
      <c r="J354" s="446">
        <v>3.98</v>
      </c>
      <c r="K354" s="450">
        <f t="shared" si="97"/>
        <v>120446.74</v>
      </c>
      <c r="L354" s="451">
        <f>SUM(G354-K354)</f>
        <v>4236.8199999999924</v>
      </c>
      <c r="M354" s="415">
        <v>0.76219999999999999</v>
      </c>
      <c r="N354" s="453">
        <f t="shared" si="98"/>
        <v>3229.3042039999941</v>
      </c>
      <c r="O354" s="354"/>
      <c r="P354" s="115"/>
    </row>
    <row r="355" spans="1:21" s="110" customFormat="1" ht="15" customHeight="1" x14ac:dyDescent="0.25">
      <c r="A355" s="861" t="s">
        <v>136</v>
      </c>
      <c r="B355" s="535" t="s">
        <v>202</v>
      </c>
      <c r="C355" s="432" t="s">
        <v>52</v>
      </c>
      <c r="D355" s="433">
        <v>42059</v>
      </c>
      <c r="E355" s="434">
        <v>37000</v>
      </c>
      <c r="F355" s="435">
        <v>2.96</v>
      </c>
      <c r="G355" s="436">
        <f>SUM(E355*F355)</f>
        <v>109520</v>
      </c>
      <c r="H355" s="437"/>
      <c r="I355" s="867">
        <v>42167</v>
      </c>
      <c r="J355" s="435">
        <v>2.99</v>
      </c>
      <c r="K355" s="439">
        <f>SUM(E355*J355)</f>
        <v>110630.00000000001</v>
      </c>
      <c r="L355" s="440">
        <f>SUM(K355-G355)</f>
        <v>1110.0000000000146</v>
      </c>
      <c r="M355" s="415">
        <v>0.76219999999999999</v>
      </c>
      <c r="N355" s="441">
        <f>SUM(L355*M355)</f>
        <v>846.04200000001106</v>
      </c>
      <c r="O355" s="355"/>
      <c r="P355" s="114"/>
      <c r="Q355" s="108"/>
      <c r="R355" s="108"/>
      <c r="S355" s="108"/>
      <c r="T355" s="108"/>
      <c r="U355" s="108"/>
    </row>
    <row r="356" spans="1:21" s="110" customFormat="1" ht="15" customHeight="1" x14ac:dyDescent="0.25">
      <c r="A356" s="861" t="s">
        <v>2046</v>
      </c>
      <c r="B356" s="535" t="s">
        <v>1929</v>
      </c>
      <c r="C356" s="432" t="s">
        <v>52</v>
      </c>
      <c r="D356" s="433">
        <v>42101</v>
      </c>
      <c r="E356" s="434">
        <v>7976</v>
      </c>
      <c r="F356" s="435">
        <v>5.92</v>
      </c>
      <c r="G356" s="436">
        <f>SUM(E356*F356)</f>
        <v>47217.919999999998</v>
      </c>
      <c r="H356" s="437"/>
      <c r="I356" s="867">
        <v>42165</v>
      </c>
      <c r="J356" s="435">
        <v>6</v>
      </c>
      <c r="K356" s="439">
        <f>SUM(E356*J356)</f>
        <v>47856</v>
      </c>
      <c r="L356" s="440">
        <f>SUM(K356-G356)</f>
        <v>638.08000000000175</v>
      </c>
      <c r="M356" s="415">
        <v>0.76219999999999999</v>
      </c>
      <c r="N356" s="441">
        <f>SUM(L356*M356)</f>
        <v>486.34457600000133</v>
      </c>
      <c r="O356" s="355"/>
      <c r="P356" s="114"/>
      <c r="Q356" s="108"/>
      <c r="R356" s="108"/>
      <c r="S356" s="108"/>
      <c r="T356" s="108"/>
      <c r="U356" s="108"/>
    </row>
    <row r="357" spans="1:21" s="110" customFormat="1" ht="15" customHeight="1" x14ac:dyDescent="0.25">
      <c r="A357" s="14" t="s">
        <v>2105</v>
      </c>
      <c r="B357" s="535" t="s">
        <v>2106</v>
      </c>
      <c r="C357" s="432" t="s">
        <v>52</v>
      </c>
      <c r="D357" s="433">
        <v>42160</v>
      </c>
      <c r="E357" s="434">
        <v>42423</v>
      </c>
      <c r="F357" s="435">
        <v>2.68</v>
      </c>
      <c r="G357" s="436">
        <f t="shared" ref="G357:G364" si="99">SUM(E357*F357)</f>
        <v>113693.64000000001</v>
      </c>
      <c r="H357" s="437"/>
      <c r="I357" s="896">
        <v>42172</v>
      </c>
      <c r="J357" s="435">
        <v>2.4649999999999999</v>
      </c>
      <c r="K357" s="439">
        <f t="shared" ref="K357:K364" si="100">SUM(E357*J357)</f>
        <v>104572.69499999999</v>
      </c>
      <c r="L357" s="440">
        <f>SUM(K357-G357)</f>
        <v>-9120.9450000000215</v>
      </c>
      <c r="M357" s="415">
        <v>0.76219999999999999</v>
      </c>
      <c r="N357" s="441">
        <f t="shared" ref="N357:N364" si="101">SUM(L357*M357)</f>
        <v>-6951.9842790000166</v>
      </c>
      <c r="O357" s="355"/>
      <c r="P357" s="114"/>
      <c r="Q357" s="108"/>
      <c r="R357" s="108"/>
      <c r="S357" s="108"/>
      <c r="T357" s="108"/>
      <c r="U357" s="108"/>
    </row>
    <row r="358" spans="1:21" s="108" customFormat="1" ht="15" customHeight="1" x14ac:dyDescent="0.25">
      <c r="A358" s="442" t="s">
        <v>2096</v>
      </c>
      <c r="B358" s="575" t="s">
        <v>2097</v>
      </c>
      <c r="C358" s="443" t="s">
        <v>77</v>
      </c>
      <c r="D358" s="444">
        <v>42149</v>
      </c>
      <c r="E358" s="445">
        <v>47500</v>
      </c>
      <c r="F358" s="446">
        <v>1.43</v>
      </c>
      <c r="G358" s="447">
        <f t="shared" si="99"/>
        <v>67925</v>
      </c>
      <c r="H358" s="448"/>
      <c r="I358" s="867">
        <v>42173</v>
      </c>
      <c r="J358" s="446">
        <v>1.4950000000000001</v>
      </c>
      <c r="K358" s="450">
        <f t="shared" si="100"/>
        <v>71012.5</v>
      </c>
      <c r="L358" s="451">
        <f>SUM(G358-K358)</f>
        <v>-3087.5</v>
      </c>
      <c r="M358" s="415">
        <v>0.76219999999999999</v>
      </c>
      <c r="N358" s="453">
        <f t="shared" si="101"/>
        <v>-2353.2925</v>
      </c>
      <c r="O358" s="354"/>
      <c r="P358" s="115"/>
      <c r="Q358" s="110"/>
      <c r="R358" s="110"/>
      <c r="S358" s="110"/>
      <c r="T358" s="110"/>
      <c r="U358" s="110"/>
    </row>
    <row r="359" spans="1:21" s="108" customFormat="1" ht="15" customHeight="1" x14ac:dyDescent="0.25">
      <c r="A359" s="863" t="s">
        <v>2081</v>
      </c>
      <c r="B359" s="535" t="s">
        <v>2092</v>
      </c>
      <c r="C359" s="432" t="s">
        <v>52</v>
      </c>
      <c r="D359" s="433">
        <v>42139</v>
      </c>
      <c r="E359" s="434">
        <v>33561</v>
      </c>
      <c r="F359" s="435">
        <v>4.41</v>
      </c>
      <c r="G359" s="436">
        <f t="shared" si="99"/>
        <v>148004.01</v>
      </c>
      <c r="H359" s="437"/>
      <c r="I359" s="515">
        <v>42174</v>
      </c>
      <c r="J359" s="435">
        <v>4.24</v>
      </c>
      <c r="K359" s="439">
        <f t="shared" si="100"/>
        <v>142298.64000000001</v>
      </c>
      <c r="L359" s="440">
        <f>SUM(K359-G359)</f>
        <v>-5705.3699999999953</v>
      </c>
      <c r="M359" s="415">
        <v>0.76219999999999999</v>
      </c>
      <c r="N359" s="441">
        <f t="shared" si="101"/>
        <v>-4348.6330139999964</v>
      </c>
      <c r="O359" s="355"/>
      <c r="P359" s="114"/>
    </row>
    <row r="360" spans="1:21" s="110" customFormat="1" ht="15" customHeight="1" x14ac:dyDescent="0.25">
      <c r="A360" s="442" t="s">
        <v>2107</v>
      </c>
      <c r="B360" s="575" t="s">
        <v>2108</v>
      </c>
      <c r="C360" s="443" t="s">
        <v>77</v>
      </c>
      <c r="D360" s="444">
        <v>42156</v>
      </c>
      <c r="E360" s="445">
        <v>182400</v>
      </c>
      <c r="F360" s="446">
        <v>0.29499999999999998</v>
      </c>
      <c r="G360" s="447">
        <f t="shared" si="99"/>
        <v>53808</v>
      </c>
      <c r="H360" s="448"/>
      <c r="I360" s="896">
        <v>42174</v>
      </c>
      <c r="J360" s="446">
        <v>0.30099999999999999</v>
      </c>
      <c r="K360" s="450">
        <f t="shared" si="100"/>
        <v>54902.400000000001</v>
      </c>
      <c r="L360" s="451">
        <f>SUM(G360-K360)</f>
        <v>-1094.4000000000015</v>
      </c>
      <c r="M360" s="415">
        <v>0.76219999999999999</v>
      </c>
      <c r="N360" s="453">
        <f t="shared" si="101"/>
        <v>-834.15168000000108</v>
      </c>
      <c r="O360" s="354"/>
      <c r="P360" s="115"/>
    </row>
    <row r="361" spans="1:21" s="108" customFormat="1" ht="15" customHeight="1" x14ac:dyDescent="0.25">
      <c r="A361" s="14" t="s">
        <v>2117</v>
      </c>
      <c r="B361" s="535" t="s">
        <v>2118</v>
      </c>
      <c r="C361" s="432" t="s">
        <v>52</v>
      </c>
      <c r="D361" s="433">
        <v>42165</v>
      </c>
      <c r="E361" s="434">
        <v>34279</v>
      </c>
      <c r="F361" s="435">
        <v>1.2250000000000001</v>
      </c>
      <c r="G361" s="436">
        <f t="shared" si="99"/>
        <v>41991.775000000001</v>
      </c>
      <c r="H361" s="437"/>
      <c r="I361" s="896">
        <v>42184</v>
      </c>
      <c r="J361" s="435">
        <v>1.1479999999999999</v>
      </c>
      <c r="K361" s="439">
        <f t="shared" si="100"/>
        <v>39352.291999999994</v>
      </c>
      <c r="L361" s="440">
        <f>SUM(K361-G361)</f>
        <v>-2639.4830000000075</v>
      </c>
      <c r="M361" s="415">
        <v>0.76219999999999999</v>
      </c>
      <c r="N361" s="441">
        <f t="shared" si="101"/>
        <v>-2011.8139426000057</v>
      </c>
      <c r="O361" s="355"/>
      <c r="P361" s="114"/>
    </row>
    <row r="362" spans="1:21" s="110" customFormat="1" ht="15" customHeight="1" x14ac:dyDescent="0.25">
      <c r="A362" s="861" t="s">
        <v>243</v>
      </c>
      <c r="B362" s="535" t="s">
        <v>244</v>
      </c>
      <c r="C362" s="432" t="s">
        <v>52</v>
      </c>
      <c r="D362" s="433">
        <v>42038</v>
      </c>
      <c r="E362" s="434">
        <v>2567</v>
      </c>
      <c r="F362" s="435">
        <v>35.83</v>
      </c>
      <c r="G362" s="436">
        <f t="shared" si="99"/>
        <v>91975.61</v>
      </c>
      <c r="H362" s="437"/>
      <c r="I362" s="867">
        <v>42184</v>
      </c>
      <c r="J362" s="435">
        <v>34.08</v>
      </c>
      <c r="K362" s="439">
        <f t="shared" si="100"/>
        <v>87483.36</v>
      </c>
      <c r="L362" s="440">
        <f>SUM(K362-G362)</f>
        <v>-4492.25</v>
      </c>
      <c r="M362" s="415">
        <v>0.76219999999999999</v>
      </c>
      <c r="N362" s="441">
        <f t="shared" si="101"/>
        <v>-3423.9929499999998</v>
      </c>
      <c r="O362" s="355"/>
      <c r="P362" s="114"/>
      <c r="Q362" s="108"/>
      <c r="R362" s="108"/>
      <c r="S362" s="108"/>
      <c r="T362" s="108"/>
      <c r="U362" s="108"/>
    </row>
    <row r="363" spans="1:21" s="108" customFormat="1" ht="14.25" customHeight="1" x14ac:dyDescent="0.25">
      <c r="A363" s="865" t="s">
        <v>2082</v>
      </c>
      <c r="B363" s="535" t="s">
        <v>1516</v>
      </c>
      <c r="C363" s="432" t="s">
        <v>52</v>
      </c>
      <c r="D363" s="433">
        <v>42139</v>
      </c>
      <c r="E363" s="434">
        <v>27033</v>
      </c>
      <c r="F363" s="435">
        <v>2.85</v>
      </c>
      <c r="G363" s="436">
        <f t="shared" si="99"/>
        <v>77044.05</v>
      </c>
      <c r="H363" s="437"/>
      <c r="I363" s="867">
        <v>42185</v>
      </c>
      <c r="J363" s="435">
        <v>2.63</v>
      </c>
      <c r="K363" s="439">
        <f t="shared" si="100"/>
        <v>71096.789999999994</v>
      </c>
      <c r="L363" s="440">
        <f>SUM(K363-G363)</f>
        <v>-5947.2600000000093</v>
      </c>
      <c r="M363" s="415">
        <v>0.76219999999999999</v>
      </c>
      <c r="N363" s="441">
        <f t="shared" si="101"/>
        <v>-4533.0015720000074</v>
      </c>
      <c r="O363" s="355"/>
      <c r="P363" s="114"/>
    </row>
    <row r="364" spans="1:21" s="108" customFormat="1" ht="15" customHeight="1" x14ac:dyDescent="0.25">
      <c r="A364" s="442" t="s">
        <v>2109</v>
      </c>
      <c r="B364" s="575" t="s">
        <v>365</v>
      </c>
      <c r="C364" s="443" t="s">
        <v>77</v>
      </c>
      <c r="D364" s="444">
        <v>42159</v>
      </c>
      <c r="E364" s="445">
        <v>65142</v>
      </c>
      <c r="F364" s="446">
        <v>1.8</v>
      </c>
      <c r="G364" s="447">
        <f t="shared" si="99"/>
        <v>117255.6</v>
      </c>
      <c r="H364" s="448"/>
      <c r="I364" s="896">
        <v>42187</v>
      </c>
      <c r="J364" s="446">
        <v>1.8</v>
      </c>
      <c r="K364" s="450">
        <f t="shared" si="100"/>
        <v>117255.6</v>
      </c>
      <c r="L364" s="451">
        <f>SUM(G364-K364)</f>
        <v>0</v>
      </c>
      <c r="M364" s="415">
        <v>0.76219999999999999</v>
      </c>
      <c r="N364" s="453">
        <f t="shared" si="101"/>
        <v>0</v>
      </c>
      <c r="O364" s="354"/>
      <c r="P364" s="115"/>
      <c r="Q364" s="110"/>
      <c r="R364" s="110"/>
      <c r="S364" s="110"/>
      <c r="T364" s="110"/>
      <c r="U364" s="110"/>
    </row>
    <row r="365" spans="1:21" s="110" customFormat="1" ht="15" customHeight="1" x14ac:dyDescent="0.25">
      <c r="A365" s="442" t="s">
        <v>965</v>
      </c>
      <c r="B365" s="575" t="s">
        <v>218</v>
      </c>
      <c r="C365" s="443" t="s">
        <v>77</v>
      </c>
      <c r="D365" s="444">
        <v>42181</v>
      </c>
      <c r="E365" s="445">
        <v>28958</v>
      </c>
      <c r="F365" s="446">
        <v>3.74</v>
      </c>
      <c r="G365" s="447">
        <f t="shared" ref="G365:G370" si="102">SUM(E365*F365)</f>
        <v>108302.92000000001</v>
      </c>
      <c r="H365" s="448"/>
      <c r="I365" s="896">
        <v>42198</v>
      </c>
      <c r="J365" s="446">
        <v>3.47</v>
      </c>
      <c r="K365" s="450">
        <f t="shared" ref="K365:K370" si="103">SUM(E365*J365)</f>
        <v>100484.26000000001</v>
      </c>
      <c r="L365" s="451">
        <f>SUM(G365-K365)</f>
        <v>7818.6600000000035</v>
      </c>
      <c r="M365" s="452">
        <v>0.74450000000000005</v>
      </c>
      <c r="N365" s="453">
        <f t="shared" ref="N365:N370" si="104">SUM(L365*M365)</f>
        <v>5820.9923700000027</v>
      </c>
      <c r="O365" s="354"/>
      <c r="P365" s="115"/>
    </row>
    <row r="366" spans="1:21" s="108" customFormat="1" ht="15" customHeight="1" x14ac:dyDescent="0.25">
      <c r="A366" s="862" t="s">
        <v>761</v>
      </c>
      <c r="B366" s="575" t="s">
        <v>762</v>
      </c>
      <c r="C366" s="443" t="s">
        <v>77</v>
      </c>
      <c r="D366" s="444">
        <v>42114</v>
      </c>
      <c r="E366" s="445">
        <v>20215</v>
      </c>
      <c r="F366" s="446">
        <v>5.45</v>
      </c>
      <c r="G366" s="447">
        <f t="shared" si="102"/>
        <v>110171.75</v>
      </c>
      <c r="H366" s="448"/>
      <c r="I366" s="867">
        <v>42201</v>
      </c>
      <c r="J366" s="446">
        <v>5.72</v>
      </c>
      <c r="K366" s="450">
        <f t="shared" si="103"/>
        <v>115629.79999999999</v>
      </c>
      <c r="L366" s="451">
        <f>SUM(G366-K366)</f>
        <v>-5458.0499999999884</v>
      </c>
      <c r="M366" s="415">
        <v>0.76219999999999999</v>
      </c>
      <c r="N366" s="453">
        <f t="shared" si="104"/>
        <v>-4160.1257099999912</v>
      </c>
      <c r="O366" s="354"/>
      <c r="P366" s="115"/>
      <c r="Q366" s="110"/>
      <c r="R366" s="110"/>
      <c r="S366" s="110"/>
      <c r="T366" s="110"/>
      <c r="U366" s="110"/>
    </row>
    <row r="367" spans="1:21" s="110" customFormat="1" ht="15" customHeight="1" x14ac:dyDescent="0.25">
      <c r="A367" s="862" t="s">
        <v>2048</v>
      </c>
      <c r="B367" s="575" t="s">
        <v>1085</v>
      </c>
      <c r="C367" s="443" t="s">
        <v>77</v>
      </c>
      <c r="D367" s="444" t="s">
        <v>2049</v>
      </c>
      <c r="E367" s="445">
        <v>3879</v>
      </c>
      <c r="F367" s="446">
        <v>21.84</v>
      </c>
      <c r="G367" s="447">
        <f t="shared" si="102"/>
        <v>84717.36</v>
      </c>
      <c r="H367" s="448"/>
      <c r="I367" s="867">
        <v>42206</v>
      </c>
      <c r="J367" s="446">
        <v>22.21</v>
      </c>
      <c r="K367" s="450">
        <f t="shared" si="103"/>
        <v>86152.59</v>
      </c>
      <c r="L367" s="451">
        <f>SUM(G367-K367)</f>
        <v>-1435.2299999999959</v>
      </c>
      <c r="M367" s="415">
        <v>0.76219999999999999</v>
      </c>
      <c r="N367" s="453">
        <f t="shared" si="104"/>
        <v>-1093.932305999997</v>
      </c>
      <c r="O367" s="354"/>
      <c r="P367" s="115"/>
    </row>
    <row r="368" spans="1:21" s="108" customFormat="1" ht="15" customHeight="1" x14ac:dyDescent="0.25">
      <c r="A368" s="862" t="s">
        <v>2038</v>
      </c>
      <c r="B368" s="575" t="s">
        <v>2039</v>
      </c>
      <c r="C368" s="443" t="s">
        <v>77</v>
      </c>
      <c r="D368" s="444">
        <v>42094</v>
      </c>
      <c r="E368" s="445">
        <v>20967</v>
      </c>
      <c r="F368" s="446">
        <v>0.88500000000000001</v>
      </c>
      <c r="G368" s="447">
        <f t="shared" si="102"/>
        <v>18555.795000000002</v>
      </c>
      <c r="H368" s="448"/>
      <c r="I368" s="867">
        <v>42206</v>
      </c>
      <c r="J368" s="446">
        <v>0.83</v>
      </c>
      <c r="K368" s="450">
        <f t="shared" si="103"/>
        <v>17402.61</v>
      </c>
      <c r="L368" s="451">
        <f>SUM(G368-K368)</f>
        <v>1153.1850000000013</v>
      </c>
      <c r="M368" s="415">
        <v>0.76219999999999999</v>
      </c>
      <c r="N368" s="453">
        <f t="shared" si="104"/>
        <v>878.95760700000096</v>
      </c>
      <c r="O368" s="354"/>
      <c r="P368" s="115"/>
      <c r="Q368" s="110"/>
      <c r="R368" s="110"/>
      <c r="S368" s="110"/>
      <c r="T368" s="110"/>
      <c r="U368" s="110"/>
    </row>
    <row r="369" spans="1:21" s="108" customFormat="1" ht="15" customHeight="1" x14ac:dyDescent="0.25">
      <c r="A369" s="14" t="s">
        <v>2103</v>
      </c>
      <c r="B369" s="535" t="s">
        <v>2104</v>
      </c>
      <c r="C369" s="432" t="s">
        <v>52</v>
      </c>
      <c r="D369" s="433">
        <v>42156</v>
      </c>
      <c r="E369" s="434">
        <v>62903</v>
      </c>
      <c r="F369" s="435">
        <v>1.2050000000000001</v>
      </c>
      <c r="G369" s="436">
        <f t="shared" si="102"/>
        <v>75798.115000000005</v>
      </c>
      <c r="H369" s="437"/>
      <c r="I369" s="896">
        <v>42209</v>
      </c>
      <c r="J369" s="435">
        <v>1.06</v>
      </c>
      <c r="K369" s="439">
        <f t="shared" si="103"/>
        <v>66677.180000000008</v>
      </c>
      <c r="L369" s="440">
        <f>SUM(K369-G369)</f>
        <v>-9120.9349999999977</v>
      </c>
      <c r="M369" s="415">
        <v>0.76219999999999999</v>
      </c>
      <c r="N369" s="441">
        <f t="shared" si="104"/>
        <v>-6951.9766569999983</v>
      </c>
      <c r="O369" s="355"/>
      <c r="P369" s="114"/>
    </row>
    <row r="370" spans="1:21" s="108" customFormat="1" ht="15" customHeight="1" x14ac:dyDescent="0.25">
      <c r="A370" s="14" t="s">
        <v>242</v>
      </c>
      <c r="B370" s="535" t="s">
        <v>242</v>
      </c>
      <c r="C370" s="432" t="s">
        <v>52</v>
      </c>
      <c r="D370" s="433">
        <v>42199</v>
      </c>
      <c r="E370" s="434">
        <v>3806</v>
      </c>
      <c r="F370" s="435">
        <v>27.47</v>
      </c>
      <c r="G370" s="436">
        <f t="shared" si="102"/>
        <v>104550.81999999999</v>
      </c>
      <c r="H370" s="437"/>
      <c r="I370" s="896">
        <v>42212</v>
      </c>
      <c r="J370" s="435">
        <v>25.27</v>
      </c>
      <c r="K370" s="439">
        <f t="shared" si="103"/>
        <v>96177.62</v>
      </c>
      <c r="L370" s="440">
        <f>SUM(K370-G370)</f>
        <v>-8373.1999999999971</v>
      </c>
      <c r="M370" s="415">
        <v>0.73280000000000001</v>
      </c>
      <c r="N370" s="441">
        <f t="shared" si="104"/>
        <v>-6135.8809599999977</v>
      </c>
      <c r="O370" s="355"/>
      <c r="P370" s="114"/>
    </row>
    <row r="371" spans="1:21" s="108" customFormat="1" ht="15" customHeight="1" x14ac:dyDescent="0.25">
      <c r="A371" s="14" t="s">
        <v>2147</v>
      </c>
      <c r="B371" s="535" t="s">
        <v>2148</v>
      </c>
      <c r="C371" s="432" t="s">
        <v>52</v>
      </c>
      <c r="D371" s="433">
        <v>42200</v>
      </c>
      <c r="E371" s="434">
        <v>25586</v>
      </c>
      <c r="F371" s="435">
        <v>3.96</v>
      </c>
      <c r="G371" s="436">
        <f t="shared" ref="G371:G377" si="105">SUM(E371*F371)</f>
        <v>101320.56</v>
      </c>
      <c r="H371" s="437"/>
      <c r="I371" s="896">
        <v>42207</v>
      </c>
      <c r="J371" s="435">
        <v>3.91</v>
      </c>
      <c r="K371" s="439">
        <f t="shared" ref="K371:K377" si="106">SUM(E371*J371)</f>
        <v>100041.26000000001</v>
      </c>
      <c r="L371" s="440">
        <f>SUM(K371-G371)</f>
        <v>-1279.2999999999884</v>
      </c>
      <c r="M371" s="415">
        <v>0.72870000000000001</v>
      </c>
      <c r="N371" s="441">
        <f t="shared" ref="N371:N377" si="107">SUM(L371*M371)</f>
        <v>-932.22590999999159</v>
      </c>
      <c r="O371" s="355"/>
      <c r="P371" s="114"/>
    </row>
    <row r="372" spans="1:21" s="110" customFormat="1" ht="15" customHeight="1" x14ac:dyDescent="0.25">
      <c r="A372" s="862" t="s">
        <v>2045</v>
      </c>
      <c r="B372" s="575" t="s">
        <v>2044</v>
      </c>
      <c r="C372" s="443" t="s">
        <v>77</v>
      </c>
      <c r="D372" s="444">
        <v>42103</v>
      </c>
      <c r="E372" s="445">
        <v>35263</v>
      </c>
      <c r="F372" s="446">
        <v>2.2999999999999998</v>
      </c>
      <c r="G372" s="447">
        <f t="shared" si="105"/>
        <v>81104.899999999994</v>
      </c>
      <c r="H372" s="448"/>
      <c r="I372" s="867">
        <v>42221</v>
      </c>
      <c r="J372" s="446">
        <v>2.35</v>
      </c>
      <c r="K372" s="450">
        <f t="shared" si="106"/>
        <v>82868.05</v>
      </c>
      <c r="L372" s="451">
        <f>SUM(G372-K372)</f>
        <v>-1763.1500000000087</v>
      </c>
      <c r="M372" s="415">
        <v>0.72870000000000001</v>
      </c>
      <c r="N372" s="453">
        <f t="shared" si="107"/>
        <v>-1284.8074050000064</v>
      </c>
      <c r="O372" s="354"/>
      <c r="P372" s="115"/>
    </row>
    <row r="373" spans="1:21" s="110" customFormat="1" ht="15" customHeight="1" x14ac:dyDescent="0.25">
      <c r="A373" s="14" t="s">
        <v>2135</v>
      </c>
      <c r="B373" s="535" t="s">
        <v>2136</v>
      </c>
      <c r="C373" s="432" t="s">
        <v>52</v>
      </c>
      <c r="D373" s="433">
        <v>42177</v>
      </c>
      <c r="E373" s="434">
        <v>17820</v>
      </c>
      <c r="F373" s="435">
        <v>4.5</v>
      </c>
      <c r="G373" s="436">
        <f t="shared" si="105"/>
        <v>80190</v>
      </c>
      <c r="H373" s="437"/>
      <c r="I373" s="896">
        <v>42221</v>
      </c>
      <c r="J373" s="435">
        <v>4.1100000000000003</v>
      </c>
      <c r="K373" s="439">
        <f t="shared" si="106"/>
        <v>73240.200000000012</v>
      </c>
      <c r="L373" s="440">
        <f t="shared" ref="L373:L378" si="108">SUM(K373-G373)</f>
        <v>-6949.7999999999884</v>
      </c>
      <c r="M373" s="415">
        <v>0.72870000000000001</v>
      </c>
      <c r="N373" s="441">
        <f t="shared" si="107"/>
        <v>-5064.319259999992</v>
      </c>
      <c r="O373" s="355"/>
      <c r="P373" s="114"/>
      <c r="Q373" s="108"/>
      <c r="R373" s="108"/>
      <c r="S373" s="108"/>
      <c r="T373" s="108"/>
      <c r="U373" s="108"/>
    </row>
    <row r="374" spans="1:21" s="110" customFormat="1" ht="15" customHeight="1" x14ac:dyDescent="0.25">
      <c r="A374" s="14" t="s">
        <v>2167</v>
      </c>
      <c r="B374" s="535" t="s">
        <v>1311</v>
      </c>
      <c r="C374" s="432" t="s">
        <v>52</v>
      </c>
      <c r="D374" s="433">
        <v>42215</v>
      </c>
      <c r="E374" s="434">
        <v>10000</v>
      </c>
      <c r="F374" s="435">
        <v>7.3</v>
      </c>
      <c r="G374" s="436">
        <f t="shared" si="105"/>
        <v>73000</v>
      </c>
      <c r="H374" s="437"/>
      <c r="I374" s="896">
        <v>42228</v>
      </c>
      <c r="J374" s="435">
        <v>6.79</v>
      </c>
      <c r="K374" s="439">
        <f t="shared" si="106"/>
        <v>67900</v>
      </c>
      <c r="L374" s="440">
        <f t="shared" si="108"/>
        <v>-5100</v>
      </c>
      <c r="M374" s="415">
        <v>0.73750000000000004</v>
      </c>
      <c r="N374" s="441">
        <f t="shared" si="107"/>
        <v>-3761.25</v>
      </c>
      <c r="O374" s="355"/>
      <c r="P374" s="114"/>
      <c r="Q374" s="108"/>
      <c r="R374" s="108"/>
      <c r="S374" s="108"/>
      <c r="T374" s="108"/>
      <c r="U374" s="108"/>
    </row>
    <row r="375" spans="1:21" s="108" customFormat="1" ht="15" customHeight="1" x14ac:dyDescent="0.25">
      <c r="A375" s="14" t="s">
        <v>965</v>
      </c>
      <c r="B375" s="535" t="s">
        <v>218</v>
      </c>
      <c r="C375" s="432" t="s">
        <v>52</v>
      </c>
      <c r="D375" s="433">
        <v>42202</v>
      </c>
      <c r="E375" s="434">
        <v>25586</v>
      </c>
      <c r="F375" s="435">
        <v>3.63</v>
      </c>
      <c r="G375" s="436">
        <f t="shared" si="105"/>
        <v>92877.18</v>
      </c>
      <c r="H375" s="437"/>
      <c r="I375" s="896">
        <v>42233</v>
      </c>
      <c r="J375" s="435">
        <v>3.48</v>
      </c>
      <c r="K375" s="439">
        <f t="shared" si="106"/>
        <v>89039.28</v>
      </c>
      <c r="L375" s="440">
        <f t="shared" si="108"/>
        <v>-3837.8999999999942</v>
      </c>
      <c r="M375" s="415">
        <v>0.73719999999999997</v>
      </c>
      <c r="N375" s="441">
        <f t="shared" si="107"/>
        <v>-2829.2998799999955</v>
      </c>
      <c r="O375" s="355"/>
      <c r="P375" s="114"/>
    </row>
    <row r="376" spans="1:21" s="110" customFormat="1" ht="15" customHeight="1" x14ac:dyDescent="0.25">
      <c r="A376" s="14" t="s">
        <v>2146</v>
      </c>
      <c r="B376" s="535" t="s">
        <v>2145</v>
      </c>
      <c r="C376" s="432" t="s">
        <v>52</v>
      </c>
      <c r="D376" s="433">
        <v>42199</v>
      </c>
      <c r="E376" s="434">
        <v>92110</v>
      </c>
      <c r="F376" s="435">
        <v>1.085</v>
      </c>
      <c r="G376" s="436">
        <f t="shared" si="105"/>
        <v>99939.349999999991</v>
      </c>
      <c r="H376" s="437"/>
      <c r="I376" s="896">
        <v>42236</v>
      </c>
      <c r="J376" s="435">
        <v>1.069</v>
      </c>
      <c r="K376" s="439">
        <f t="shared" si="106"/>
        <v>98465.59</v>
      </c>
      <c r="L376" s="440">
        <f t="shared" si="108"/>
        <v>-1473.7599999999948</v>
      </c>
      <c r="M376" s="415">
        <v>0.73370000000000002</v>
      </c>
      <c r="N376" s="441">
        <f t="shared" si="107"/>
        <v>-1081.2977119999962</v>
      </c>
      <c r="O376" s="355"/>
      <c r="P376" s="114"/>
      <c r="Q376" s="108"/>
      <c r="R376" s="108"/>
      <c r="S376" s="108"/>
      <c r="T376" s="108"/>
      <c r="U376" s="108"/>
    </row>
    <row r="377" spans="1:21" s="108" customFormat="1" ht="15" customHeight="1" x14ac:dyDescent="0.25">
      <c r="A377" s="14" t="s">
        <v>1480</v>
      </c>
      <c r="B377" s="535" t="s">
        <v>1481</v>
      </c>
      <c r="C377" s="432" t="s">
        <v>52</v>
      </c>
      <c r="D377" s="433">
        <v>42200</v>
      </c>
      <c r="E377" s="434">
        <v>1910</v>
      </c>
      <c r="F377" s="435">
        <v>53.95</v>
      </c>
      <c r="G377" s="436">
        <f t="shared" si="105"/>
        <v>103044.5</v>
      </c>
      <c r="H377" s="437"/>
      <c r="I377" s="896">
        <v>42236</v>
      </c>
      <c r="J377" s="435">
        <v>49.9</v>
      </c>
      <c r="K377" s="439">
        <f t="shared" si="106"/>
        <v>95309</v>
      </c>
      <c r="L377" s="440">
        <f t="shared" si="108"/>
        <v>-7735.5</v>
      </c>
      <c r="M377" s="415">
        <v>0.73370000000000002</v>
      </c>
      <c r="N377" s="441">
        <f t="shared" si="107"/>
        <v>-5675.5363500000003</v>
      </c>
      <c r="O377" s="355"/>
      <c r="P377" s="114"/>
    </row>
    <row r="378" spans="1:21" s="108" customFormat="1" ht="15" customHeight="1" x14ac:dyDescent="0.25">
      <c r="A378" s="14" t="s">
        <v>2133</v>
      </c>
      <c r="B378" s="535" t="s">
        <v>2134</v>
      </c>
      <c r="C378" s="432" t="s">
        <v>52</v>
      </c>
      <c r="D378" s="433">
        <v>42178</v>
      </c>
      <c r="E378" s="434">
        <v>15108</v>
      </c>
      <c r="F378" s="435">
        <v>3.91</v>
      </c>
      <c r="G378" s="436">
        <f t="shared" ref="G378:G384" si="109">SUM(E378*F378)</f>
        <v>59072.28</v>
      </c>
      <c r="H378" s="437"/>
      <c r="I378" s="896">
        <v>42240</v>
      </c>
      <c r="J378" s="435">
        <v>3.56</v>
      </c>
      <c r="K378" s="439">
        <f t="shared" ref="K378:K384" si="110">SUM(E378*J378)</f>
        <v>53784.480000000003</v>
      </c>
      <c r="L378" s="440">
        <f t="shared" si="108"/>
        <v>-5287.7999999999956</v>
      </c>
      <c r="M378" s="452">
        <v>0.71560000000000001</v>
      </c>
      <c r="N378" s="441">
        <f t="shared" ref="N378:N384" si="111">SUM(L378*M378)</f>
        <v>-3783.949679999997</v>
      </c>
      <c r="O378" s="355"/>
      <c r="P378" s="114"/>
    </row>
    <row r="379" spans="1:21" s="110" customFormat="1" ht="15" customHeight="1" x14ac:dyDescent="0.25">
      <c r="A379" s="442" t="s">
        <v>2180</v>
      </c>
      <c r="B379" s="575" t="s">
        <v>469</v>
      </c>
      <c r="C379" s="443" t="s">
        <v>77</v>
      </c>
      <c r="D379" s="444">
        <v>42233</v>
      </c>
      <c r="E379" s="445">
        <v>31652</v>
      </c>
      <c r="F379" s="446">
        <v>2.98</v>
      </c>
      <c r="G379" s="447">
        <f t="shared" si="109"/>
        <v>94322.96</v>
      </c>
      <c r="H379" s="448"/>
      <c r="I379" s="896">
        <v>42242</v>
      </c>
      <c r="J379" s="446">
        <v>3.04</v>
      </c>
      <c r="K379" s="450">
        <f t="shared" si="110"/>
        <v>96222.080000000002</v>
      </c>
      <c r="L379" s="451">
        <f t="shared" ref="L379:L384" si="112">SUM(G379-K379)</f>
        <v>-1899.1199999999953</v>
      </c>
      <c r="M379" s="452">
        <v>0.71560000000000001</v>
      </c>
      <c r="N379" s="453">
        <f t="shared" si="111"/>
        <v>-1359.0102719999968</v>
      </c>
      <c r="O379" s="354"/>
      <c r="P379" s="115"/>
    </row>
    <row r="380" spans="1:21" s="110" customFormat="1" ht="15" customHeight="1" x14ac:dyDescent="0.25">
      <c r="A380" s="442" t="s">
        <v>2026</v>
      </c>
      <c r="B380" s="575" t="s">
        <v>2025</v>
      </c>
      <c r="C380" s="443" t="s">
        <v>77</v>
      </c>
      <c r="D380" s="444">
        <v>42240</v>
      </c>
      <c r="E380" s="445">
        <v>4284</v>
      </c>
      <c r="F380" s="446">
        <v>17.93</v>
      </c>
      <c r="G380" s="447">
        <f t="shared" si="109"/>
        <v>76812.12</v>
      </c>
      <c r="H380" s="448"/>
      <c r="I380" s="896">
        <v>42242</v>
      </c>
      <c r="J380" s="446">
        <v>18.690000000000001</v>
      </c>
      <c r="K380" s="450">
        <f t="shared" si="110"/>
        <v>80067.960000000006</v>
      </c>
      <c r="L380" s="451">
        <f t="shared" si="112"/>
        <v>-3255.8400000000111</v>
      </c>
      <c r="M380" s="452">
        <v>0.71560000000000001</v>
      </c>
      <c r="N380" s="453">
        <f t="shared" si="111"/>
        <v>-2329.8791040000078</v>
      </c>
      <c r="O380" s="354"/>
      <c r="P380" s="115"/>
    </row>
    <row r="381" spans="1:21" s="110" customFormat="1" ht="15" customHeight="1" x14ac:dyDescent="0.25">
      <c r="A381" s="442" t="s">
        <v>2226</v>
      </c>
      <c r="B381" s="575" t="s">
        <v>725</v>
      </c>
      <c r="C381" s="443" t="s">
        <v>77</v>
      </c>
      <c r="D381" s="444">
        <v>42241</v>
      </c>
      <c r="E381" s="445">
        <v>7600</v>
      </c>
      <c r="F381" s="446">
        <v>16.239999999999998</v>
      </c>
      <c r="G381" s="447">
        <f t="shared" si="109"/>
        <v>123423.99999999999</v>
      </c>
      <c r="H381" s="448"/>
      <c r="I381" s="896">
        <v>42242</v>
      </c>
      <c r="J381" s="446">
        <v>16.57</v>
      </c>
      <c r="K381" s="450">
        <f t="shared" si="110"/>
        <v>125932</v>
      </c>
      <c r="L381" s="451">
        <f t="shared" si="112"/>
        <v>-2508.0000000000146</v>
      </c>
      <c r="M381" s="452">
        <v>0.71709999999999996</v>
      </c>
      <c r="N381" s="453">
        <f t="shared" si="111"/>
        <v>-1798.4868000000104</v>
      </c>
      <c r="O381" s="354"/>
      <c r="P381" s="115"/>
    </row>
    <row r="382" spans="1:21" s="110" customFormat="1" ht="15" customHeight="1" x14ac:dyDescent="0.25">
      <c r="A382" s="442" t="s">
        <v>1643</v>
      </c>
      <c r="B382" s="575" t="s">
        <v>1644</v>
      </c>
      <c r="C382" s="443" t="s">
        <v>77</v>
      </c>
      <c r="D382" s="444">
        <v>42159</v>
      </c>
      <c r="E382" s="445">
        <v>13217</v>
      </c>
      <c r="F382" s="446">
        <v>9.9</v>
      </c>
      <c r="G382" s="447">
        <f t="shared" si="109"/>
        <v>130848.3</v>
      </c>
      <c r="H382" s="448"/>
      <c r="I382" s="896">
        <v>42250</v>
      </c>
      <c r="J382" s="446">
        <v>9.73</v>
      </c>
      <c r="K382" s="450">
        <f t="shared" si="110"/>
        <v>128601.41</v>
      </c>
      <c r="L382" s="451">
        <f t="shared" si="112"/>
        <v>2246.8899999999994</v>
      </c>
      <c r="M382" s="452">
        <v>0.71709999999999996</v>
      </c>
      <c r="N382" s="453">
        <f t="shared" si="111"/>
        <v>1611.2448189999996</v>
      </c>
      <c r="O382" s="354"/>
      <c r="P382" s="115"/>
    </row>
    <row r="383" spans="1:21" s="110" customFormat="1" ht="15" customHeight="1" x14ac:dyDescent="0.25">
      <c r="A383" s="442" t="s">
        <v>2174</v>
      </c>
      <c r="B383" s="575" t="s">
        <v>2175</v>
      </c>
      <c r="C383" s="443" t="s">
        <v>77</v>
      </c>
      <c r="D383" s="444">
        <v>42228</v>
      </c>
      <c r="E383" s="445">
        <v>53214</v>
      </c>
      <c r="F383" s="446">
        <v>1.2549999999999999</v>
      </c>
      <c r="G383" s="447">
        <f t="shared" si="109"/>
        <v>66783.569999999992</v>
      </c>
      <c r="H383" s="448"/>
      <c r="I383" s="896">
        <v>42257</v>
      </c>
      <c r="J383" s="446">
        <v>1.29</v>
      </c>
      <c r="K383" s="450">
        <f t="shared" si="110"/>
        <v>68646.06</v>
      </c>
      <c r="L383" s="451">
        <f t="shared" si="112"/>
        <v>-1862.4900000000052</v>
      </c>
      <c r="M383" s="452">
        <v>0.71709999999999996</v>
      </c>
      <c r="N383" s="453">
        <f t="shared" si="111"/>
        <v>-1335.5915790000038</v>
      </c>
      <c r="O383" s="354"/>
      <c r="P383" s="115"/>
    </row>
    <row r="384" spans="1:21" s="110" customFormat="1" ht="15" customHeight="1" x14ac:dyDescent="0.25">
      <c r="A384" s="442" t="s">
        <v>2182</v>
      </c>
      <c r="B384" s="575" t="s">
        <v>2183</v>
      </c>
      <c r="C384" s="443" t="s">
        <v>77</v>
      </c>
      <c r="D384" s="444">
        <v>42240</v>
      </c>
      <c r="E384" s="445">
        <v>18589</v>
      </c>
      <c r="F384" s="446">
        <v>3.82</v>
      </c>
      <c r="G384" s="447">
        <f t="shared" si="109"/>
        <v>71009.98</v>
      </c>
      <c r="H384" s="448"/>
      <c r="I384" s="896">
        <v>42258</v>
      </c>
      <c r="J384" s="446">
        <v>3.82</v>
      </c>
      <c r="K384" s="450">
        <f t="shared" si="110"/>
        <v>71009.98</v>
      </c>
      <c r="L384" s="451">
        <f t="shared" si="112"/>
        <v>0</v>
      </c>
      <c r="M384" s="452">
        <v>0.71709999999999996</v>
      </c>
      <c r="N384" s="453">
        <f t="shared" si="111"/>
        <v>0</v>
      </c>
      <c r="O384" s="354"/>
      <c r="P384" s="115"/>
    </row>
    <row r="385" spans="1:21" s="110" customFormat="1" ht="15" customHeight="1" x14ac:dyDescent="0.25">
      <c r="A385" s="442" t="s">
        <v>352</v>
      </c>
      <c r="B385" s="575" t="s">
        <v>353</v>
      </c>
      <c r="C385" s="443" t="s">
        <v>77</v>
      </c>
      <c r="D385" s="444">
        <v>42159</v>
      </c>
      <c r="E385" s="445">
        <v>4956</v>
      </c>
      <c r="F385" s="446">
        <v>13.5</v>
      </c>
      <c r="G385" s="447">
        <f t="shared" ref="G385:G390" si="113">SUM(E385*F385)</f>
        <v>66906</v>
      </c>
      <c r="H385" s="448"/>
      <c r="I385" s="896">
        <v>42264</v>
      </c>
      <c r="J385" s="446">
        <v>12.87</v>
      </c>
      <c r="K385" s="450">
        <f t="shared" ref="K385:K390" si="114">SUM(E385*J385)</f>
        <v>63783.719999999994</v>
      </c>
      <c r="L385" s="451">
        <f t="shared" ref="L385:L390" si="115">SUM(G385-K385)</f>
        <v>3122.2800000000061</v>
      </c>
      <c r="M385" s="452">
        <v>0.71919999999999995</v>
      </c>
      <c r="N385" s="453">
        <f t="shared" ref="N385:N390" si="116">SUM(L385*M385)</f>
        <v>2245.5437760000041</v>
      </c>
      <c r="O385" s="354"/>
      <c r="P385" s="115"/>
    </row>
    <row r="386" spans="1:21" s="110" customFormat="1" ht="15" customHeight="1" x14ac:dyDescent="0.25">
      <c r="A386" s="442" t="s">
        <v>404</v>
      </c>
      <c r="B386" s="575" t="s">
        <v>405</v>
      </c>
      <c r="C386" s="443" t="s">
        <v>77</v>
      </c>
      <c r="D386" s="444">
        <v>42234</v>
      </c>
      <c r="E386" s="445">
        <v>15144</v>
      </c>
      <c r="F386" s="446">
        <v>8.77</v>
      </c>
      <c r="G386" s="447">
        <f t="shared" si="113"/>
        <v>132812.88</v>
      </c>
      <c r="H386" s="448"/>
      <c r="I386" s="896">
        <v>42234</v>
      </c>
      <c r="J386" s="446">
        <v>8.89</v>
      </c>
      <c r="K386" s="450">
        <f t="shared" si="114"/>
        <v>134630.16</v>
      </c>
      <c r="L386" s="451">
        <f t="shared" si="115"/>
        <v>-1817.2799999999988</v>
      </c>
      <c r="M386" s="452">
        <v>0.70299999999999996</v>
      </c>
      <c r="N386" s="453">
        <f t="shared" si="116"/>
        <v>-1277.547839999999</v>
      </c>
      <c r="O386" s="452" t="s">
        <v>3</v>
      </c>
      <c r="P386" s="115"/>
    </row>
    <row r="387" spans="1:21" s="110" customFormat="1" ht="15" customHeight="1" x14ac:dyDescent="0.25">
      <c r="A387" s="442" t="s">
        <v>2227</v>
      </c>
      <c r="B387" s="575" t="s">
        <v>1980</v>
      </c>
      <c r="C387" s="443" t="s">
        <v>77</v>
      </c>
      <c r="D387" s="444">
        <v>42241</v>
      </c>
      <c r="E387" s="445">
        <v>26208</v>
      </c>
      <c r="F387" s="446">
        <v>2.72</v>
      </c>
      <c r="G387" s="447">
        <f t="shared" si="113"/>
        <v>71285.760000000009</v>
      </c>
      <c r="H387" s="448"/>
      <c r="I387" s="896">
        <v>42282</v>
      </c>
      <c r="J387" s="446">
        <v>2.85</v>
      </c>
      <c r="K387" s="450">
        <f t="shared" si="114"/>
        <v>74692.800000000003</v>
      </c>
      <c r="L387" s="451">
        <f t="shared" si="115"/>
        <v>-3407.0399999999936</v>
      </c>
      <c r="M387" s="452">
        <v>0.70420000000000005</v>
      </c>
      <c r="N387" s="453">
        <f t="shared" si="116"/>
        <v>-2399.2375679999955</v>
      </c>
      <c r="O387" s="354"/>
      <c r="P387" s="115"/>
    </row>
    <row r="388" spans="1:21" s="108" customFormat="1" ht="15" customHeight="1" x14ac:dyDescent="0.25">
      <c r="A388" s="442" t="s">
        <v>2043</v>
      </c>
      <c r="B388" s="575" t="s">
        <v>614</v>
      </c>
      <c r="C388" s="443" t="s">
        <v>77</v>
      </c>
      <c r="D388" s="444">
        <v>42263</v>
      </c>
      <c r="E388" s="445">
        <v>13983</v>
      </c>
      <c r="F388" s="446">
        <v>9.4499999999999993</v>
      </c>
      <c r="G388" s="447">
        <f t="shared" si="113"/>
        <v>132139.34999999998</v>
      </c>
      <c r="H388" s="448"/>
      <c r="I388" s="896">
        <v>42282</v>
      </c>
      <c r="J388" s="446">
        <v>10.11</v>
      </c>
      <c r="K388" s="450">
        <f t="shared" si="114"/>
        <v>141368.13</v>
      </c>
      <c r="L388" s="451">
        <f t="shared" si="115"/>
        <v>-9228.7800000000279</v>
      </c>
      <c r="M388" s="452">
        <v>0.70420000000000005</v>
      </c>
      <c r="N388" s="453">
        <f t="shared" si="116"/>
        <v>-6498.90687600002</v>
      </c>
      <c r="O388" s="354"/>
      <c r="P388" s="115"/>
      <c r="Q388" s="110"/>
      <c r="R388" s="110"/>
      <c r="S388" s="110"/>
      <c r="T388" s="110"/>
      <c r="U388" s="110"/>
    </row>
    <row r="389" spans="1:21" s="110" customFormat="1" ht="15" customHeight="1" x14ac:dyDescent="0.25">
      <c r="A389" s="442" t="s">
        <v>2232</v>
      </c>
      <c r="B389" s="575" t="s">
        <v>2231</v>
      </c>
      <c r="C389" s="443" t="s">
        <v>77</v>
      </c>
      <c r="D389" s="444">
        <v>42264</v>
      </c>
      <c r="E389" s="445">
        <v>7054</v>
      </c>
      <c r="F389" s="446">
        <v>10.85</v>
      </c>
      <c r="G389" s="447">
        <f t="shared" si="113"/>
        <v>76535.899999999994</v>
      </c>
      <c r="H389" s="448"/>
      <c r="I389" s="896">
        <v>42283</v>
      </c>
      <c r="J389" s="446">
        <v>10.1</v>
      </c>
      <c r="K389" s="450">
        <f t="shared" si="114"/>
        <v>71245.399999999994</v>
      </c>
      <c r="L389" s="451">
        <f t="shared" si="115"/>
        <v>5290.5</v>
      </c>
      <c r="M389" s="452">
        <v>0.70420000000000005</v>
      </c>
      <c r="N389" s="453">
        <f t="shared" si="116"/>
        <v>3725.5701000000004</v>
      </c>
      <c r="O389" s="354"/>
      <c r="P389" s="115"/>
    </row>
    <row r="390" spans="1:21" s="110" customFormat="1" ht="15" customHeight="1" x14ac:dyDescent="0.25">
      <c r="A390" s="442" t="s">
        <v>452</v>
      </c>
      <c r="B390" s="575" t="s">
        <v>453</v>
      </c>
      <c r="C390" s="443" t="s">
        <v>77</v>
      </c>
      <c r="D390" s="444">
        <v>42276</v>
      </c>
      <c r="E390" s="445">
        <v>28721</v>
      </c>
      <c r="F390" s="446">
        <v>3.86</v>
      </c>
      <c r="G390" s="447">
        <f t="shared" si="113"/>
        <v>110863.06</v>
      </c>
      <c r="H390" s="448"/>
      <c r="I390" s="896" t="s">
        <v>2285</v>
      </c>
      <c r="J390" s="446">
        <v>3.99</v>
      </c>
      <c r="K390" s="450">
        <f t="shared" si="114"/>
        <v>114596.79000000001</v>
      </c>
      <c r="L390" s="451">
        <f t="shared" si="115"/>
        <v>-3733.7300000000105</v>
      </c>
      <c r="M390" s="452">
        <v>0.72709999999999997</v>
      </c>
      <c r="N390" s="453">
        <f t="shared" si="116"/>
        <v>-2714.7950830000077</v>
      </c>
      <c r="O390" s="354"/>
      <c r="P390" s="115"/>
    </row>
    <row r="391" spans="1:21" s="108" customFormat="1" ht="15" customHeight="1" x14ac:dyDescent="0.25">
      <c r="A391" s="14" t="s">
        <v>397</v>
      </c>
      <c r="B391" s="535" t="s">
        <v>273</v>
      </c>
      <c r="C391" s="432" t="s">
        <v>52</v>
      </c>
      <c r="D391" s="433">
        <v>42284</v>
      </c>
      <c r="E391" s="434">
        <v>32284</v>
      </c>
      <c r="F391" s="435">
        <v>0.81</v>
      </c>
      <c r="G391" s="436">
        <f t="shared" ref="G391:G396" si="117">SUM(E391*F391)</f>
        <v>26150.04</v>
      </c>
      <c r="H391" s="437"/>
      <c r="I391" s="896">
        <v>42310</v>
      </c>
      <c r="J391" s="435">
        <v>0.629</v>
      </c>
      <c r="K391" s="439">
        <f t="shared" ref="K391:K396" si="118">SUM(E391*J391)</f>
        <v>20306.635999999999</v>
      </c>
      <c r="L391" s="440">
        <f>SUM(K391-G391)</f>
        <v>-5843.4040000000023</v>
      </c>
      <c r="M391" s="452">
        <v>0.70489999999999997</v>
      </c>
      <c r="N391" s="441">
        <f t="shared" ref="N391:N396" si="119">SUM(L391*M391)</f>
        <v>-4119.0154796000015</v>
      </c>
      <c r="O391" s="355"/>
      <c r="P391" s="114"/>
    </row>
    <row r="392" spans="1:21" s="108" customFormat="1" ht="15" customHeight="1" x14ac:dyDescent="0.25">
      <c r="A392" s="442" t="s">
        <v>2181</v>
      </c>
      <c r="B392" s="575" t="s">
        <v>178</v>
      </c>
      <c r="C392" s="443" t="s">
        <v>77</v>
      </c>
      <c r="D392" s="444">
        <v>42234</v>
      </c>
      <c r="E392" s="445">
        <v>23948</v>
      </c>
      <c r="F392" s="446">
        <v>6.47</v>
      </c>
      <c r="G392" s="447">
        <f t="shared" si="117"/>
        <v>154943.56</v>
      </c>
      <c r="H392" s="448"/>
      <c r="I392" s="896">
        <v>42312</v>
      </c>
      <c r="J392" s="446">
        <v>5.62</v>
      </c>
      <c r="K392" s="450">
        <f t="shared" si="118"/>
        <v>134587.76</v>
      </c>
      <c r="L392" s="451">
        <f>SUM(G392-K392)</f>
        <v>20355.799999999988</v>
      </c>
      <c r="M392" s="452">
        <v>0.70489999999999997</v>
      </c>
      <c r="N392" s="453">
        <f t="shared" si="119"/>
        <v>14348.803419999991</v>
      </c>
      <c r="O392" s="354"/>
      <c r="P392" s="115"/>
      <c r="Q392" s="110"/>
      <c r="R392" s="110"/>
      <c r="S392" s="110"/>
      <c r="T392" s="110"/>
      <c r="U392" s="110"/>
    </row>
    <row r="393" spans="1:21" s="108" customFormat="1" ht="15" customHeight="1" x14ac:dyDescent="0.25">
      <c r="A393" s="442" t="s">
        <v>445</v>
      </c>
      <c r="B393" s="575" t="s">
        <v>446</v>
      </c>
      <c r="C393" s="443" t="s">
        <v>77</v>
      </c>
      <c r="D393" s="444">
        <v>42205</v>
      </c>
      <c r="E393" s="445">
        <v>3657</v>
      </c>
      <c r="F393" s="446">
        <v>21.26</v>
      </c>
      <c r="G393" s="447">
        <f t="shared" si="117"/>
        <v>77747.820000000007</v>
      </c>
      <c r="H393" s="448"/>
      <c r="I393" s="896">
        <v>42312</v>
      </c>
      <c r="J393" s="446">
        <v>19.43</v>
      </c>
      <c r="K393" s="450">
        <f t="shared" si="118"/>
        <v>71055.509999999995</v>
      </c>
      <c r="L393" s="451">
        <f>SUM(G393-K393)</f>
        <v>6692.3100000000122</v>
      </c>
      <c r="M393" s="452">
        <v>0.70489999999999997</v>
      </c>
      <c r="N393" s="453">
        <f t="shared" si="119"/>
        <v>4717.4093190000085</v>
      </c>
      <c r="O393" s="354"/>
      <c r="P393" s="115"/>
      <c r="Q393" s="110"/>
      <c r="R393" s="110"/>
      <c r="S393" s="110"/>
      <c r="T393" s="110"/>
      <c r="U393" s="110"/>
    </row>
    <row r="394" spans="1:21" s="108" customFormat="1" ht="15" customHeight="1" x14ac:dyDescent="0.25">
      <c r="A394" s="442" t="s">
        <v>2173</v>
      </c>
      <c r="B394" s="575" t="s">
        <v>2176</v>
      </c>
      <c r="C394" s="443" t="s">
        <v>77</v>
      </c>
      <c r="D394" s="444">
        <v>42226</v>
      </c>
      <c r="E394" s="445">
        <v>46562</v>
      </c>
      <c r="F394" s="446">
        <v>2.16</v>
      </c>
      <c r="G394" s="447">
        <f t="shared" si="117"/>
        <v>100573.92000000001</v>
      </c>
      <c r="H394" s="448"/>
      <c r="I394" s="896">
        <v>42314</v>
      </c>
      <c r="J394" s="446">
        <v>1.9650000000000001</v>
      </c>
      <c r="K394" s="450">
        <f t="shared" si="118"/>
        <v>91494.33</v>
      </c>
      <c r="L394" s="451">
        <f>SUM(G394-K394)</f>
        <v>9079.5900000000111</v>
      </c>
      <c r="M394" s="452">
        <v>0.71719999999999995</v>
      </c>
      <c r="N394" s="453">
        <f t="shared" si="119"/>
        <v>6511.8819480000075</v>
      </c>
      <c r="O394" s="354"/>
      <c r="P394" s="115"/>
      <c r="Q394" s="110"/>
      <c r="R394" s="110"/>
      <c r="S394" s="110"/>
      <c r="T394" s="110"/>
      <c r="U394" s="110"/>
    </row>
    <row r="395" spans="1:21" s="108" customFormat="1" ht="15" customHeight="1" x14ac:dyDescent="0.25">
      <c r="A395" s="14" t="s">
        <v>2255</v>
      </c>
      <c r="B395" s="535" t="s">
        <v>189</v>
      </c>
      <c r="C395" s="432" t="s">
        <v>52</v>
      </c>
      <c r="D395" s="433">
        <v>42284</v>
      </c>
      <c r="E395" s="434">
        <v>18653</v>
      </c>
      <c r="F395" s="435">
        <v>2.5099999999999998</v>
      </c>
      <c r="G395" s="436">
        <f t="shared" si="117"/>
        <v>46819.03</v>
      </c>
      <c r="H395" s="437"/>
      <c r="I395" s="896">
        <v>42313</v>
      </c>
      <c r="J395" s="435">
        <v>2.39</v>
      </c>
      <c r="K395" s="439">
        <f t="shared" si="118"/>
        <v>44580.670000000006</v>
      </c>
      <c r="L395" s="440">
        <f>SUM(K395-G395)</f>
        <v>-2238.3599999999933</v>
      </c>
      <c r="M395" s="452">
        <v>0.71719999999999995</v>
      </c>
      <c r="N395" s="441">
        <f t="shared" si="119"/>
        <v>-1605.3517919999952</v>
      </c>
      <c r="O395" s="355"/>
      <c r="P395" s="114"/>
    </row>
    <row r="396" spans="1:21" s="110" customFormat="1" ht="15" customHeight="1" x14ac:dyDescent="0.25">
      <c r="A396" s="14" t="s">
        <v>2273</v>
      </c>
      <c r="B396" s="535" t="s">
        <v>2274</v>
      </c>
      <c r="C396" s="432" t="s">
        <v>52</v>
      </c>
      <c r="D396" s="433">
        <v>42290</v>
      </c>
      <c r="E396" s="434">
        <v>14796</v>
      </c>
      <c r="F396" s="435">
        <v>3.87</v>
      </c>
      <c r="G396" s="436">
        <f t="shared" si="117"/>
        <v>57260.520000000004</v>
      </c>
      <c r="H396" s="437"/>
      <c r="I396" s="896">
        <v>42318</v>
      </c>
      <c r="J396" s="435">
        <v>3.39</v>
      </c>
      <c r="K396" s="439">
        <f t="shared" si="118"/>
        <v>50158.44</v>
      </c>
      <c r="L396" s="440">
        <f>SUM(K396-G396)</f>
        <v>-7102.0800000000017</v>
      </c>
      <c r="M396" s="452">
        <v>0.71719999999999995</v>
      </c>
      <c r="N396" s="441">
        <f t="shared" si="119"/>
        <v>-5093.6117760000006</v>
      </c>
      <c r="O396" s="452" t="s">
        <v>3</v>
      </c>
      <c r="P396" s="114"/>
      <c r="Q396" s="108"/>
      <c r="R396" s="108"/>
      <c r="S396" s="108"/>
      <c r="T396" s="108"/>
      <c r="U396" s="108"/>
    </row>
    <row r="397" spans="1:21" s="108" customFormat="1" ht="15" customHeight="1" x14ac:dyDescent="0.25">
      <c r="A397" s="442" t="s">
        <v>1436</v>
      </c>
      <c r="B397" s="575" t="s">
        <v>1437</v>
      </c>
      <c r="C397" s="443" t="s">
        <v>77</v>
      </c>
      <c r="D397" s="444">
        <v>42227</v>
      </c>
      <c r="E397" s="445">
        <v>17126</v>
      </c>
      <c r="F397" s="446">
        <v>4.57</v>
      </c>
      <c r="G397" s="447">
        <f t="shared" ref="G397:G402" si="120">SUM(E397*F397)</f>
        <v>78265.820000000007</v>
      </c>
      <c r="H397" s="448"/>
      <c r="I397" s="896">
        <v>42328</v>
      </c>
      <c r="J397" s="446">
        <v>4.32</v>
      </c>
      <c r="K397" s="450">
        <f t="shared" ref="K397:K402" si="121">SUM(E397*J397)</f>
        <v>73984.320000000007</v>
      </c>
      <c r="L397" s="451">
        <f>SUM(G397-K397)</f>
        <v>4281.5</v>
      </c>
      <c r="M397" s="452">
        <v>0.71719999999999995</v>
      </c>
      <c r="N397" s="453">
        <f t="shared" ref="N397:N402" si="122">SUM(L397*M397)</f>
        <v>3070.6917999999996</v>
      </c>
      <c r="O397" s="354"/>
      <c r="P397" s="115"/>
      <c r="Q397" s="110"/>
      <c r="R397" s="110"/>
      <c r="S397" s="110"/>
      <c r="T397" s="110"/>
      <c r="U397" s="110"/>
    </row>
    <row r="398" spans="1:21" s="108" customFormat="1" ht="15" customHeight="1" x14ac:dyDescent="0.25">
      <c r="A398" s="442" t="s">
        <v>2296</v>
      </c>
      <c r="B398" s="575" t="s">
        <v>2298</v>
      </c>
      <c r="C398" s="443" t="s">
        <v>77</v>
      </c>
      <c r="D398" s="444">
        <v>42321</v>
      </c>
      <c r="E398" s="445">
        <v>15000</v>
      </c>
      <c r="F398" s="446">
        <v>3.98</v>
      </c>
      <c r="G398" s="447">
        <f t="shared" si="120"/>
        <v>59700</v>
      </c>
      <c r="H398" s="448"/>
      <c r="I398" s="896">
        <v>42331</v>
      </c>
      <c r="J398" s="446">
        <v>4.34</v>
      </c>
      <c r="K398" s="450">
        <f t="shared" si="121"/>
        <v>65100</v>
      </c>
      <c r="L398" s="451">
        <f>SUM(G398-K398)</f>
        <v>-5400</v>
      </c>
      <c r="M398" s="452">
        <v>0.72350000000000003</v>
      </c>
      <c r="N398" s="453">
        <f t="shared" si="122"/>
        <v>-3906.9</v>
      </c>
      <c r="O398" s="354"/>
      <c r="P398" s="115"/>
      <c r="Q398" s="110"/>
      <c r="R398" s="110"/>
      <c r="S398" s="110"/>
      <c r="T398" s="110"/>
      <c r="U398" s="110"/>
    </row>
    <row r="399" spans="1:21" s="110" customFormat="1" ht="15" customHeight="1" x14ac:dyDescent="0.25">
      <c r="A399" s="442" t="s">
        <v>2279</v>
      </c>
      <c r="B399" s="575" t="s">
        <v>204</v>
      </c>
      <c r="C399" s="443" t="s">
        <v>77</v>
      </c>
      <c r="D399" s="444">
        <v>42297</v>
      </c>
      <c r="E399" s="445">
        <v>52694</v>
      </c>
      <c r="F399" s="446">
        <v>1.18</v>
      </c>
      <c r="G399" s="447">
        <f t="shared" si="120"/>
        <v>62178.92</v>
      </c>
      <c r="H399" s="448"/>
      <c r="I399" s="896">
        <v>42331</v>
      </c>
      <c r="J399" s="446">
        <v>1.1950000000000001</v>
      </c>
      <c r="K399" s="450">
        <f t="shared" si="121"/>
        <v>62969.33</v>
      </c>
      <c r="L399" s="451">
        <f>SUM(G399-K399)</f>
        <v>-790.41000000000349</v>
      </c>
      <c r="M399" s="452">
        <v>0.72350000000000003</v>
      </c>
      <c r="N399" s="453">
        <f t="shared" si="122"/>
        <v>-571.86163500000259</v>
      </c>
      <c r="O399" s="354"/>
      <c r="P399" s="115"/>
    </row>
    <row r="400" spans="1:21" s="108" customFormat="1" ht="15" customHeight="1" x14ac:dyDescent="0.25">
      <c r="A400" s="14" t="s">
        <v>2312</v>
      </c>
      <c r="B400" s="535" t="s">
        <v>1585</v>
      </c>
      <c r="C400" s="432" t="s">
        <v>52</v>
      </c>
      <c r="D400" s="433">
        <v>42326</v>
      </c>
      <c r="E400" s="434">
        <v>51797</v>
      </c>
      <c r="F400" s="435">
        <v>3.4</v>
      </c>
      <c r="G400" s="436">
        <f t="shared" si="120"/>
        <v>176109.8</v>
      </c>
      <c r="H400" s="437"/>
      <c r="I400" s="896">
        <v>42342</v>
      </c>
      <c r="J400" s="435">
        <v>3.4</v>
      </c>
      <c r="K400" s="439">
        <f t="shared" si="121"/>
        <v>176109.8</v>
      </c>
      <c r="L400" s="440">
        <f t="shared" ref="L400:L405" si="123">SUM(K400-G400)</f>
        <v>0</v>
      </c>
      <c r="M400" s="452">
        <v>0.71930000000000005</v>
      </c>
      <c r="N400" s="441">
        <f t="shared" si="122"/>
        <v>0</v>
      </c>
      <c r="O400" s="355"/>
      <c r="P400" s="114"/>
    </row>
    <row r="401" spans="1:21" s="110" customFormat="1" ht="15" customHeight="1" x14ac:dyDescent="0.25">
      <c r="A401" s="14" t="s">
        <v>965</v>
      </c>
      <c r="B401" s="535" t="s">
        <v>218</v>
      </c>
      <c r="C401" s="432" t="s">
        <v>52</v>
      </c>
      <c r="D401" s="433">
        <v>42312</v>
      </c>
      <c r="E401" s="434">
        <v>56423</v>
      </c>
      <c r="F401" s="435">
        <v>3.03</v>
      </c>
      <c r="G401" s="436">
        <f t="shared" si="120"/>
        <v>170961.69</v>
      </c>
      <c r="H401" s="437"/>
      <c r="I401" s="896">
        <v>42348</v>
      </c>
      <c r="J401" s="435">
        <v>2.77</v>
      </c>
      <c r="K401" s="439">
        <f t="shared" si="121"/>
        <v>156291.71</v>
      </c>
      <c r="L401" s="440">
        <f t="shared" si="123"/>
        <v>-14669.98000000001</v>
      </c>
      <c r="M401" s="452">
        <v>0.7339</v>
      </c>
      <c r="N401" s="441">
        <f t="shared" si="122"/>
        <v>-10766.298322000008</v>
      </c>
      <c r="O401" s="355"/>
      <c r="P401" s="114"/>
      <c r="Q401" s="108"/>
      <c r="R401" s="108"/>
      <c r="S401" s="108"/>
      <c r="T401" s="108"/>
      <c r="U401" s="108"/>
    </row>
    <row r="402" spans="1:21" s="110" customFormat="1" ht="15" customHeight="1" x14ac:dyDescent="0.25">
      <c r="A402" s="14" t="s">
        <v>2228</v>
      </c>
      <c r="B402" s="535" t="s">
        <v>2229</v>
      </c>
      <c r="C402" s="432" t="s">
        <v>52</v>
      </c>
      <c r="D402" s="433">
        <v>42242</v>
      </c>
      <c r="E402" s="434">
        <v>30176</v>
      </c>
      <c r="F402" s="435">
        <v>1.9450000000000001</v>
      </c>
      <c r="G402" s="436">
        <f t="shared" si="120"/>
        <v>58692.32</v>
      </c>
      <c r="H402" s="437"/>
      <c r="I402" s="896">
        <v>42348</v>
      </c>
      <c r="J402" s="435">
        <v>2.14</v>
      </c>
      <c r="K402" s="439">
        <f t="shared" si="121"/>
        <v>64576.640000000007</v>
      </c>
      <c r="L402" s="440">
        <f t="shared" si="123"/>
        <v>5884.320000000007</v>
      </c>
      <c r="M402" s="452">
        <v>0.7339</v>
      </c>
      <c r="N402" s="441">
        <f t="shared" si="122"/>
        <v>4318.5024480000047</v>
      </c>
      <c r="O402" s="355"/>
      <c r="P402" s="114"/>
      <c r="Q402" s="108"/>
      <c r="R402" s="108"/>
      <c r="S402" s="108"/>
      <c r="T402" s="108"/>
      <c r="U402" s="108"/>
    </row>
    <row r="403" spans="1:21" s="108" customFormat="1" ht="15" customHeight="1" x14ac:dyDescent="0.25">
      <c r="A403" s="14" t="s">
        <v>2278</v>
      </c>
      <c r="B403" s="535" t="s">
        <v>152</v>
      </c>
      <c r="C403" s="432" t="s">
        <v>52</v>
      </c>
      <c r="D403" s="433">
        <v>42296</v>
      </c>
      <c r="E403" s="434">
        <v>13925</v>
      </c>
      <c r="F403" s="435">
        <v>7.64</v>
      </c>
      <c r="G403" s="436">
        <f t="shared" ref="G403:G408" si="124">SUM(E403*F403)</f>
        <v>106387</v>
      </c>
      <c r="H403" s="437"/>
      <c r="I403" s="896">
        <v>42356</v>
      </c>
      <c r="J403" s="435">
        <v>8.0399999999999991</v>
      </c>
      <c r="K403" s="439">
        <f t="shared" ref="K403:K408" si="125">SUM(E403*J403)</f>
        <v>111956.99999999999</v>
      </c>
      <c r="L403" s="440">
        <f t="shared" si="123"/>
        <v>5569.9999999999854</v>
      </c>
      <c r="M403" s="452">
        <v>0.71819999999999995</v>
      </c>
      <c r="N403" s="441">
        <f t="shared" ref="N403:N408" si="126">SUM(L403*M403)</f>
        <v>4000.3739999999893</v>
      </c>
      <c r="O403" s="355"/>
      <c r="P403" s="114"/>
    </row>
    <row r="404" spans="1:21" s="108" customFormat="1" ht="15" customHeight="1" x14ac:dyDescent="0.25">
      <c r="A404" s="14" t="s">
        <v>2328</v>
      </c>
      <c r="B404" s="535" t="s">
        <v>2329</v>
      </c>
      <c r="C404" s="432" t="s">
        <v>52</v>
      </c>
      <c r="D404" s="433">
        <v>42360</v>
      </c>
      <c r="E404" s="434">
        <v>5700</v>
      </c>
      <c r="F404" s="435">
        <v>2.31</v>
      </c>
      <c r="G404" s="436">
        <f t="shared" si="124"/>
        <v>13167</v>
      </c>
      <c r="H404" s="437"/>
      <c r="I404" s="896">
        <v>42382</v>
      </c>
      <c r="J404" s="435">
        <v>2.14</v>
      </c>
      <c r="K404" s="439">
        <f t="shared" si="125"/>
        <v>12198</v>
      </c>
      <c r="L404" s="440">
        <f t="shared" si="123"/>
        <v>-969</v>
      </c>
      <c r="M404" s="452">
        <v>0.69750000000000001</v>
      </c>
      <c r="N404" s="441">
        <f t="shared" si="126"/>
        <v>-675.87750000000005</v>
      </c>
      <c r="O404" s="355"/>
      <c r="P404" s="114"/>
    </row>
    <row r="405" spans="1:21" s="108" customFormat="1" ht="15" customHeight="1" x14ac:dyDescent="0.25">
      <c r="A405" s="14" t="s">
        <v>2307</v>
      </c>
      <c r="B405" s="535" t="s">
        <v>217</v>
      </c>
      <c r="C405" s="432" t="s">
        <v>52</v>
      </c>
      <c r="D405" s="433">
        <v>42311</v>
      </c>
      <c r="E405" s="434">
        <v>36957</v>
      </c>
      <c r="F405" s="435">
        <v>13.47</v>
      </c>
      <c r="G405" s="436">
        <f t="shared" si="124"/>
        <v>497810.79000000004</v>
      </c>
      <c r="H405" s="437"/>
      <c r="I405" s="896">
        <v>42376</v>
      </c>
      <c r="J405" s="435">
        <v>14.36</v>
      </c>
      <c r="K405" s="439">
        <f t="shared" si="125"/>
        <v>530702.52</v>
      </c>
      <c r="L405" s="440">
        <f t="shared" si="123"/>
        <v>32891.729999999981</v>
      </c>
      <c r="M405" s="452">
        <v>0.69750000000000001</v>
      </c>
      <c r="N405" s="441">
        <f t="shared" si="126"/>
        <v>22941.981674999988</v>
      </c>
      <c r="O405" s="355"/>
      <c r="P405" s="114"/>
    </row>
    <row r="406" spans="1:21" s="108" customFormat="1" ht="15" customHeight="1" x14ac:dyDescent="0.25">
      <c r="A406" s="14" t="s">
        <v>2361</v>
      </c>
      <c r="B406" s="535" t="s">
        <v>1660</v>
      </c>
      <c r="C406" s="432" t="s">
        <v>52</v>
      </c>
      <c r="D406" s="433">
        <v>42394</v>
      </c>
      <c r="E406" s="434">
        <v>101250</v>
      </c>
      <c r="F406" s="435">
        <v>2.0350000000000001</v>
      </c>
      <c r="G406" s="436">
        <f t="shared" si="124"/>
        <v>206043.75</v>
      </c>
      <c r="H406" s="437"/>
      <c r="I406" s="866">
        <v>42410</v>
      </c>
      <c r="J406" s="435">
        <v>1.9</v>
      </c>
      <c r="K406" s="439">
        <f t="shared" si="125"/>
        <v>192375</v>
      </c>
      <c r="L406" s="440">
        <f>SUM(K406-G406)</f>
        <v>-13668.75</v>
      </c>
      <c r="M406" s="415">
        <v>0.71009999999999995</v>
      </c>
      <c r="N406" s="441">
        <f t="shared" si="126"/>
        <v>-9706.1793749999997</v>
      </c>
      <c r="O406" s="355"/>
      <c r="P406" s="114"/>
    </row>
    <row r="407" spans="1:21" s="110" customFormat="1" ht="15" customHeight="1" x14ac:dyDescent="0.25">
      <c r="A407" s="14" t="s">
        <v>2366</v>
      </c>
      <c r="B407" s="535" t="s">
        <v>405</v>
      </c>
      <c r="C407" s="432" t="s">
        <v>52</v>
      </c>
      <c r="D407" s="433">
        <v>42397</v>
      </c>
      <c r="E407" s="434">
        <v>27562</v>
      </c>
      <c r="F407" s="435">
        <v>8.4499999999999993</v>
      </c>
      <c r="G407" s="436">
        <f t="shared" si="124"/>
        <v>232898.9</v>
      </c>
      <c r="H407" s="437"/>
      <c r="I407" s="866">
        <v>42410</v>
      </c>
      <c r="J407" s="435">
        <v>7.98</v>
      </c>
      <c r="K407" s="439">
        <f t="shared" si="125"/>
        <v>219944.76</v>
      </c>
      <c r="L407" s="440">
        <f>SUM(K407-G407)</f>
        <v>-12954.139999999985</v>
      </c>
      <c r="M407" s="415">
        <v>0.71009999999999995</v>
      </c>
      <c r="N407" s="441">
        <f t="shared" si="126"/>
        <v>-9198.7348139999885</v>
      </c>
      <c r="O407" s="355"/>
      <c r="P407" s="114"/>
      <c r="Q407" s="108"/>
      <c r="R407" s="108"/>
      <c r="S407" s="108"/>
      <c r="T407" s="108"/>
      <c r="U407" s="108"/>
    </row>
    <row r="408" spans="1:21" s="110" customFormat="1" ht="15" customHeight="1" x14ac:dyDescent="0.25">
      <c r="A408" s="14" t="s">
        <v>198</v>
      </c>
      <c r="B408" s="535" t="s">
        <v>199</v>
      </c>
      <c r="C408" s="432" t="s">
        <v>52</v>
      </c>
      <c r="D408" s="433">
        <v>42397</v>
      </c>
      <c r="E408" s="434">
        <v>50500</v>
      </c>
      <c r="F408" s="435">
        <v>2.83</v>
      </c>
      <c r="G408" s="436">
        <f t="shared" si="124"/>
        <v>142915</v>
      </c>
      <c r="H408" s="437"/>
      <c r="I408" s="866">
        <v>42412</v>
      </c>
      <c r="J408" s="435">
        <v>2.46</v>
      </c>
      <c r="K408" s="439">
        <f t="shared" si="125"/>
        <v>124230</v>
      </c>
      <c r="L408" s="440">
        <f>SUM(K408-G408)</f>
        <v>-18685</v>
      </c>
      <c r="M408" s="415">
        <v>0.71009999999999995</v>
      </c>
      <c r="N408" s="441">
        <f t="shared" si="126"/>
        <v>-13268.218499999999</v>
      </c>
      <c r="O408" s="355"/>
      <c r="P408" s="114"/>
      <c r="Q408" s="108"/>
      <c r="R408" s="108"/>
      <c r="S408" s="108"/>
      <c r="T408" s="108"/>
      <c r="U408" s="108"/>
    </row>
    <row r="409" spans="1:21" s="108" customFormat="1" ht="15" customHeight="1" x14ac:dyDescent="0.25">
      <c r="A409" s="442" t="s">
        <v>2371</v>
      </c>
      <c r="B409" s="575" t="s">
        <v>2372</v>
      </c>
      <c r="C409" s="443" t="s">
        <v>77</v>
      </c>
      <c r="D409" s="444">
        <v>42410</v>
      </c>
      <c r="E409" s="445">
        <v>36213</v>
      </c>
      <c r="F409" s="446">
        <v>4.01</v>
      </c>
      <c r="G409" s="447">
        <f>SUM(E409*F409)</f>
        <v>145214.13</v>
      </c>
      <c r="H409" s="448"/>
      <c r="I409" s="896">
        <v>42418</v>
      </c>
      <c r="J409" s="446">
        <v>4.4000000000000004</v>
      </c>
      <c r="K409" s="450">
        <f>SUM(E409*J409)</f>
        <v>159337.20000000001</v>
      </c>
      <c r="L409" s="451">
        <f>SUM(G409-K409)</f>
        <v>-14123.070000000007</v>
      </c>
      <c r="M409" s="452">
        <v>0.71009999999999995</v>
      </c>
      <c r="N409" s="453">
        <f>SUM(L409*M409)</f>
        <v>-10028.792007000004</v>
      </c>
      <c r="O409" s="354"/>
      <c r="P409" s="115"/>
      <c r="Q409" s="110"/>
      <c r="R409" s="110"/>
      <c r="S409" s="110"/>
      <c r="T409" s="110"/>
      <c r="U409" s="110"/>
    </row>
    <row r="410" spans="1:21" s="110" customFormat="1" ht="15" customHeight="1" x14ac:dyDescent="0.25">
      <c r="A410" s="442" t="s">
        <v>2367</v>
      </c>
      <c r="B410" s="575" t="s">
        <v>2368</v>
      </c>
      <c r="C410" s="443" t="s">
        <v>77</v>
      </c>
      <c r="D410" s="444">
        <v>42402</v>
      </c>
      <c r="E410" s="445">
        <v>51023</v>
      </c>
      <c r="F410" s="446">
        <v>4.68</v>
      </c>
      <c r="G410" s="447">
        <f>SUM(E410*F410)</f>
        <v>238787.63999999998</v>
      </c>
      <c r="H410" s="448"/>
      <c r="I410" s="896">
        <v>42436</v>
      </c>
      <c r="J410" s="446">
        <v>3.99</v>
      </c>
      <c r="K410" s="450">
        <f>SUM(E410*J410)</f>
        <v>203581.77000000002</v>
      </c>
      <c r="L410" s="451">
        <f>SUM(G410-K410)</f>
        <v>35205.869999999966</v>
      </c>
      <c r="M410" s="452">
        <v>0.74319999999999997</v>
      </c>
      <c r="N410" s="453">
        <f>SUM(L410*M410)</f>
        <v>26165.002583999973</v>
      </c>
      <c r="O410" s="354"/>
      <c r="P410" s="115"/>
    </row>
    <row r="411" spans="1:21" s="108" customFormat="1" ht="15" customHeight="1" x14ac:dyDescent="0.25">
      <c r="A411" s="14" t="s">
        <v>418</v>
      </c>
      <c r="B411" s="535" t="s">
        <v>242</v>
      </c>
      <c r="C411" s="432" t="s">
        <v>52</v>
      </c>
      <c r="D411" s="433">
        <v>42408</v>
      </c>
      <c r="E411" s="434">
        <v>10029</v>
      </c>
      <c r="F411" s="435">
        <v>16.25</v>
      </c>
      <c r="G411" s="436">
        <f>SUM(E411*F411)</f>
        <v>162971.25</v>
      </c>
      <c r="H411" s="437"/>
      <c r="I411" s="896">
        <v>42444</v>
      </c>
      <c r="J411" s="435">
        <v>17.27</v>
      </c>
      <c r="K411" s="439">
        <f>SUM(E411*J411)</f>
        <v>173200.83</v>
      </c>
      <c r="L411" s="440">
        <f>SUM(K411-G411)</f>
        <v>10229.579999999987</v>
      </c>
      <c r="M411" s="452">
        <v>0.75600000000000001</v>
      </c>
      <c r="N411" s="441">
        <f>SUM(L411*M411)</f>
        <v>7733.5624799999905</v>
      </c>
      <c r="O411" s="355"/>
      <c r="P411" s="114"/>
    </row>
    <row r="412" spans="1:21" s="110" customFormat="1" ht="15" customHeight="1" x14ac:dyDescent="0.25">
      <c r="A412" s="14" t="s">
        <v>188</v>
      </c>
      <c r="B412" s="535" t="s">
        <v>189</v>
      </c>
      <c r="C412" s="432" t="s">
        <v>52</v>
      </c>
      <c r="D412" s="433">
        <v>42432</v>
      </c>
      <c r="E412" s="434">
        <v>71265</v>
      </c>
      <c r="F412" s="435">
        <v>2.36</v>
      </c>
      <c r="G412" s="436">
        <f>SUM(E412*F412)</f>
        <v>168185.4</v>
      </c>
      <c r="H412" s="437"/>
      <c r="I412" s="896">
        <v>42444</v>
      </c>
      <c r="J412" s="435">
        <v>2.36</v>
      </c>
      <c r="K412" s="439">
        <f>SUM(E412*J412)</f>
        <v>168185.4</v>
      </c>
      <c r="L412" s="440">
        <f>SUM(K412-G412)</f>
        <v>0</v>
      </c>
      <c r="M412" s="452">
        <v>0.75600000000000001</v>
      </c>
      <c r="N412" s="441">
        <f>SUM(L412*M412)</f>
        <v>0</v>
      </c>
      <c r="O412" s="355"/>
      <c r="P412" s="114"/>
      <c r="Q412" s="108"/>
      <c r="R412" s="108"/>
      <c r="S412" s="108"/>
      <c r="T412" s="108"/>
      <c r="U412" s="108"/>
    </row>
    <row r="413" spans="1:21" s="110" customFormat="1" ht="15" customHeight="1" x14ac:dyDescent="0.25">
      <c r="A413" s="442"/>
      <c r="B413" s="580"/>
      <c r="C413" s="443"/>
      <c r="D413" s="444"/>
      <c r="E413" s="445"/>
      <c r="F413" s="446"/>
      <c r="G413" s="447"/>
      <c r="H413" s="448"/>
      <c r="I413" s="866"/>
      <c r="J413" s="446"/>
      <c r="K413" s="450"/>
      <c r="L413" s="451"/>
      <c r="M413" s="452"/>
      <c r="N413" s="453"/>
      <c r="O413" s="354"/>
      <c r="P413" s="115"/>
    </row>
    <row r="414" spans="1:21" s="110" customFormat="1" ht="15" customHeight="1" x14ac:dyDescent="0.25">
      <c r="A414" s="442"/>
      <c r="B414" s="580"/>
      <c r="C414" s="443"/>
      <c r="D414" s="444"/>
      <c r="E414" s="445"/>
      <c r="F414" s="446"/>
      <c r="G414" s="447"/>
      <c r="H414" s="448"/>
      <c r="I414" s="866"/>
      <c r="J414" s="446"/>
      <c r="K414" s="450"/>
      <c r="L414" s="451"/>
      <c r="M414" s="452"/>
      <c r="N414" s="453"/>
      <c r="O414" s="354"/>
      <c r="P414" s="115"/>
    </row>
    <row r="415" spans="1:21" ht="15" customHeight="1" x14ac:dyDescent="0.25">
      <c r="D415" s="503"/>
      <c r="G415" s="436"/>
      <c r="H415" s="486"/>
      <c r="J415" s="522"/>
      <c r="L415" s="440"/>
      <c r="M415" s="477"/>
      <c r="O415" s="358"/>
    </row>
    <row r="416" spans="1:21" s="14" customFormat="1" ht="16.5" thickBot="1" x14ac:dyDescent="0.3">
      <c r="A416" s="38" t="s">
        <v>34</v>
      </c>
      <c r="B416" s="38"/>
      <c r="C416" s="38"/>
      <c r="D416" s="38"/>
      <c r="E416" s="38"/>
      <c r="F416" s="39"/>
      <c r="G416" s="39"/>
      <c r="H416" s="40"/>
      <c r="I416" s="41"/>
      <c r="J416" s="40"/>
      <c r="K416" s="39"/>
      <c r="L416" s="283"/>
      <c r="M416" s="244"/>
      <c r="N416" s="230">
        <f>SUM(N30:N415)</f>
        <v>50496.32446888402</v>
      </c>
      <c r="O416" s="410"/>
      <c r="P416" s="111"/>
    </row>
    <row r="417" spans="1:15" ht="11.25" customHeight="1" thickTop="1" x14ac:dyDescent="0.25">
      <c r="A417" s="442"/>
      <c r="B417" s="442"/>
      <c r="C417" s="442"/>
      <c r="D417" s="523"/>
      <c r="E417" s="466"/>
      <c r="F417" s="455"/>
      <c r="G417" s="455"/>
      <c r="H417" s="523"/>
      <c r="I417" s="467"/>
      <c r="J417" s="523"/>
      <c r="K417" s="455"/>
      <c r="L417" s="456"/>
      <c r="M417" s="452"/>
      <c r="N417" s="457"/>
      <c r="O417" s="358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5 L65:L66 L77 L85 L86 L97 L110:L111 L112 L123 L133:L134 L138 L145 L149:L152 L171 L209 L221 L2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679"/>
  <sheetViews>
    <sheetView topLeftCell="A10" zoomScaleNormal="100" workbookViewId="0">
      <selection activeCell="J31" sqref="J31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SUM(K6+K38)</f>
        <v>177347.3770000005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SUM(N33)</f>
        <v>276509.91000000003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1566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2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1340</v>
      </c>
      <c r="B13" s="535" t="s">
        <v>1352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 t="shared" ref="G13:G30" si="0">SUM(E13*F13)</f>
        <v>297530.48</v>
      </c>
      <c r="H13" s="437"/>
      <c r="I13" s="866">
        <v>37.369999999999997</v>
      </c>
      <c r="J13" s="435">
        <v>39.43</v>
      </c>
      <c r="K13" s="439">
        <f t="shared" ref="K13:K30" si="1">SUM(E13*J13)</f>
        <v>299352.56</v>
      </c>
      <c r="L13" s="440">
        <f>SUM(K13-G13)</f>
        <v>1822.0800000000163</v>
      </c>
      <c r="M13" s="415">
        <v>1</v>
      </c>
      <c r="N13" s="441">
        <f t="shared" ref="N13:N30" si="2">SUM(L13*M13)</f>
        <v>1822.0800000000163</v>
      </c>
      <c r="O13" s="355"/>
      <c r="P13" s="114"/>
    </row>
    <row r="14" spans="1:16" s="108" customFormat="1" ht="15" customHeight="1" x14ac:dyDescent="0.25">
      <c r="A14" s="14" t="s">
        <v>2393</v>
      </c>
      <c r="B14" s="535" t="s">
        <v>1111</v>
      </c>
      <c r="C14" s="432" t="s">
        <v>52</v>
      </c>
      <c r="D14" s="433">
        <v>42444</v>
      </c>
      <c r="E14" s="434">
        <v>3307</v>
      </c>
      <c r="F14" s="847">
        <v>104.76</v>
      </c>
      <c r="G14" s="920">
        <f t="shared" si="0"/>
        <v>346441.32</v>
      </c>
      <c r="H14" s="437"/>
      <c r="I14" s="866">
        <v>98.4</v>
      </c>
      <c r="J14" s="435">
        <v>105.67</v>
      </c>
      <c r="K14" s="439">
        <f t="shared" si="1"/>
        <v>349450.69</v>
      </c>
      <c r="L14" s="440">
        <f>SUM(K14-G14)</f>
        <v>3009.3699999999953</v>
      </c>
      <c r="M14" s="415">
        <v>1</v>
      </c>
      <c r="N14" s="441">
        <f t="shared" si="2"/>
        <v>3009.3699999999953</v>
      </c>
      <c r="O14" s="355"/>
      <c r="P14" s="114"/>
    </row>
    <row r="15" spans="1:16" s="108" customFormat="1" ht="15" customHeight="1" x14ac:dyDescent="0.25">
      <c r="A15" s="14" t="s">
        <v>2260</v>
      </c>
      <c r="B15" s="535" t="s">
        <v>488</v>
      </c>
      <c r="C15" s="432" t="s">
        <v>52</v>
      </c>
      <c r="D15" s="433">
        <v>42403</v>
      </c>
      <c r="E15" s="434">
        <v>13941</v>
      </c>
      <c r="F15" s="847">
        <v>9.75</v>
      </c>
      <c r="G15" s="920">
        <f t="shared" si="0"/>
        <v>135924.75</v>
      </c>
      <c r="H15" s="437"/>
      <c r="I15" s="866">
        <v>10.18</v>
      </c>
      <c r="J15" s="435">
        <v>11.57</v>
      </c>
      <c r="K15" s="439">
        <f t="shared" si="1"/>
        <v>161297.37</v>
      </c>
      <c r="L15" s="440">
        <f>SUM(K15-G15)</f>
        <v>25372.619999999995</v>
      </c>
      <c r="M15" s="415">
        <v>1</v>
      </c>
      <c r="N15" s="441">
        <f t="shared" si="2"/>
        <v>25372.619999999995</v>
      </c>
      <c r="O15" s="355"/>
      <c r="P15" s="114"/>
    </row>
    <row r="16" spans="1:16" s="108" customFormat="1" ht="15" customHeight="1" x14ac:dyDescent="0.25">
      <c r="A16" s="14" t="s">
        <v>1486</v>
      </c>
      <c r="B16" s="535" t="s">
        <v>2385</v>
      </c>
      <c r="C16" s="432" t="s">
        <v>52</v>
      </c>
      <c r="D16" s="433">
        <v>42423</v>
      </c>
      <c r="E16" s="434">
        <v>4023</v>
      </c>
      <c r="F16" s="847">
        <v>61.87</v>
      </c>
      <c r="G16" s="920">
        <f t="shared" si="0"/>
        <v>248903.00999999998</v>
      </c>
      <c r="H16" s="437"/>
      <c r="I16" s="866">
        <v>58.29</v>
      </c>
      <c r="J16" s="435">
        <v>63.14</v>
      </c>
      <c r="K16" s="439">
        <f t="shared" si="1"/>
        <v>254012.22</v>
      </c>
      <c r="L16" s="440">
        <f>SUM(K16-G16)</f>
        <v>5109.210000000021</v>
      </c>
      <c r="M16" s="415">
        <v>1</v>
      </c>
      <c r="N16" s="441">
        <f t="shared" si="2"/>
        <v>5109.210000000021</v>
      </c>
      <c r="O16" s="355"/>
      <c r="P16" s="114"/>
    </row>
    <row r="17" spans="1:16" s="108" customFormat="1" ht="15" customHeight="1" x14ac:dyDescent="0.25">
      <c r="A17" s="14" t="s">
        <v>1870</v>
      </c>
      <c r="B17" s="535" t="s">
        <v>1871</v>
      </c>
      <c r="C17" s="432" t="s">
        <v>52</v>
      </c>
      <c r="D17" s="433">
        <v>42417</v>
      </c>
      <c r="E17" s="434">
        <v>3306</v>
      </c>
      <c r="F17" s="847">
        <v>83.89</v>
      </c>
      <c r="G17" s="920">
        <f t="shared" si="0"/>
        <v>277340.34000000003</v>
      </c>
      <c r="H17" s="437"/>
      <c r="I17" s="866">
        <v>83.76</v>
      </c>
      <c r="J17" s="435">
        <v>91.25</v>
      </c>
      <c r="K17" s="439">
        <f t="shared" si="1"/>
        <v>301672.5</v>
      </c>
      <c r="L17" s="440">
        <f>SUM(K17-G17)</f>
        <v>24332.159999999974</v>
      </c>
      <c r="M17" s="415">
        <v>1</v>
      </c>
      <c r="N17" s="441">
        <f t="shared" si="2"/>
        <v>24332.159999999974</v>
      </c>
      <c r="O17" s="355"/>
      <c r="P17" s="114"/>
    </row>
    <row r="18" spans="1:16" s="108" customFormat="1" ht="15" customHeight="1" x14ac:dyDescent="0.25">
      <c r="A18" s="442" t="s">
        <v>1841</v>
      </c>
      <c r="B18" s="575" t="s">
        <v>1842</v>
      </c>
      <c r="C18" s="443" t="s">
        <v>77</v>
      </c>
      <c r="D18" s="444">
        <v>42376</v>
      </c>
      <c r="E18" s="445">
        <v>1808</v>
      </c>
      <c r="F18" s="921">
        <v>154.30000000000001</v>
      </c>
      <c r="G18" s="922">
        <f t="shared" si="0"/>
        <v>278974.40000000002</v>
      </c>
      <c r="H18" s="448"/>
      <c r="I18" s="438">
        <v>42439</v>
      </c>
      <c r="J18" s="921">
        <v>154.38999999999999</v>
      </c>
      <c r="K18" s="523">
        <f t="shared" si="1"/>
        <v>279137.12</v>
      </c>
      <c r="L18" s="523">
        <f>SUM(G18-K18)</f>
        <v>-162.71999999997206</v>
      </c>
      <c r="M18" s="621">
        <v>1</v>
      </c>
      <c r="N18" s="451">
        <f t="shared" si="2"/>
        <v>-162.71999999997206</v>
      </c>
      <c r="O18" s="622"/>
      <c r="P18" s="110"/>
    </row>
    <row r="19" spans="1:16" s="108" customFormat="1" ht="15" customHeight="1" x14ac:dyDescent="0.25">
      <c r="A19" s="14" t="s">
        <v>2379</v>
      </c>
      <c r="B19" s="535" t="s">
        <v>519</v>
      </c>
      <c r="C19" s="432" t="s">
        <v>52</v>
      </c>
      <c r="D19" s="433">
        <v>42417</v>
      </c>
      <c r="E19" s="434">
        <v>2331</v>
      </c>
      <c r="F19" s="847">
        <v>96.03</v>
      </c>
      <c r="G19" s="920">
        <f t="shared" si="0"/>
        <v>223845.93</v>
      </c>
      <c r="H19" s="437"/>
      <c r="I19" s="866">
        <v>89.57</v>
      </c>
      <c r="J19" s="435">
        <v>97.22</v>
      </c>
      <c r="K19" s="439">
        <f t="shared" si="1"/>
        <v>226619.82</v>
      </c>
      <c r="L19" s="440">
        <f t="shared" ref="L19:L30" si="3">SUM(K19-G19)</f>
        <v>2773.890000000014</v>
      </c>
      <c r="M19" s="415">
        <v>1</v>
      </c>
      <c r="N19" s="441">
        <f t="shared" si="2"/>
        <v>2773.890000000014</v>
      </c>
      <c r="O19" s="355"/>
      <c r="P19" s="114"/>
    </row>
    <row r="20" spans="1:16" s="108" customFormat="1" ht="15" customHeight="1" x14ac:dyDescent="0.25">
      <c r="A20" s="14" t="s">
        <v>2370</v>
      </c>
      <c r="B20" s="535" t="s">
        <v>1350</v>
      </c>
      <c r="C20" s="432" t="s">
        <v>52</v>
      </c>
      <c r="D20" s="433">
        <v>42403</v>
      </c>
      <c r="E20" s="434">
        <v>3815</v>
      </c>
      <c r="F20" s="847">
        <v>45.07</v>
      </c>
      <c r="G20" s="920">
        <f t="shared" si="0"/>
        <v>171942.05</v>
      </c>
      <c r="H20" s="437"/>
      <c r="I20" s="866">
        <v>48.75</v>
      </c>
      <c r="J20" s="435">
        <v>54.12</v>
      </c>
      <c r="K20" s="439">
        <f t="shared" si="1"/>
        <v>206467.8</v>
      </c>
      <c r="L20" s="440">
        <f t="shared" si="3"/>
        <v>34525.75</v>
      </c>
      <c r="M20" s="415">
        <v>1</v>
      </c>
      <c r="N20" s="441">
        <f t="shared" si="2"/>
        <v>34525.75</v>
      </c>
      <c r="O20" s="355"/>
      <c r="P20" s="114"/>
    </row>
    <row r="21" spans="1:16" s="108" customFormat="1" ht="15" customHeight="1" x14ac:dyDescent="0.25">
      <c r="A21" s="14" t="s">
        <v>516</v>
      </c>
      <c r="B21" s="535" t="s">
        <v>517</v>
      </c>
      <c r="C21" s="432" t="s">
        <v>52</v>
      </c>
      <c r="D21" s="433">
        <v>42422</v>
      </c>
      <c r="E21" s="434">
        <v>5891</v>
      </c>
      <c r="F21" s="847">
        <v>43</v>
      </c>
      <c r="G21" s="920">
        <f t="shared" si="0"/>
        <v>253313</v>
      </c>
      <c r="H21" s="437"/>
      <c r="I21" s="866">
        <v>43.47</v>
      </c>
      <c r="J21" s="435">
        <v>47.88</v>
      </c>
      <c r="K21" s="439">
        <f t="shared" si="1"/>
        <v>282061.08</v>
      </c>
      <c r="L21" s="440">
        <f t="shared" si="3"/>
        <v>28748.080000000016</v>
      </c>
      <c r="M21" s="415">
        <v>1</v>
      </c>
      <c r="N21" s="441">
        <f t="shared" si="2"/>
        <v>28748.080000000016</v>
      </c>
      <c r="O21" s="355"/>
      <c r="P21" s="114"/>
    </row>
    <row r="22" spans="1:16" s="108" customFormat="1" ht="15" customHeight="1" x14ac:dyDescent="0.25">
      <c r="A22" s="14" t="s">
        <v>2380</v>
      </c>
      <c r="B22" s="535" t="s">
        <v>2311</v>
      </c>
      <c r="C22" s="432" t="s">
        <v>52</v>
      </c>
      <c r="D22" s="433">
        <v>42417</v>
      </c>
      <c r="E22" s="434">
        <v>4013</v>
      </c>
      <c r="F22" s="847">
        <v>46.74</v>
      </c>
      <c r="G22" s="920">
        <f t="shared" si="0"/>
        <v>187567.62</v>
      </c>
      <c r="H22" s="437"/>
      <c r="I22" s="866">
        <v>46.57</v>
      </c>
      <c r="J22" s="435">
        <v>48.83</v>
      </c>
      <c r="K22" s="439">
        <f t="shared" si="1"/>
        <v>195954.78999999998</v>
      </c>
      <c r="L22" s="440">
        <f t="shared" si="3"/>
        <v>8387.1699999999837</v>
      </c>
      <c r="M22" s="415">
        <v>1</v>
      </c>
      <c r="N22" s="441">
        <f t="shared" si="2"/>
        <v>8387.1699999999837</v>
      </c>
      <c r="O22" s="355"/>
      <c r="P22" s="114"/>
    </row>
    <row r="23" spans="1:16" s="108" customFormat="1" ht="15" customHeight="1" x14ac:dyDescent="0.25">
      <c r="A23" s="14" t="s">
        <v>2376</v>
      </c>
      <c r="B23" s="535" t="s">
        <v>2377</v>
      </c>
      <c r="C23" s="432" t="s">
        <v>52</v>
      </c>
      <c r="D23" s="433">
        <v>42409</v>
      </c>
      <c r="E23" s="434">
        <v>1208</v>
      </c>
      <c r="F23" s="847">
        <v>131.68</v>
      </c>
      <c r="G23" s="920">
        <f t="shared" si="0"/>
        <v>159069.44</v>
      </c>
      <c r="H23" s="437"/>
      <c r="I23" s="866">
        <v>140.66</v>
      </c>
      <c r="J23" s="435">
        <v>153.66999999999999</v>
      </c>
      <c r="K23" s="439">
        <f t="shared" si="1"/>
        <v>185633.36</v>
      </c>
      <c r="L23" s="440">
        <f t="shared" si="3"/>
        <v>26563.919999999984</v>
      </c>
      <c r="M23" s="415">
        <v>1</v>
      </c>
      <c r="N23" s="441">
        <f t="shared" si="2"/>
        <v>26563.919999999984</v>
      </c>
      <c r="O23" s="355"/>
      <c r="P23" s="114"/>
    </row>
    <row r="24" spans="1:16" s="108" customFormat="1" ht="15" customHeight="1" x14ac:dyDescent="0.25">
      <c r="A24" s="14" t="s">
        <v>2362</v>
      </c>
      <c r="B24" s="535" t="s">
        <v>2363</v>
      </c>
      <c r="C24" s="432" t="s">
        <v>52</v>
      </c>
      <c r="D24" s="433">
        <v>42395</v>
      </c>
      <c r="E24" s="434">
        <v>1866</v>
      </c>
      <c r="F24" s="847">
        <v>143.63999999999999</v>
      </c>
      <c r="G24" s="920">
        <f t="shared" si="0"/>
        <v>268032.24</v>
      </c>
      <c r="H24" s="437"/>
      <c r="I24" s="866">
        <v>154.26</v>
      </c>
      <c r="J24" s="435">
        <v>164.46</v>
      </c>
      <c r="K24" s="439">
        <f t="shared" si="1"/>
        <v>306882.36</v>
      </c>
      <c r="L24" s="440">
        <f t="shared" si="3"/>
        <v>38850.119999999995</v>
      </c>
      <c r="M24" s="415">
        <v>1</v>
      </c>
      <c r="N24" s="441">
        <f t="shared" si="2"/>
        <v>38850.119999999995</v>
      </c>
      <c r="O24" s="355"/>
      <c r="P24" s="114"/>
    </row>
    <row r="25" spans="1:16" s="108" customFormat="1" ht="15" customHeight="1" x14ac:dyDescent="0.25">
      <c r="A25" s="14" t="s">
        <v>2388</v>
      </c>
      <c r="B25" s="535" t="s">
        <v>1455</v>
      </c>
      <c r="C25" s="432" t="s">
        <v>52</v>
      </c>
      <c r="D25" s="433">
        <v>42426</v>
      </c>
      <c r="E25" s="434">
        <v>7415</v>
      </c>
      <c r="F25" s="847">
        <v>26.96</v>
      </c>
      <c r="G25" s="920">
        <f t="shared" si="0"/>
        <v>199908.4</v>
      </c>
      <c r="H25" s="437"/>
      <c r="I25" s="866">
        <v>26</v>
      </c>
      <c r="J25" s="435">
        <v>27.26</v>
      </c>
      <c r="K25" s="439">
        <f t="shared" si="1"/>
        <v>202132.90000000002</v>
      </c>
      <c r="L25" s="440">
        <f t="shared" si="3"/>
        <v>2224.5000000000291</v>
      </c>
      <c r="M25" s="415">
        <v>1</v>
      </c>
      <c r="N25" s="441">
        <f t="shared" si="2"/>
        <v>2224.5000000000291</v>
      </c>
      <c r="O25" s="355"/>
      <c r="P25" s="114"/>
    </row>
    <row r="26" spans="1:16" s="108" customFormat="1" ht="15" customHeight="1" x14ac:dyDescent="0.25">
      <c r="A26" s="14" t="s">
        <v>2390</v>
      </c>
      <c r="B26" s="535" t="s">
        <v>2086</v>
      </c>
      <c r="C26" s="432" t="s">
        <v>52</v>
      </c>
      <c r="D26" s="433">
        <v>42417</v>
      </c>
      <c r="E26" s="434">
        <v>8285</v>
      </c>
      <c r="F26" s="847">
        <v>14.05</v>
      </c>
      <c r="G26" s="920">
        <f t="shared" si="0"/>
        <v>116404.25</v>
      </c>
      <c r="H26" s="437"/>
      <c r="I26" s="866">
        <v>13.06</v>
      </c>
      <c r="J26" s="435">
        <v>15.75</v>
      </c>
      <c r="K26" s="439">
        <f t="shared" si="1"/>
        <v>130488.75</v>
      </c>
      <c r="L26" s="440">
        <f t="shared" si="3"/>
        <v>14084.5</v>
      </c>
      <c r="M26" s="415">
        <v>1</v>
      </c>
      <c r="N26" s="441">
        <f t="shared" si="2"/>
        <v>14084.5</v>
      </c>
      <c r="O26" s="355"/>
      <c r="P26" s="114"/>
    </row>
    <row r="27" spans="1:16" s="108" customFormat="1" ht="15" customHeight="1" x14ac:dyDescent="0.25">
      <c r="A27" s="14" t="s">
        <v>2389</v>
      </c>
      <c r="B27" s="535" t="s">
        <v>1963</v>
      </c>
      <c r="C27" s="432" t="s">
        <v>52</v>
      </c>
      <c r="D27" s="433">
        <v>42431</v>
      </c>
      <c r="E27" s="434">
        <v>8365</v>
      </c>
      <c r="F27" s="847">
        <v>11.25</v>
      </c>
      <c r="G27" s="920">
        <f t="shared" si="0"/>
        <v>94106.25</v>
      </c>
      <c r="H27" s="437"/>
      <c r="I27" s="866">
        <v>42452</v>
      </c>
      <c r="J27" s="435">
        <v>9.94</v>
      </c>
      <c r="K27" s="439">
        <f t="shared" si="1"/>
        <v>83148.099999999991</v>
      </c>
      <c r="L27" s="440">
        <f t="shared" si="3"/>
        <v>-10958.150000000009</v>
      </c>
      <c r="M27" s="415">
        <v>1</v>
      </c>
      <c r="N27" s="441">
        <f t="shared" si="2"/>
        <v>-10958.150000000009</v>
      </c>
      <c r="O27" s="355"/>
      <c r="P27" s="114"/>
    </row>
    <row r="28" spans="1:16" s="108" customFormat="1" ht="15" customHeight="1" x14ac:dyDescent="0.25">
      <c r="A28" s="14" t="s">
        <v>2381</v>
      </c>
      <c r="B28" s="535" t="s">
        <v>2382</v>
      </c>
      <c r="C28" s="432" t="s">
        <v>52</v>
      </c>
      <c r="D28" s="433">
        <v>42418</v>
      </c>
      <c r="E28" s="434">
        <v>18110</v>
      </c>
      <c r="F28" s="847">
        <v>9.4600000000000009</v>
      </c>
      <c r="G28" s="920">
        <f t="shared" si="0"/>
        <v>171320.6</v>
      </c>
      <c r="H28" s="437"/>
      <c r="I28" s="866">
        <v>9.6300000000000008</v>
      </c>
      <c r="J28" s="435">
        <v>10.755000000000001</v>
      </c>
      <c r="K28" s="439">
        <f t="shared" si="1"/>
        <v>194773.05000000002</v>
      </c>
      <c r="L28" s="440">
        <f t="shared" si="3"/>
        <v>23452.450000000012</v>
      </c>
      <c r="M28" s="415">
        <v>1</v>
      </c>
      <c r="N28" s="441">
        <f t="shared" si="2"/>
        <v>23452.450000000012</v>
      </c>
      <c r="O28" s="355"/>
      <c r="P28" s="114"/>
    </row>
    <row r="29" spans="1:16" s="108" customFormat="1" ht="15" customHeight="1" x14ac:dyDescent="0.25">
      <c r="A29" s="14" t="s">
        <v>2383</v>
      </c>
      <c r="B29" s="535" t="s">
        <v>1227</v>
      </c>
      <c r="C29" s="432" t="s">
        <v>52</v>
      </c>
      <c r="D29" s="433">
        <v>42415</v>
      </c>
      <c r="E29" s="434">
        <v>6375</v>
      </c>
      <c r="F29" s="847">
        <v>25.22</v>
      </c>
      <c r="G29" s="920">
        <f t="shared" si="0"/>
        <v>160777.5</v>
      </c>
      <c r="H29" s="437"/>
      <c r="I29" s="866">
        <v>28.89</v>
      </c>
      <c r="J29" s="435">
        <v>32.43</v>
      </c>
      <c r="K29" s="439">
        <f t="shared" si="1"/>
        <v>206741.25</v>
      </c>
      <c r="L29" s="440">
        <f t="shared" si="3"/>
        <v>45963.75</v>
      </c>
      <c r="M29" s="415">
        <v>1</v>
      </c>
      <c r="N29" s="441">
        <f t="shared" si="2"/>
        <v>45963.75</v>
      </c>
      <c r="O29" s="355"/>
      <c r="P29" s="114"/>
    </row>
    <row r="30" spans="1:16" s="108" customFormat="1" ht="15" customHeight="1" x14ac:dyDescent="0.25">
      <c r="A30" s="14" t="s">
        <v>1921</v>
      </c>
      <c r="B30" s="535" t="s">
        <v>1922</v>
      </c>
      <c r="C30" s="432" t="s">
        <v>52</v>
      </c>
      <c r="D30" s="433">
        <v>42417</v>
      </c>
      <c r="E30" s="434">
        <v>5881</v>
      </c>
      <c r="F30" s="847">
        <v>31.73</v>
      </c>
      <c r="G30" s="920">
        <f t="shared" si="0"/>
        <v>186604.13</v>
      </c>
      <c r="H30" s="437"/>
      <c r="I30" s="866">
        <v>29.45</v>
      </c>
      <c r="J30" s="435">
        <v>32.14</v>
      </c>
      <c r="K30" s="439">
        <f t="shared" si="1"/>
        <v>189015.34</v>
      </c>
      <c r="L30" s="440">
        <f t="shared" si="3"/>
        <v>2411.2099999999919</v>
      </c>
      <c r="M30" s="415">
        <v>1</v>
      </c>
      <c r="N30" s="441">
        <f t="shared" si="2"/>
        <v>2411.2099999999919</v>
      </c>
      <c r="O30" s="355"/>
      <c r="P30" s="114"/>
    </row>
    <row r="31" spans="1:16" s="108" customFormat="1" ht="15" customHeight="1" x14ac:dyDescent="0.25">
      <c r="A31" s="14"/>
      <c r="B31" s="964"/>
      <c r="C31" s="432"/>
      <c r="D31" s="433"/>
      <c r="E31" s="434"/>
      <c r="F31" s="847"/>
      <c r="G31" s="920"/>
      <c r="H31" s="437"/>
      <c r="I31" s="866"/>
      <c r="J31" s="435"/>
      <c r="K31" s="439"/>
      <c r="L31" s="440"/>
      <c r="M31" s="415"/>
      <c r="N31" s="441"/>
      <c r="O31" s="355"/>
      <c r="P31" s="114"/>
    </row>
    <row r="32" spans="1:16" s="108" customFormat="1" ht="15" customHeight="1" x14ac:dyDescent="0.25">
      <c r="A32" s="14"/>
      <c r="B32" s="964"/>
      <c r="C32" s="432"/>
      <c r="D32" s="433"/>
      <c r="E32" s="434"/>
      <c r="F32" s="847"/>
      <c r="G32" s="920"/>
      <c r="H32" s="437"/>
      <c r="I32" s="866"/>
      <c r="J32" s="435"/>
      <c r="K32" s="439"/>
      <c r="L32" s="440"/>
      <c r="M32" s="415"/>
      <c r="N32" s="441"/>
      <c r="O32" s="355"/>
      <c r="P32" s="114"/>
    </row>
    <row r="33" spans="1:15" s="14" customFormat="1" ht="23.25" customHeight="1" thickBot="1" x14ac:dyDescent="0.3">
      <c r="A33" s="646" t="s">
        <v>664</v>
      </c>
      <c r="B33" s="34"/>
      <c r="C33" s="34"/>
      <c r="D33" s="34"/>
      <c r="E33" s="34"/>
      <c r="F33" s="143"/>
      <c r="G33" s="123"/>
      <c r="H33" s="36"/>
      <c r="I33" s="37"/>
      <c r="J33" s="143"/>
      <c r="K33" s="123"/>
      <c r="L33" s="647"/>
      <c r="M33" s="161"/>
      <c r="N33" s="229">
        <f>SUM(N13:N32)</f>
        <v>276509.91000000003</v>
      </c>
    </row>
    <row r="34" spans="1:15" s="14" customFormat="1" ht="16.5" thickTop="1" x14ac:dyDescent="0.25">
      <c r="A34" s="610"/>
      <c r="B34" s="46"/>
      <c r="C34" s="46"/>
      <c r="D34" s="46"/>
      <c r="E34" s="46"/>
      <c r="F34" s="144"/>
      <c r="G34" s="124"/>
      <c r="H34" s="48"/>
      <c r="I34" s="49"/>
      <c r="J34" s="144"/>
      <c r="K34" s="124"/>
      <c r="L34" s="648"/>
      <c r="M34" s="162"/>
      <c r="N34" s="280"/>
    </row>
    <row r="35" spans="1:15" ht="11.25" customHeight="1" x14ac:dyDescent="0.25">
      <c r="A35" s="460"/>
      <c r="B35" s="458"/>
      <c r="C35" s="458"/>
      <c r="D35" s="459"/>
      <c r="E35" s="460"/>
      <c r="F35" s="649"/>
      <c r="G35" s="650"/>
      <c r="H35" s="459"/>
      <c r="I35" s="462"/>
      <c r="J35" s="649"/>
      <c r="K35" s="650"/>
      <c r="L35" s="651"/>
      <c r="M35" s="652"/>
      <c r="N35" s="463"/>
    </row>
    <row r="36" spans="1:15" ht="11.25" customHeight="1" x14ac:dyDescent="0.25">
      <c r="A36" s="460"/>
      <c r="B36" s="458"/>
      <c r="C36" s="458"/>
      <c r="D36" s="460"/>
      <c r="E36" s="460"/>
      <c r="F36" s="649"/>
      <c r="G36" s="650"/>
      <c r="H36" s="460"/>
      <c r="I36" s="462"/>
      <c r="J36" s="649"/>
      <c r="K36" s="650"/>
      <c r="L36" s="651"/>
      <c r="M36" s="652"/>
      <c r="N36" s="463"/>
    </row>
    <row r="37" spans="1:15" ht="11.25" customHeight="1" x14ac:dyDescent="0.25">
      <c r="A37" s="466"/>
      <c r="B37" s="442"/>
      <c r="C37" s="442"/>
      <c r="D37" s="466"/>
      <c r="E37" s="466"/>
      <c r="F37" s="643"/>
      <c r="G37" s="619"/>
      <c r="H37" s="466"/>
      <c r="I37" s="467"/>
      <c r="J37" s="643"/>
      <c r="K37" s="619"/>
      <c r="L37" s="620"/>
      <c r="M37" s="645"/>
      <c r="N37" s="456"/>
    </row>
    <row r="38" spans="1:15" s="22" customFormat="1" ht="18.75" x14ac:dyDescent="0.3">
      <c r="A38" s="653"/>
      <c r="B38" s="469"/>
      <c r="C38" s="469"/>
      <c r="D38" s="469"/>
      <c r="E38" s="469" t="s">
        <v>665</v>
      </c>
      <c r="F38" s="654"/>
      <c r="G38" s="655"/>
      <c r="H38" s="469"/>
      <c r="I38" s="471"/>
      <c r="J38" s="656"/>
      <c r="K38" s="228">
        <f>SUM(N676)</f>
        <v>-99162.532999999516</v>
      </c>
      <c r="L38" s="657"/>
      <c r="M38" s="223"/>
      <c r="N38" s="472"/>
      <c r="O38" s="411"/>
    </row>
    <row r="39" spans="1:15" s="2" customFormat="1" ht="15" customHeight="1" x14ac:dyDescent="0.25">
      <c r="A39" s="411"/>
      <c r="B39" s="14" t="s">
        <v>667</v>
      </c>
      <c r="C39" s="14" t="s">
        <v>180</v>
      </c>
      <c r="D39" s="14" t="s">
        <v>17</v>
      </c>
      <c r="E39" s="14" t="s">
        <v>26</v>
      </c>
      <c r="F39" s="591" t="s">
        <v>19</v>
      </c>
      <c r="G39" s="594" t="s">
        <v>674</v>
      </c>
      <c r="H39" s="14"/>
      <c r="I39" s="425" t="s">
        <v>18</v>
      </c>
      <c r="J39" s="591" t="s">
        <v>680</v>
      </c>
      <c r="K39" s="594" t="s">
        <v>673</v>
      </c>
      <c r="L39" s="596" t="s">
        <v>889</v>
      </c>
      <c r="M39" s="597" t="s">
        <v>27</v>
      </c>
      <c r="N39" s="426" t="s">
        <v>15</v>
      </c>
      <c r="O39" s="14"/>
    </row>
    <row r="40" spans="1:15" s="2" customFormat="1" ht="15" customHeight="1" x14ac:dyDescent="0.25">
      <c r="A40" s="411"/>
      <c r="B40" s="14" t="s">
        <v>0</v>
      </c>
      <c r="C40" s="14"/>
      <c r="D40" s="14" t="s">
        <v>25</v>
      </c>
      <c r="E40" s="14" t="s">
        <v>21</v>
      </c>
      <c r="F40" s="591" t="s">
        <v>672</v>
      </c>
      <c r="G40" s="594" t="s">
        <v>883</v>
      </c>
      <c r="H40" s="14"/>
      <c r="I40" s="425" t="s">
        <v>7</v>
      </c>
      <c r="J40" s="591" t="s">
        <v>887</v>
      </c>
      <c r="K40" s="594" t="s">
        <v>883</v>
      </c>
      <c r="L40" s="596" t="s">
        <v>883</v>
      </c>
      <c r="M40" s="597" t="s">
        <v>890</v>
      </c>
      <c r="N40" s="426" t="s">
        <v>883</v>
      </c>
      <c r="O40" s="14"/>
    </row>
    <row r="41" spans="1:15" s="527" customFormat="1" ht="15" customHeight="1" x14ac:dyDescent="0.25">
      <c r="A41" s="658"/>
      <c r="B41" s="582"/>
      <c r="C41" s="582"/>
      <c r="D41" s="582"/>
      <c r="E41" s="582"/>
      <c r="F41" s="659"/>
      <c r="G41" s="660"/>
      <c r="H41" s="582"/>
      <c r="I41" s="661"/>
      <c r="J41" s="659"/>
      <c r="K41" s="660"/>
      <c r="L41" s="662"/>
      <c r="M41" s="663" t="s">
        <v>883</v>
      </c>
      <c r="N41" s="779"/>
      <c r="O41" s="582"/>
    </row>
    <row r="42" spans="1:15" s="528" customFormat="1" ht="15" customHeight="1" x14ac:dyDescent="0.25">
      <c r="A42" s="664"/>
      <c r="B42" s="583"/>
      <c r="C42" s="583"/>
      <c r="D42" s="665"/>
      <c r="E42" s="666"/>
      <c r="F42" s="667"/>
      <c r="G42" s="668"/>
      <c r="H42" s="669"/>
      <c r="I42" s="670"/>
      <c r="J42" s="667"/>
      <c r="K42" s="671"/>
      <c r="L42" s="672"/>
      <c r="M42" s="673"/>
      <c r="N42" s="780"/>
      <c r="O42" s="674"/>
    </row>
    <row r="43" spans="1:15" s="528" customFormat="1" ht="15" customHeight="1" x14ac:dyDescent="0.25">
      <c r="A43" s="664" t="s">
        <v>367</v>
      </c>
      <c r="B43" s="583" t="s">
        <v>368</v>
      </c>
      <c r="C43" s="583" t="s">
        <v>77</v>
      </c>
      <c r="D43" s="675">
        <v>40798</v>
      </c>
      <c r="E43" s="664">
        <v>500</v>
      </c>
      <c r="F43" s="676">
        <v>25.03</v>
      </c>
      <c r="G43" s="677">
        <f t="shared" ref="G43:G49" si="4">SUM(E43*F43)</f>
        <v>12515</v>
      </c>
      <c r="H43" s="678"/>
      <c r="I43" s="665">
        <v>40843</v>
      </c>
      <c r="J43" s="676">
        <v>26.785</v>
      </c>
      <c r="K43" s="679">
        <f t="shared" ref="K43:K49" si="5">SUM(E43*J43)</f>
        <v>13392.5</v>
      </c>
      <c r="L43" s="672">
        <f t="shared" ref="L43:L48" si="6">SUM(G43-K43)</f>
        <v>-877.5</v>
      </c>
      <c r="M43" s="680">
        <v>1</v>
      </c>
      <c r="N43" s="781">
        <f t="shared" ref="N43:N48" si="7">SUM(G43-K43)*M43</f>
        <v>-877.5</v>
      </c>
      <c r="O43" s="674"/>
    </row>
    <row r="44" spans="1:15" s="528" customFormat="1" ht="15" customHeight="1" x14ac:dyDescent="0.25">
      <c r="A44" s="664" t="s">
        <v>369</v>
      </c>
      <c r="B44" s="583" t="s">
        <v>370</v>
      </c>
      <c r="C44" s="583" t="s">
        <v>77</v>
      </c>
      <c r="D44" s="675">
        <v>40808</v>
      </c>
      <c r="E44" s="664">
        <v>136</v>
      </c>
      <c r="F44" s="676">
        <v>81.93</v>
      </c>
      <c r="G44" s="677">
        <f t="shared" si="4"/>
        <v>11142.480000000001</v>
      </c>
      <c r="H44" s="678"/>
      <c r="I44" s="665">
        <v>40834</v>
      </c>
      <c r="J44" s="676">
        <v>85.99</v>
      </c>
      <c r="K44" s="679">
        <f t="shared" si="5"/>
        <v>11694.64</v>
      </c>
      <c r="L44" s="672">
        <f t="shared" si="6"/>
        <v>-552.15999999999804</v>
      </c>
      <c r="M44" s="680">
        <v>1</v>
      </c>
      <c r="N44" s="781">
        <f t="shared" si="7"/>
        <v>-552.15999999999804</v>
      </c>
      <c r="O44" s="674"/>
    </row>
    <row r="45" spans="1:15" s="528" customFormat="1" ht="15" customHeight="1" x14ac:dyDescent="0.25">
      <c r="A45" s="664" t="s">
        <v>371</v>
      </c>
      <c r="B45" s="583" t="s">
        <v>372</v>
      </c>
      <c r="C45" s="583" t="s">
        <v>77</v>
      </c>
      <c r="D45" s="675">
        <v>40808</v>
      </c>
      <c r="E45" s="664">
        <v>376</v>
      </c>
      <c r="F45" s="676">
        <v>24.11</v>
      </c>
      <c r="G45" s="677">
        <f t="shared" si="4"/>
        <v>9065.36</v>
      </c>
      <c r="H45" s="678"/>
      <c r="I45" s="665">
        <v>40844</v>
      </c>
      <c r="J45" s="676">
        <v>25.45</v>
      </c>
      <c r="K45" s="679">
        <f t="shared" si="5"/>
        <v>9569.1999999999989</v>
      </c>
      <c r="L45" s="672">
        <f t="shared" si="6"/>
        <v>-503.83999999999833</v>
      </c>
      <c r="M45" s="680">
        <v>1</v>
      </c>
      <c r="N45" s="781">
        <f t="shared" si="7"/>
        <v>-503.83999999999833</v>
      </c>
      <c r="O45" s="674"/>
    </row>
    <row r="46" spans="1:15" s="528" customFormat="1" ht="15" customHeight="1" x14ac:dyDescent="0.25">
      <c r="A46" s="664" t="s">
        <v>373</v>
      </c>
      <c r="B46" s="583" t="s">
        <v>374</v>
      </c>
      <c r="C46" s="583" t="s">
        <v>77</v>
      </c>
      <c r="D46" s="675">
        <v>40808</v>
      </c>
      <c r="E46" s="664">
        <v>1020</v>
      </c>
      <c r="F46" s="676">
        <v>9.3219999999999992</v>
      </c>
      <c r="G46" s="677">
        <f t="shared" si="4"/>
        <v>9508.4399999999987</v>
      </c>
      <c r="H46" s="678"/>
      <c r="I46" s="665">
        <v>40821</v>
      </c>
      <c r="J46" s="676">
        <v>10.3</v>
      </c>
      <c r="K46" s="679">
        <f t="shared" si="5"/>
        <v>10506</v>
      </c>
      <c r="L46" s="681">
        <f t="shared" si="6"/>
        <v>-997.56000000000131</v>
      </c>
      <c r="M46" s="680">
        <v>1</v>
      </c>
      <c r="N46" s="781">
        <f t="shared" si="7"/>
        <v>-997.56000000000131</v>
      </c>
      <c r="O46" s="674"/>
    </row>
    <row r="47" spans="1:15" s="528" customFormat="1" ht="15" customHeight="1" x14ac:dyDescent="0.25">
      <c r="A47" s="664" t="s">
        <v>375</v>
      </c>
      <c r="B47" s="583" t="s">
        <v>376</v>
      </c>
      <c r="C47" s="583" t="s">
        <v>77</v>
      </c>
      <c r="D47" s="675">
        <v>40798</v>
      </c>
      <c r="E47" s="664">
        <v>2777</v>
      </c>
      <c r="F47" s="676">
        <v>3.66</v>
      </c>
      <c r="G47" s="677">
        <f t="shared" si="4"/>
        <v>10163.82</v>
      </c>
      <c r="H47" s="678"/>
      <c r="I47" s="682"/>
      <c r="J47" s="676">
        <v>3.13</v>
      </c>
      <c r="K47" s="679">
        <f t="shared" si="5"/>
        <v>8692.01</v>
      </c>
      <c r="L47" s="672">
        <f t="shared" si="6"/>
        <v>1471.8099999999995</v>
      </c>
      <c r="M47" s="680">
        <v>1</v>
      </c>
      <c r="N47" s="781">
        <f t="shared" si="7"/>
        <v>1471.8099999999995</v>
      </c>
      <c r="O47" s="674"/>
    </row>
    <row r="48" spans="1:15" s="528" customFormat="1" ht="15" customHeight="1" x14ac:dyDescent="0.25">
      <c r="A48" s="664" t="s">
        <v>367</v>
      </c>
      <c r="B48" s="583" t="s">
        <v>368</v>
      </c>
      <c r="C48" s="583" t="s">
        <v>77</v>
      </c>
      <c r="D48" s="675">
        <v>40798</v>
      </c>
      <c r="E48" s="664">
        <v>500</v>
      </c>
      <c r="F48" s="676">
        <v>25.03</v>
      </c>
      <c r="G48" s="677">
        <f t="shared" si="4"/>
        <v>12515</v>
      </c>
      <c r="H48" s="678"/>
      <c r="I48" s="682"/>
      <c r="J48" s="676">
        <v>24</v>
      </c>
      <c r="K48" s="679">
        <f t="shared" si="5"/>
        <v>12000</v>
      </c>
      <c r="L48" s="672">
        <f t="shared" si="6"/>
        <v>515</v>
      </c>
      <c r="M48" s="680">
        <v>1</v>
      </c>
      <c r="N48" s="781">
        <f t="shared" si="7"/>
        <v>515</v>
      </c>
      <c r="O48" s="674"/>
    </row>
    <row r="49" spans="1:15" s="528" customFormat="1" ht="15" customHeight="1" x14ac:dyDescent="0.25">
      <c r="A49" s="666" t="s">
        <v>474</v>
      </c>
      <c r="B49" s="584" t="s">
        <v>475</v>
      </c>
      <c r="C49" s="584" t="s">
        <v>52</v>
      </c>
      <c r="D49" s="665">
        <v>40918</v>
      </c>
      <c r="E49" s="666">
        <v>435</v>
      </c>
      <c r="F49" s="667">
        <v>52.31</v>
      </c>
      <c r="G49" s="668">
        <f t="shared" si="4"/>
        <v>22754.850000000002</v>
      </c>
      <c r="H49" s="669"/>
      <c r="I49" s="665">
        <v>40991</v>
      </c>
      <c r="J49" s="667">
        <v>52.88</v>
      </c>
      <c r="K49" s="671">
        <f t="shared" si="5"/>
        <v>23002.800000000003</v>
      </c>
      <c r="L49" s="672">
        <f t="shared" ref="L49:L74" si="8">SUM(K49-G49)</f>
        <v>247.95000000000073</v>
      </c>
      <c r="M49" s="680">
        <v>1</v>
      </c>
      <c r="N49" s="781">
        <f t="shared" ref="N49:N74" si="9">SUM(K49-G49)*M49</f>
        <v>247.95000000000073</v>
      </c>
      <c r="O49" s="674"/>
    </row>
    <row r="50" spans="1:15" s="528" customFormat="1" ht="15" customHeight="1" x14ac:dyDescent="0.25">
      <c r="A50" s="666" t="s">
        <v>476</v>
      </c>
      <c r="B50" s="584" t="s">
        <v>477</v>
      </c>
      <c r="C50" s="584" t="s">
        <v>52</v>
      </c>
      <c r="D50" s="665">
        <v>40947</v>
      </c>
      <c r="E50" s="666">
        <v>403</v>
      </c>
      <c r="F50" s="667">
        <v>38.35</v>
      </c>
      <c r="G50" s="668">
        <f t="shared" ref="G50:G98" si="10">SUM(E50*F50)</f>
        <v>15455.050000000001</v>
      </c>
      <c r="H50" s="669"/>
      <c r="I50" s="665">
        <v>40973</v>
      </c>
      <c r="J50" s="667">
        <v>38.549999999999997</v>
      </c>
      <c r="K50" s="671">
        <f t="shared" ref="K50:K98" si="11">SUM(E50*J50)</f>
        <v>15535.65</v>
      </c>
      <c r="L50" s="672">
        <f t="shared" si="8"/>
        <v>80.599999999998545</v>
      </c>
      <c r="M50" s="680">
        <v>1</v>
      </c>
      <c r="N50" s="781">
        <f t="shared" si="9"/>
        <v>80.599999999998545</v>
      </c>
      <c r="O50" s="674"/>
    </row>
    <row r="51" spans="1:15" s="528" customFormat="1" ht="15" customHeight="1" x14ac:dyDescent="0.25">
      <c r="A51" s="666" t="s">
        <v>478</v>
      </c>
      <c r="B51" s="584" t="s">
        <v>479</v>
      </c>
      <c r="C51" s="584" t="s">
        <v>52</v>
      </c>
      <c r="D51" s="665">
        <v>40948</v>
      </c>
      <c r="E51" s="666">
        <v>141</v>
      </c>
      <c r="F51" s="667">
        <v>87.76</v>
      </c>
      <c r="G51" s="668">
        <f t="shared" si="10"/>
        <v>12374.16</v>
      </c>
      <c r="H51" s="669"/>
      <c r="I51" s="665">
        <v>40973</v>
      </c>
      <c r="J51" s="667">
        <v>82.06</v>
      </c>
      <c r="K51" s="671">
        <f t="shared" si="11"/>
        <v>11570.460000000001</v>
      </c>
      <c r="L51" s="672">
        <f t="shared" si="8"/>
        <v>-803.69999999999891</v>
      </c>
      <c r="M51" s="680">
        <v>1</v>
      </c>
      <c r="N51" s="781">
        <f t="shared" si="9"/>
        <v>-803.69999999999891</v>
      </c>
      <c r="O51" s="674"/>
    </row>
    <row r="52" spans="1:15" s="528" customFormat="1" ht="15" customHeight="1" x14ac:dyDescent="0.25">
      <c r="A52" s="666" t="s">
        <v>1289</v>
      </c>
      <c r="B52" s="584" t="s">
        <v>480</v>
      </c>
      <c r="C52" s="584" t="s">
        <v>52</v>
      </c>
      <c r="D52" s="665">
        <v>40948</v>
      </c>
      <c r="E52" s="666">
        <v>203</v>
      </c>
      <c r="F52" s="667">
        <v>82.74</v>
      </c>
      <c r="G52" s="668">
        <f t="shared" si="10"/>
        <v>16796.219999999998</v>
      </c>
      <c r="H52" s="669"/>
      <c r="I52" s="665">
        <v>40974</v>
      </c>
      <c r="J52" s="667">
        <v>81.150000000000006</v>
      </c>
      <c r="K52" s="671">
        <f t="shared" si="11"/>
        <v>16473.45</v>
      </c>
      <c r="L52" s="672">
        <f t="shared" si="8"/>
        <v>-322.7699999999968</v>
      </c>
      <c r="M52" s="680">
        <v>1</v>
      </c>
      <c r="N52" s="781">
        <f t="shared" si="9"/>
        <v>-322.7699999999968</v>
      </c>
      <c r="O52" s="674"/>
    </row>
    <row r="53" spans="1:15" s="528" customFormat="1" ht="15" customHeight="1" x14ac:dyDescent="0.25">
      <c r="A53" s="666" t="s">
        <v>481</v>
      </c>
      <c r="B53" s="584" t="s">
        <v>482</v>
      </c>
      <c r="C53" s="584" t="s">
        <v>52</v>
      </c>
      <c r="D53" s="665">
        <v>40786</v>
      </c>
      <c r="E53" s="666">
        <v>609</v>
      </c>
      <c r="F53" s="667">
        <v>30.22</v>
      </c>
      <c r="G53" s="668">
        <f t="shared" si="10"/>
        <v>18403.98</v>
      </c>
      <c r="H53" s="669"/>
      <c r="I53" s="665">
        <v>40974</v>
      </c>
      <c r="J53" s="667">
        <v>31.29</v>
      </c>
      <c r="K53" s="671">
        <f t="shared" si="11"/>
        <v>19055.61</v>
      </c>
      <c r="L53" s="672">
        <f t="shared" si="8"/>
        <v>651.63000000000102</v>
      </c>
      <c r="M53" s="680">
        <v>1</v>
      </c>
      <c r="N53" s="781">
        <f t="shared" si="9"/>
        <v>651.63000000000102</v>
      </c>
      <c r="O53" s="674"/>
    </row>
    <row r="54" spans="1:15" s="528" customFormat="1" ht="15" customHeight="1" x14ac:dyDescent="0.25">
      <c r="A54" s="666" t="s">
        <v>483</v>
      </c>
      <c r="B54" s="584" t="s">
        <v>484</v>
      </c>
      <c r="C54" s="584" t="s">
        <v>52</v>
      </c>
      <c r="D54" s="665">
        <v>40913</v>
      </c>
      <c r="E54" s="666">
        <v>505</v>
      </c>
      <c r="F54" s="667">
        <v>38.64</v>
      </c>
      <c r="G54" s="668">
        <f t="shared" si="10"/>
        <v>19513.2</v>
      </c>
      <c r="H54" s="669"/>
      <c r="I54" s="665">
        <v>40974</v>
      </c>
      <c r="J54" s="667">
        <v>37.43</v>
      </c>
      <c r="K54" s="671">
        <f t="shared" si="11"/>
        <v>18902.150000000001</v>
      </c>
      <c r="L54" s="672">
        <f t="shared" si="8"/>
        <v>-611.04999999999927</v>
      </c>
      <c r="M54" s="680">
        <v>1</v>
      </c>
      <c r="N54" s="781">
        <f>SUM(K54-G54)*M54</f>
        <v>-611.04999999999927</v>
      </c>
      <c r="O54" s="674"/>
    </row>
    <row r="55" spans="1:15" s="528" customFormat="1" ht="15" customHeight="1" x14ac:dyDescent="0.25">
      <c r="A55" s="666" t="s">
        <v>485</v>
      </c>
      <c r="B55" s="584" t="s">
        <v>486</v>
      </c>
      <c r="C55" s="584" t="s">
        <v>52</v>
      </c>
      <c r="D55" s="665">
        <v>40953</v>
      </c>
      <c r="E55" s="666">
        <v>485</v>
      </c>
      <c r="F55" s="667">
        <v>29.5</v>
      </c>
      <c r="G55" s="668">
        <f t="shared" si="10"/>
        <v>14307.5</v>
      </c>
      <c r="H55" s="669"/>
      <c r="I55" s="665">
        <v>40974</v>
      </c>
      <c r="J55" s="667">
        <v>28.52</v>
      </c>
      <c r="K55" s="671">
        <f t="shared" si="11"/>
        <v>13832.199999999999</v>
      </c>
      <c r="L55" s="672">
        <f t="shared" si="8"/>
        <v>-475.30000000000109</v>
      </c>
      <c r="M55" s="680">
        <v>1</v>
      </c>
      <c r="N55" s="781">
        <f t="shared" si="9"/>
        <v>-475.30000000000109</v>
      </c>
      <c r="O55" s="674"/>
    </row>
    <row r="56" spans="1:15" s="528" customFormat="1" ht="15" customHeight="1" x14ac:dyDescent="0.25">
      <c r="A56" s="666" t="s">
        <v>487</v>
      </c>
      <c r="B56" s="584" t="s">
        <v>488</v>
      </c>
      <c r="C56" s="584" t="s">
        <v>52</v>
      </c>
      <c r="D56" s="665">
        <v>40962</v>
      </c>
      <c r="E56" s="666">
        <v>1510</v>
      </c>
      <c r="F56" s="667">
        <v>13.82</v>
      </c>
      <c r="G56" s="668">
        <f t="shared" si="10"/>
        <v>20868.2</v>
      </c>
      <c r="H56" s="669"/>
      <c r="I56" s="665">
        <v>40974</v>
      </c>
      <c r="J56" s="667">
        <v>13.17</v>
      </c>
      <c r="K56" s="671">
        <f t="shared" si="11"/>
        <v>19886.7</v>
      </c>
      <c r="L56" s="672">
        <f t="shared" si="8"/>
        <v>-981.5</v>
      </c>
      <c r="M56" s="680">
        <v>1</v>
      </c>
      <c r="N56" s="781">
        <f t="shared" si="9"/>
        <v>-981.5</v>
      </c>
      <c r="O56" s="674"/>
    </row>
    <row r="57" spans="1:15" s="528" customFormat="1" ht="15" customHeight="1" x14ac:dyDescent="0.25">
      <c r="A57" s="666" t="s">
        <v>489</v>
      </c>
      <c r="B57" s="584" t="s">
        <v>490</v>
      </c>
      <c r="C57" s="584" t="s">
        <v>52</v>
      </c>
      <c r="D57" s="665">
        <v>40953</v>
      </c>
      <c r="E57" s="666">
        <v>421</v>
      </c>
      <c r="F57" s="667">
        <v>54.32</v>
      </c>
      <c r="G57" s="668">
        <f t="shared" si="10"/>
        <v>22868.720000000001</v>
      </c>
      <c r="H57" s="669"/>
      <c r="I57" s="665">
        <v>40989</v>
      </c>
      <c r="J57" s="667">
        <v>53.96</v>
      </c>
      <c r="K57" s="671">
        <f t="shared" si="11"/>
        <v>22717.16</v>
      </c>
      <c r="L57" s="672">
        <f t="shared" si="8"/>
        <v>-151.56000000000131</v>
      </c>
      <c r="M57" s="680">
        <v>1</v>
      </c>
      <c r="N57" s="781">
        <f t="shared" si="9"/>
        <v>-151.56000000000131</v>
      </c>
      <c r="O57" s="674"/>
    </row>
    <row r="58" spans="1:15" s="528" customFormat="1" ht="15" customHeight="1" x14ac:dyDescent="0.25">
      <c r="A58" s="666" t="s">
        <v>1290</v>
      </c>
      <c r="B58" s="584" t="s">
        <v>491</v>
      </c>
      <c r="C58" s="584" t="s">
        <v>52</v>
      </c>
      <c r="D58" s="665">
        <v>40980</v>
      </c>
      <c r="E58" s="683">
        <v>819</v>
      </c>
      <c r="F58" s="667">
        <v>59.32</v>
      </c>
      <c r="G58" s="668">
        <f t="shared" si="10"/>
        <v>48583.08</v>
      </c>
      <c r="H58" s="669"/>
      <c r="I58" s="665">
        <v>40988</v>
      </c>
      <c r="J58" s="667">
        <v>58.1</v>
      </c>
      <c r="K58" s="671">
        <f t="shared" si="11"/>
        <v>47583.9</v>
      </c>
      <c r="L58" s="672">
        <f t="shared" si="8"/>
        <v>-999.18000000000029</v>
      </c>
      <c r="M58" s="680">
        <v>1</v>
      </c>
      <c r="N58" s="781">
        <f t="shared" si="9"/>
        <v>-999.18000000000029</v>
      </c>
      <c r="O58" s="674"/>
    </row>
    <row r="59" spans="1:15" s="528" customFormat="1" ht="15" customHeight="1" x14ac:dyDescent="0.25">
      <c r="A59" s="666" t="s">
        <v>492</v>
      </c>
      <c r="B59" s="584" t="s">
        <v>493</v>
      </c>
      <c r="C59" s="584" t="s">
        <v>52</v>
      </c>
      <c r="D59" s="665">
        <v>40987</v>
      </c>
      <c r="E59" s="666">
        <v>685</v>
      </c>
      <c r="F59" s="667">
        <v>94.58</v>
      </c>
      <c r="G59" s="668">
        <f t="shared" si="10"/>
        <v>64787.299999999996</v>
      </c>
      <c r="H59" s="669"/>
      <c r="I59" s="665">
        <v>40990</v>
      </c>
      <c r="J59" s="667">
        <v>93.12</v>
      </c>
      <c r="K59" s="671">
        <f t="shared" si="11"/>
        <v>63787.200000000004</v>
      </c>
      <c r="L59" s="672">
        <f t="shared" si="8"/>
        <v>-1000.0999999999913</v>
      </c>
      <c r="M59" s="680">
        <v>1</v>
      </c>
      <c r="N59" s="781">
        <f t="shared" si="9"/>
        <v>-1000.0999999999913</v>
      </c>
      <c r="O59" s="674"/>
    </row>
    <row r="60" spans="1:15" s="528" customFormat="1" ht="15" customHeight="1" x14ac:dyDescent="0.25">
      <c r="A60" s="666" t="s">
        <v>494</v>
      </c>
      <c r="B60" s="584" t="s">
        <v>495</v>
      </c>
      <c r="C60" s="584" t="s">
        <v>52</v>
      </c>
      <c r="D60" s="665">
        <v>40980</v>
      </c>
      <c r="E60" s="666">
        <v>555</v>
      </c>
      <c r="F60" s="667">
        <v>110.9</v>
      </c>
      <c r="G60" s="668">
        <f t="shared" si="10"/>
        <v>61549.5</v>
      </c>
      <c r="H60" s="669"/>
      <c r="I60" s="665">
        <v>40988</v>
      </c>
      <c r="J60" s="667">
        <v>109.1</v>
      </c>
      <c r="K60" s="671">
        <f t="shared" si="11"/>
        <v>60550.5</v>
      </c>
      <c r="L60" s="672">
        <f t="shared" si="8"/>
        <v>-999</v>
      </c>
      <c r="M60" s="680">
        <v>1</v>
      </c>
      <c r="N60" s="781">
        <f t="shared" si="9"/>
        <v>-999</v>
      </c>
      <c r="O60" s="674"/>
    </row>
    <row r="61" spans="1:15" s="528" customFormat="1" ht="15" customHeight="1" x14ac:dyDescent="0.25">
      <c r="A61" s="666" t="s">
        <v>496</v>
      </c>
      <c r="B61" s="584" t="s">
        <v>497</v>
      </c>
      <c r="C61" s="584" t="s">
        <v>52</v>
      </c>
      <c r="D61" s="665">
        <v>40940</v>
      </c>
      <c r="E61" s="666">
        <v>1220</v>
      </c>
      <c r="F61" s="667">
        <v>45.78</v>
      </c>
      <c r="G61" s="668">
        <f t="shared" si="10"/>
        <v>55851.6</v>
      </c>
      <c r="H61" s="669"/>
      <c r="I61" s="665">
        <v>40991</v>
      </c>
      <c r="J61" s="667">
        <v>49.55</v>
      </c>
      <c r="K61" s="671">
        <f t="shared" si="11"/>
        <v>60451</v>
      </c>
      <c r="L61" s="672">
        <f t="shared" si="8"/>
        <v>4599.4000000000015</v>
      </c>
      <c r="M61" s="680">
        <v>1</v>
      </c>
      <c r="N61" s="781">
        <f t="shared" si="9"/>
        <v>4599.4000000000015</v>
      </c>
      <c r="O61" s="674"/>
    </row>
    <row r="62" spans="1:15" s="528" customFormat="1" ht="15" customHeight="1" x14ac:dyDescent="0.25">
      <c r="A62" s="666" t="s">
        <v>498</v>
      </c>
      <c r="B62" s="584" t="s">
        <v>499</v>
      </c>
      <c r="C62" s="584" t="s">
        <v>52</v>
      </c>
      <c r="D62" s="665">
        <v>40994</v>
      </c>
      <c r="E62" s="666">
        <v>455</v>
      </c>
      <c r="F62" s="667">
        <v>151.1</v>
      </c>
      <c r="G62" s="668">
        <f t="shared" si="10"/>
        <v>68750.5</v>
      </c>
      <c r="H62" s="669"/>
      <c r="I62" s="665">
        <v>40996</v>
      </c>
      <c r="J62" s="667">
        <v>148.9</v>
      </c>
      <c r="K62" s="671">
        <f t="shared" si="11"/>
        <v>67749.5</v>
      </c>
      <c r="L62" s="672">
        <f t="shared" si="8"/>
        <v>-1001</v>
      </c>
      <c r="M62" s="680">
        <v>1</v>
      </c>
      <c r="N62" s="781">
        <f t="shared" si="9"/>
        <v>-1001</v>
      </c>
      <c r="O62" s="674"/>
    </row>
    <row r="63" spans="1:15" s="528" customFormat="1" ht="15" customHeight="1" x14ac:dyDescent="0.25">
      <c r="A63" s="658" t="s">
        <v>500</v>
      </c>
      <c r="B63" s="584" t="s">
        <v>501</v>
      </c>
      <c r="C63" s="584" t="s">
        <v>52</v>
      </c>
      <c r="D63" s="665">
        <v>41001</v>
      </c>
      <c r="E63" s="666">
        <v>813</v>
      </c>
      <c r="F63" s="667">
        <v>74.27</v>
      </c>
      <c r="G63" s="668">
        <f t="shared" si="10"/>
        <v>60381.509999999995</v>
      </c>
      <c r="H63" s="669"/>
      <c r="I63" s="665">
        <v>41002</v>
      </c>
      <c r="J63" s="667">
        <v>73.069999999999993</v>
      </c>
      <c r="K63" s="671">
        <f t="shared" si="11"/>
        <v>59405.909999999996</v>
      </c>
      <c r="L63" s="672">
        <f t="shared" si="8"/>
        <v>-975.59999999999854</v>
      </c>
      <c r="M63" s="680">
        <v>1</v>
      </c>
      <c r="N63" s="781">
        <f t="shared" si="9"/>
        <v>-975.59999999999854</v>
      </c>
      <c r="O63" s="674"/>
    </row>
    <row r="64" spans="1:15" s="528" customFormat="1" ht="15" customHeight="1" x14ac:dyDescent="0.25">
      <c r="A64" s="658" t="s">
        <v>502</v>
      </c>
      <c r="B64" s="584" t="s">
        <v>503</v>
      </c>
      <c r="C64" s="584" t="s">
        <v>52</v>
      </c>
      <c r="D64" s="665">
        <v>40981</v>
      </c>
      <c r="E64" s="666">
        <v>595</v>
      </c>
      <c r="F64" s="667">
        <v>20.440000000000001</v>
      </c>
      <c r="G64" s="668">
        <f t="shared" si="10"/>
        <v>12161.800000000001</v>
      </c>
      <c r="H64" s="669"/>
      <c r="I64" s="665">
        <v>41004</v>
      </c>
      <c r="J64" s="667">
        <v>18.760000000000002</v>
      </c>
      <c r="K64" s="671">
        <f t="shared" si="11"/>
        <v>11162.2</v>
      </c>
      <c r="L64" s="672">
        <f t="shared" si="8"/>
        <v>-999.60000000000036</v>
      </c>
      <c r="M64" s="680">
        <v>1</v>
      </c>
      <c r="N64" s="781">
        <f t="shared" si="9"/>
        <v>-999.60000000000036</v>
      </c>
      <c r="O64" s="674"/>
    </row>
    <row r="65" spans="1:15" s="528" customFormat="1" ht="15" customHeight="1" x14ac:dyDescent="0.25">
      <c r="A65" s="666" t="s">
        <v>504</v>
      </c>
      <c r="B65" s="584" t="s">
        <v>505</v>
      </c>
      <c r="C65" s="584" t="s">
        <v>52</v>
      </c>
      <c r="D65" s="665">
        <v>41008</v>
      </c>
      <c r="E65" s="666">
        <v>847</v>
      </c>
      <c r="F65" s="667">
        <v>25.98</v>
      </c>
      <c r="G65" s="668">
        <f t="shared" si="10"/>
        <v>22005.06</v>
      </c>
      <c r="H65" s="669"/>
      <c r="I65" s="665">
        <v>41009</v>
      </c>
      <c r="J65" s="667">
        <v>25.89</v>
      </c>
      <c r="K65" s="671">
        <f t="shared" si="11"/>
        <v>21928.83</v>
      </c>
      <c r="L65" s="672">
        <f t="shared" si="8"/>
        <v>-76.229999999999563</v>
      </c>
      <c r="M65" s="680">
        <v>1</v>
      </c>
      <c r="N65" s="781">
        <f t="shared" si="9"/>
        <v>-76.229999999999563</v>
      </c>
      <c r="O65" s="674"/>
    </row>
    <row r="66" spans="1:15" s="528" customFormat="1" ht="15" customHeight="1" x14ac:dyDescent="0.25">
      <c r="A66" s="658" t="s">
        <v>506</v>
      </c>
      <c r="B66" s="584" t="s">
        <v>507</v>
      </c>
      <c r="C66" s="584" t="s">
        <v>52</v>
      </c>
      <c r="D66" s="665">
        <v>40980</v>
      </c>
      <c r="E66" s="666">
        <v>758</v>
      </c>
      <c r="F66" s="667">
        <v>51.27</v>
      </c>
      <c r="G66" s="668">
        <f t="shared" si="10"/>
        <v>38862.660000000003</v>
      </c>
      <c r="H66" s="669"/>
      <c r="I66" s="665">
        <v>41009</v>
      </c>
      <c r="J66" s="667">
        <v>51.36</v>
      </c>
      <c r="K66" s="671">
        <f t="shared" si="11"/>
        <v>38930.879999999997</v>
      </c>
      <c r="L66" s="672">
        <f t="shared" si="8"/>
        <v>68.219999999993888</v>
      </c>
      <c r="M66" s="680">
        <v>1</v>
      </c>
      <c r="N66" s="781">
        <f t="shared" si="9"/>
        <v>68.219999999993888</v>
      </c>
      <c r="O66" s="674"/>
    </row>
    <row r="67" spans="1:15" s="528" customFormat="1" ht="15" customHeight="1" x14ac:dyDescent="0.25">
      <c r="A67" s="658" t="s">
        <v>508</v>
      </c>
      <c r="B67" s="584" t="s">
        <v>509</v>
      </c>
      <c r="C67" s="584" t="s">
        <v>52</v>
      </c>
      <c r="D67" s="665">
        <v>40980</v>
      </c>
      <c r="E67" s="666">
        <v>588</v>
      </c>
      <c r="F67" s="667">
        <v>112.1</v>
      </c>
      <c r="G67" s="668">
        <f t="shared" si="10"/>
        <v>65914.8</v>
      </c>
      <c r="H67" s="669"/>
      <c r="I67" s="665">
        <v>41009</v>
      </c>
      <c r="J67" s="667">
        <v>111.1</v>
      </c>
      <c r="K67" s="671">
        <f t="shared" si="11"/>
        <v>65326.799999999996</v>
      </c>
      <c r="L67" s="672">
        <f t="shared" si="8"/>
        <v>-588.00000000000728</v>
      </c>
      <c r="M67" s="680">
        <v>1</v>
      </c>
      <c r="N67" s="781">
        <f t="shared" si="9"/>
        <v>-588.00000000000728</v>
      </c>
      <c r="O67" s="674"/>
    </row>
    <row r="68" spans="1:15" s="528" customFormat="1" ht="15" customHeight="1" x14ac:dyDescent="0.25">
      <c r="A68" s="658" t="s">
        <v>510</v>
      </c>
      <c r="B68" s="584" t="s">
        <v>511</v>
      </c>
      <c r="C68" s="584" t="s">
        <v>52</v>
      </c>
      <c r="D68" s="665">
        <v>40980</v>
      </c>
      <c r="E68" s="666">
        <v>1220</v>
      </c>
      <c r="F68" s="667">
        <v>36.880000000000003</v>
      </c>
      <c r="G68" s="668">
        <f t="shared" si="10"/>
        <v>44993.600000000006</v>
      </c>
      <c r="H68" s="669"/>
      <c r="I68" s="665">
        <v>41009</v>
      </c>
      <c r="J68" s="667">
        <v>36.06</v>
      </c>
      <c r="K68" s="671">
        <f t="shared" si="11"/>
        <v>43993.200000000004</v>
      </c>
      <c r="L68" s="672">
        <f t="shared" si="8"/>
        <v>-1000.4000000000015</v>
      </c>
      <c r="M68" s="680">
        <v>1</v>
      </c>
      <c r="N68" s="781">
        <f t="shared" si="9"/>
        <v>-1000.4000000000015</v>
      </c>
      <c r="O68" s="674"/>
    </row>
    <row r="69" spans="1:15" s="528" customFormat="1" ht="15" customHeight="1" x14ac:dyDescent="0.25">
      <c r="A69" s="658" t="s">
        <v>512</v>
      </c>
      <c r="B69" s="584" t="s">
        <v>513</v>
      </c>
      <c r="C69" s="584" t="s">
        <v>52</v>
      </c>
      <c r="D69" s="665">
        <v>40980</v>
      </c>
      <c r="E69" s="666">
        <v>424</v>
      </c>
      <c r="F69" s="667">
        <v>54.51</v>
      </c>
      <c r="G69" s="668">
        <f t="shared" si="10"/>
        <v>23112.239999999998</v>
      </c>
      <c r="H69" s="669"/>
      <c r="I69" s="665">
        <v>41009</v>
      </c>
      <c r="J69" s="667">
        <v>53.48</v>
      </c>
      <c r="K69" s="671">
        <f t="shared" si="11"/>
        <v>22675.52</v>
      </c>
      <c r="L69" s="672">
        <f t="shared" si="8"/>
        <v>-436.71999999999753</v>
      </c>
      <c r="M69" s="680">
        <v>1</v>
      </c>
      <c r="N69" s="781">
        <f t="shared" si="9"/>
        <v>-436.71999999999753</v>
      </c>
      <c r="O69" s="674"/>
    </row>
    <row r="70" spans="1:15" s="528" customFormat="1" ht="15" customHeight="1" x14ac:dyDescent="0.25">
      <c r="A70" s="658" t="s">
        <v>514</v>
      </c>
      <c r="B70" s="584" t="s">
        <v>515</v>
      </c>
      <c r="C70" s="584" t="s">
        <v>52</v>
      </c>
      <c r="D70" s="665">
        <v>40980</v>
      </c>
      <c r="E70" s="666">
        <v>120</v>
      </c>
      <c r="F70" s="667">
        <v>139.5</v>
      </c>
      <c r="G70" s="668">
        <f t="shared" si="10"/>
        <v>16740</v>
      </c>
      <c r="H70" s="669"/>
      <c r="I70" s="665">
        <v>41009</v>
      </c>
      <c r="J70" s="667">
        <v>134.30000000000001</v>
      </c>
      <c r="K70" s="671">
        <f t="shared" si="11"/>
        <v>16116.000000000002</v>
      </c>
      <c r="L70" s="672">
        <f t="shared" si="8"/>
        <v>-623.99999999999818</v>
      </c>
      <c r="M70" s="680">
        <v>1</v>
      </c>
      <c r="N70" s="781">
        <f t="shared" si="9"/>
        <v>-623.99999999999818</v>
      </c>
      <c r="O70" s="674"/>
    </row>
    <row r="71" spans="1:15" s="528" customFormat="1" ht="15" customHeight="1" x14ac:dyDescent="0.25">
      <c r="A71" s="658" t="s">
        <v>516</v>
      </c>
      <c r="B71" s="584" t="s">
        <v>517</v>
      </c>
      <c r="C71" s="584" t="s">
        <v>52</v>
      </c>
      <c r="D71" s="665">
        <v>40980</v>
      </c>
      <c r="E71" s="666">
        <v>1923</v>
      </c>
      <c r="F71" s="667">
        <v>47.14</v>
      </c>
      <c r="G71" s="668">
        <f t="shared" si="10"/>
        <v>90650.22</v>
      </c>
      <c r="H71" s="669"/>
      <c r="I71" s="665">
        <v>41009</v>
      </c>
      <c r="J71" s="667">
        <v>46.95</v>
      </c>
      <c r="K71" s="671">
        <f t="shared" si="11"/>
        <v>90284.85</v>
      </c>
      <c r="L71" s="672">
        <f t="shared" si="8"/>
        <v>-365.36999999999534</v>
      </c>
      <c r="M71" s="680">
        <v>1</v>
      </c>
      <c r="N71" s="781">
        <f t="shared" si="9"/>
        <v>-365.36999999999534</v>
      </c>
      <c r="O71" s="674"/>
    </row>
    <row r="72" spans="1:15" s="528" customFormat="1" ht="15" customHeight="1" x14ac:dyDescent="0.25">
      <c r="A72" s="658" t="s">
        <v>518</v>
      </c>
      <c r="B72" s="584" t="s">
        <v>519</v>
      </c>
      <c r="C72" s="584" t="s">
        <v>52</v>
      </c>
      <c r="D72" s="665">
        <v>40980</v>
      </c>
      <c r="E72" s="666">
        <v>746</v>
      </c>
      <c r="F72" s="667">
        <v>42.66</v>
      </c>
      <c r="G72" s="668">
        <f t="shared" si="10"/>
        <v>31824.359999999997</v>
      </c>
      <c r="H72" s="669"/>
      <c r="I72" s="665">
        <v>41009</v>
      </c>
      <c r="J72" s="667">
        <v>41.69</v>
      </c>
      <c r="K72" s="671">
        <f t="shared" si="11"/>
        <v>31100.739999999998</v>
      </c>
      <c r="L72" s="672">
        <f t="shared" si="8"/>
        <v>-723.61999999999898</v>
      </c>
      <c r="M72" s="680">
        <v>1</v>
      </c>
      <c r="N72" s="781">
        <f t="shared" si="9"/>
        <v>-723.61999999999898</v>
      </c>
      <c r="O72" s="674"/>
    </row>
    <row r="73" spans="1:15" s="528" customFormat="1" ht="15" customHeight="1" x14ac:dyDescent="0.25">
      <c r="A73" s="658" t="s">
        <v>520</v>
      </c>
      <c r="B73" s="584" t="s">
        <v>521</v>
      </c>
      <c r="C73" s="584" t="s">
        <v>52</v>
      </c>
      <c r="D73" s="665">
        <v>40918</v>
      </c>
      <c r="E73" s="666">
        <v>369</v>
      </c>
      <c r="F73" s="667">
        <v>28.71</v>
      </c>
      <c r="G73" s="668">
        <f t="shared" si="10"/>
        <v>10593.99</v>
      </c>
      <c r="H73" s="669"/>
      <c r="I73" s="665">
        <v>41009</v>
      </c>
      <c r="J73" s="667">
        <v>30.39</v>
      </c>
      <c r="K73" s="671">
        <f t="shared" si="11"/>
        <v>11213.91</v>
      </c>
      <c r="L73" s="672">
        <f t="shared" si="8"/>
        <v>619.92000000000007</v>
      </c>
      <c r="M73" s="680">
        <v>1</v>
      </c>
      <c r="N73" s="781">
        <f t="shared" si="9"/>
        <v>619.92000000000007</v>
      </c>
      <c r="O73" s="674"/>
    </row>
    <row r="74" spans="1:15" s="528" customFormat="1" ht="15" customHeight="1" x14ac:dyDescent="0.25">
      <c r="A74" s="658" t="s">
        <v>522</v>
      </c>
      <c r="B74" s="584" t="s">
        <v>523</v>
      </c>
      <c r="C74" s="584" t="s">
        <v>52</v>
      </c>
      <c r="D74" s="665">
        <v>40983</v>
      </c>
      <c r="E74" s="666">
        <v>1042</v>
      </c>
      <c r="F74" s="667">
        <v>30.88</v>
      </c>
      <c r="G74" s="668">
        <f t="shared" si="10"/>
        <v>32176.959999999999</v>
      </c>
      <c r="H74" s="669"/>
      <c r="I74" s="665">
        <v>41009</v>
      </c>
      <c r="J74" s="667">
        <v>29.92</v>
      </c>
      <c r="K74" s="671">
        <f t="shared" si="11"/>
        <v>31176.640000000003</v>
      </c>
      <c r="L74" s="672">
        <f t="shared" si="8"/>
        <v>-1000.3199999999961</v>
      </c>
      <c r="M74" s="680">
        <v>1</v>
      </c>
      <c r="N74" s="781">
        <f t="shared" si="9"/>
        <v>-1000.3199999999961</v>
      </c>
      <c r="O74" s="674"/>
    </row>
    <row r="75" spans="1:15" s="528" customFormat="1" ht="15" customHeight="1" x14ac:dyDescent="0.25">
      <c r="A75" s="664" t="s">
        <v>524</v>
      </c>
      <c r="B75" s="583" t="s">
        <v>525</v>
      </c>
      <c r="C75" s="583" t="s">
        <v>77</v>
      </c>
      <c r="D75" s="675">
        <v>41008</v>
      </c>
      <c r="E75" s="664">
        <v>1281</v>
      </c>
      <c r="F75" s="676">
        <v>12.77</v>
      </c>
      <c r="G75" s="677">
        <f>SUM(E75*F75)</f>
        <v>16358.369999999999</v>
      </c>
      <c r="H75" s="678"/>
      <c r="I75" s="675">
        <v>41011</v>
      </c>
      <c r="J75" s="676">
        <v>13.55</v>
      </c>
      <c r="K75" s="679">
        <f>SUM(E75*J75)</f>
        <v>17357.55</v>
      </c>
      <c r="L75" s="681">
        <f>SUM(G75-K75)</f>
        <v>-999.18000000000029</v>
      </c>
      <c r="M75" s="680">
        <v>1</v>
      </c>
      <c r="N75" s="781">
        <f>SUM(G75-K75)*M75</f>
        <v>-999.18000000000029</v>
      </c>
      <c r="O75" s="674"/>
    </row>
    <row r="76" spans="1:15" s="528" customFormat="1" ht="15" customHeight="1" x14ac:dyDescent="0.25">
      <c r="A76" s="658" t="s">
        <v>526</v>
      </c>
      <c r="B76" s="584" t="s">
        <v>527</v>
      </c>
      <c r="C76" s="584" t="s">
        <v>52</v>
      </c>
      <c r="D76" s="665">
        <v>40994</v>
      </c>
      <c r="E76" s="666">
        <v>337</v>
      </c>
      <c r="F76" s="667">
        <v>64.97</v>
      </c>
      <c r="G76" s="668">
        <f t="shared" si="10"/>
        <v>21894.89</v>
      </c>
      <c r="H76" s="669"/>
      <c r="I76" s="665">
        <v>41015</v>
      </c>
      <c r="J76" s="667">
        <v>62.35</v>
      </c>
      <c r="K76" s="671">
        <f t="shared" si="11"/>
        <v>21011.95</v>
      </c>
      <c r="L76" s="672">
        <f t="shared" ref="L76:L94" si="12">SUM(K76-G76)</f>
        <v>-882.93999999999869</v>
      </c>
      <c r="M76" s="680">
        <v>1</v>
      </c>
      <c r="N76" s="781">
        <f t="shared" ref="N76:N94" si="13">SUM(K76-G76)*M76</f>
        <v>-882.93999999999869</v>
      </c>
      <c r="O76" s="674"/>
    </row>
    <row r="77" spans="1:15" s="528" customFormat="1" ht="15" customHeight="1" x14ac:dyDescent="0.25">
      <c r="A77" s="658" t="s">
        <v>457</v>
      </c>
      <c r="B77" s="584" t="s">
        <v>458</v>
      </c>
      <c r="C77" s="584" t="s">
        <v>52</v>
      </c>
      <c r="D77" s="665">
        <v>40898</v>
      </c>
      <c r="E77" s="666">
        <v>490</v>
      </c>
      <c r="F77" s="667">
        <v>44.21</v>
      </c>
      <c r="G77" s="668">
        <f t="shared" si="10"/>
        <v>21662.9</v>
      </c>
      <c r="H77" s="669"/>
      <c r="I77" s="665">
        <v>41015</v>
      </c>
      <c r="J77" s="667">
        <v>43.46</v>
      </c>
      <c r="K77" s="671">
        <f t="shared" si="11"/>
        <v>21295.4</v>
      </c>
      <c r="L77" s="672">
        <f t="shared" si="12"/>
        <v>-367.5</v>
      </c>
      <c r="M77" s="680">
        <v>1</v>
      </c>
      <c r="N77" s="781">
        <f t="shared" si="13"/>
        <v>-367.5</v>
      </c>
      <c r="O77" s="674"/>
    </row>
    <row r="78" spans="1:15" s="528" customFormat="1" ht="15" customHeight="1" x14ac:dyDescent="0.25">
      <c r="A78" s="658" t="s">
        <v>528</v>
      </c>
      <c r="B78" s="584" t="s">
        <v>529</v>
      </c>
      <c r="C78" s="584" t="s">
        <v>52</v>
      </c>
      <c r="D78" s="665">
        <v>40953</v>
      </c>
      <c r="E78" s="666">
        <v>65</v>
      </c>
      <c r="F78" s="667">
        <v>572.12</v>
      </c>
      <c r="G78" s="668">
        <f t="shared" si="10"/>
        <v>37187.800000000003</v>
      </c>
      <c r="H78" s="669"/>
      <c r="I78" s="665">
        <v>41015</v>
      </c>
      <c r="J78" s="667">
        <v>709.6</v>
      </c>
      <c r="K78" s="671">
        <f t="shared" si="11"/>
        <v>46124</v>
      </c>
      <c r="L78" s="672">
        <f t="shared" si="12"/>
        <v>8936.1999999999971</v>
      </c>
      <c r="M78" s="680">
        <v>1</v>
      </c>
      <c r="N78" s="781">
        <f t="shared" si="13"/>
        <v>8936.1999999999971</v>
      </c>
      <c r="O78" s="674"/>
    </row>
    <row r="79" spans="1:15" s="528" customFormat="1" ht="15" customHeight="1" x14ac:dyDescent="0.25">
      <c r="A79" s="658" t="s">
        <v>530</v>
      </c>
      <c r="B79" s="584" t="s">
        <v>531</v>
      </c>
      <c r="C79" s="584" t="s">
        <v>52</v>
      </c>
      <c r="D79" s="665">
        <v>40948</v>
      </c>
      <c r="E79" s="666">
        <v>473</v>
      </c>
      <c r="F79" s="667">
        <v>61.12</v>
      </c>
      <c r="G79" s="668">
        <f t="shared" si="10"/>
        <v>28909.759999999998</v>
      </c>
      <c r="H79" s="669"/>
      <c r="I79" s="665">
        <v>41015</v>
      </c>
      <c r="J79" s="667">
        <v>65.540000000000006</v>
      </c>
      <c r="K79" s="671">
        <f t="shared" si="11"/>
        <v>31000.420000000002</v>
      </c>
      <c r="L79" s="672">
        <f t="shared" si="12"/>
        <v>2090.6600000000035</v>
      </c>
      <c r="M79" s="680">
        <v>1</v>
      </c>
      <c r="N79" s="781">
        <f t="shared" si="13"/>
        <v>2090.6600000000035</v>
      </c>
      <c r="O79" s="674"/>
    </row>
    <row r="80" spans="1:15" s="528" customFormat="1" ht="15" customHeight="1" x14ac:dyDescent="0.25">
      <c r="A80" s="658" t="s">
        <v>532</v>
      </c>
      <c r="B80" s="584" t="s">
        <v>533</v>
      </c>
      <c r="C80" s="584" t="s">
        <v>52</v>
      </c>
      <c r="D80" s="665">
        <v>41031</v>
      </c>
      <c r="E80" s="666">
        <v>3846</v>
      </c>
      <c r="F80" s="667">
        <v>22.17</v>
      </c>
      <c r="G80" s="668">
        <f t="shared" si="10"/>
        <v>85265.82</v>
      </c>
      <c r="H80" s="669"/>
      <c r="I80" s="665">
        <v>41033</v>
      </c>
      <c r="J80" s="667">
        <v>21.91</v>
      </c>
      <c r="K80" s="671">
        <f t="shared" si="11"/>
        <v>84265.86</v>
      </c>
      <c r="L80" s="672">
        <f t="shared" si="12"/>
        <v>-999.9600000000064</v>
      </c>
      <c r="M80" s="680">
        <v>1</v>
      </c>
      <c r="N80" s="781">
        <f t="shared" si="13"/>
        <v>-999.9600000000064</v>
      </c>
      <c r="O80" s="674"/>
    </row>
    <row r="81" spans="1:15" s="528" customFormat="1" ht="15" customHeight="1" x14ac:dyDescent="0.25">
      <c r="A81" s="658" t="s">
        <v>534</v>
      </c>
      <c r="B81" s="584" t="s">
        <v>535</v>
      </c>
      <c r="C81" s="584" t="s">
        <v>52</v>
      </c>
      <c r="D81" s="665">
        <v>41026</v>
      </c>
      <c r="E81" s="666">
        <v>714</v>
      </c>
      <c r="F81" s="667">
        <v>55.7</v>
      </c>
      <c r="G81" s="668">
        <f t="shared" si="10"/>
        <v>39769.800000000003</v>
      </c>
      <c r="H81" s="669"/>
      <c r="I81" s="665">
        <v>41033</v>
      </c>
      <c r="J81" s="667">
        <v>54.32</v>
      </c>
      <c r="K81" s="671">
        <f t="shared" si="11"/>
        <v>38784.480000000003</v>
      </c>
      <c r="L81" s="672">
        <f t="shared" si="12"/>
        <v>-985.31999999999971</v>
      </c>
      <c r="M81" s="680">
        <v>1</v>
      </c>
      <c r="N81" s="781">
        <f t="shared" si="13"/>
        <v>-985.31999999999971</v>
      </c>
      <c r="O81" s="674"/>
    </row>
    <row r="82" spans="1:15" s="528" customFormat="1" ht="15" customHeight="1" x14ac:dyDescent="0.25">
      <c r="A82" s="658" t="s">
        <v>536</v>
      </c>
      <c r="B82" s="584" t="s">
        <v>537</v>
      </c>
      <c r="C82" s="584" t="s">
        <v>52</v>
      </c>
      <c r="D82" s="665">
        <v>40940</v>
      </c>
      <c r="E82" s="666">
        <v>455</v>
      </c>
      <c r="F82" s="667">
        <v>83.53</v>
      </c>
      <c r="G82" s="668">
        <f t="shared" si="10"/>
        <v>38006.15</v>
      </c>
      <c r="H82" s="669"/>
      <c r="I82" s="665">
        <v>41033</v>
      </c>
      <c r="J82" s="667">
        <v>88.71</v>
      </c>
      <c r="K82" s="671">
        <f t="shared" si="11"/>
        <v>40363.049999999996</v>
      </c>
      <c r="L82" s="672">
        <f t="shared" si="12"/>
        <v>2356.8999999999942</v>
      </c>
      <c r="M82" s="680">
        <v>1</v>
      </c>
      <c r="N82" s="781">
        <f t="shared" si="13"/>
        <v>2356.8999999999942</v>
      </c>
      <c r="O82" s="674"/>
    </row>
    <row r="83" spans="1:15" s="528" customFormat="1" ht="15" customHeight="1" x14ac:dyDescent="0.25">
      <c r="A83" s="658" t="s">
        <v>538</v>
      </c>
      <c r="B83" s="584" t="s">
        <v>539</v>
      </c>
      <c r="C83" s="584" t="s">
        <v>52</v>
      </c>
      <c r="D83" s="665">
        <v>40917</v>
      </c>
      <c r="E83" s="666">
        <v>450</v>
      </c>
      <c r="F83" s="667">
        <v>37.22</v>
      </c>
      <c r="G83" s="668">
        <f t="shared" si="10"/>
        <v>16749</v>
      </c>
      <c r="H83" s="669"/>
      <c r="I83" s="665">
        <v>41033</v>
      </c>
      <c r="J83" s="667">
        <v>41.23</v>
      </c>
      <c r="K83" s="671">
        <f t="shared" si="11"/>
        <v>18553.5</v>
      </c>
      <c r="L83" s="672">
        <f t="shared" si="12"/>
        <v>1804.5</v>
      </c>
      <c r="M83" s="680">
        <v>1</v>
      </c>
      <c r="N83" s="781">
        <f t="shared" si="13"/>
        <v>1804.5</v>
      </c>
      <c r="O83" s="674"/>
    </row>
    <row r="84" spans="1:15" s="528" customFormat="1" ht="15" customHeight="1" x14ac:dyDescent="0.25">
      <c r="A84" s="658" t="s">
        <v>540</v>
      </c>
      <c r="B84" s="584" t="s">
        <v>541</v>
      </c>
      <c r="C84" s="584" t="s">
        <v>52</v>
      </c>
      <c r="D84" s="665">
        <v>41030</v>
      </c>
      <c r="E84" s="666">
        <v>1020</v>
      </c>
      <c r="F84" s="667">
        <v>33.89</v>
      </c>
      <c r="G84" s="668">
        <f t="shared" si="10"/>
        <v>34567.800000000003</v>
      </c>
      <c r="H84" s="669"/>
      <c r="I84" s="665">
        <v>41043</v>
      </c>
      <c r="J84" s="667">
        <v>32.909999999999997</v>
      </c>
      <c r="K84" s="671">
        <f t="shared" si="11"/>
        <v>33568.199999999997</v>
      </c>
      <c r="L84" s="672">
        <f t="shared" si="12"/>
        <v>-999.60000000000582</v>
      </c>
      <c r="M84" s="680">
        <v>1</v>
      </c>
      <c r="N84" s="781">
        <f t="shared" si="13"/>
        <v>-999.60000000000582</v>
      </c>
      <c r="O84" s="674"/>
    </row>
    <row r="85" spans="1:15" s="528" customFormat="1" ht="15" customHeight="1" x14ac:dyDescent="0.25">
      <c r="A85" s="658" t="s">
        <v>542</v>
      </c>
      <c r="B85" s="584" t="s">
        <v>543</v>
      </c>
      <c r="C85" s="584" t="s">
        <v>52</v>
      </c>
      <c r="D85" s="665">
        <v>40945</v>
      </c>
      <c r="E85" s="666">
        <v>634</v>
      </c>
      <c r="F85" s="667">
        <v>29.97</v>
      </c>
      <c r="G85" s="668">
        <f t="shared" si="10"/>
        <v>19000.98</v>
      </c>
      <c r="H85" s="669"/>
      <c r="I85" s="665">
        <v>41044</v>
      </c>
      <c r="J85" s="667">
        <v>31.58</v>
      </c>
      <c r="K85" s="671">
        <f t="shared" si="11"/>
        <v>20021.719999999998</v>
      </c>
      <c r="L85" s="672">
        <f t="shared" si="12"/>
        <v>1020.739999999998</v>
      </c>
      <c r="M85" s="680">
        <v>1</v>
      </c>
      <c r="N85" s="781">
        <f t="shared" si="13"/>
        <v>1020.739999999998</v>
      </c>
      <c r="O85" s="674"/>
    </row>
    <row r="86" spans="1:15" s="528" customFormat="1" ht="15" customHeight="1" x14ac:dyDescent="0.25">
      <c r="A86" s="666" t="s">
        <v>544</v>
      </c>
      <c r="B86" s="584" t="s">
        <v>545</v>
      </c>
      <c r="C86" s="584" t="s">
        <v>52</v>
      </c>
      <c r="D86" s="665">
        <v>40945</v>
      </c>
      <c r="E86" s="666">
        <v>388</v>
      </c>
      <c r="F86" s="667">
        <v>28.52</v>
      </c>
      <c r="G86" s="668">
        <f t="shared" si="10"/>
        <v>11065.76</v>
      </c>
      <c r="H86" s="669"/>
      <c r="I86" s="665">
        <v>41044</v>
      </c>
      <c r="J86" s="667">
        <v>31.09</v>
      </c>
      <c r="K86" s="671">
        <f t="shared" si="11"/>
        <v>12062.92</v>
      </c>
      <c r="L86" s="672">
        <f t="shared" si="12"/>
        <v>997.15999999999985</v>
      </c>
      <c r="M86" s="680">
        <v>1</v>
      </c>
      <c r="N86" s="781">
        <f t="shared" si="13"/>
        <v>997.15999999999985</v>
      </c>
      <c r="O86" s="674"/>
    </row>
    <row r="87" spans="1:15" s="528" customFormat="1" ht="15" customHeight="1" x14ac:dyDescent="0.25">
      <c r="A87" s="658" t="s">
        <v>546</v>
      </c>
      <c r="B87" s="584" t="s">
        <v>547</v>
      </c>
      <c r="C87" s="584" t="s">
        <v>52</v>
      </c>
      <c r="D87" s="665">
        <v>40981</v>
      </c>
      <c r="E87" s="666">
        <v>980</v>
      </c>
      <c r="F87" s="667">
        <v>54.31</v>
      </c>
      <c r="G87" s="668">
        <f t="shared" si="10"/>
        <v>53223.8</v>
      </c>
      <c r="H87" s="669"/>
      <c r="I87" s="665">
        <v>41045</v>
      </c>
      <c r="J87" s="667">
        <v>57.53</v>
      </c>
      <c r="K87" s="671">
        <f t="shared" si="11"/>
        <v>56379.4</v>
      </c>
      <c r="L87" s="672">
        <f t="shared" si="12"/>
        <v>3155.5999999999985</v>
      </c>
      <c r="M87" s="680">
        <v>1</v>
      </c>
      <c r="N87" s="781">
        <f t="shared" si="13"/>
        <v>3155.5999999999985</v>
      </c>
      <c r="O87" s="674"/>
    </row>
    <row r="88" spans="1:15" s="528" customFormat="1" ht="15" customHeight="1" x14ac:dyDescent="0.25">
      <c r="A88" s="666" t="s">
        <v>548</v>
      </c>
      <c r="B88" s="584" t="s">
        <v>549</v>
      </c>
      <c r="C88" s="584" t="s">
        <v>52</v>
      </c>
      <c r="D88" s="665">
        <v>41015</v>
      </c>
      <c r="E88" s="666">
        <v>300</v>
      </c>
      <c r="F88" s="667">
        <v>142.4</v>
      </c>
      <c r="G88" s="668">
        <f t="shared" si="10"/>
        <v>42720</v>
      </c>
      <c r="H88" s="669"/>
      <c r="I88" s="665">
        <v>41045</v>
      </c>
      <c r="J88" s="667">
        <v>142.9</v>
      </c>
      <c r="K88" s="671">
        <f t="shared" si="11"/>
        <v>42870</v>
      </c>
      <c r="L88" s="672">
        <f t="shared" si="12"/>
        <v>150</v>
      </c>
      <c r="M88" s="680">
        <v>1</v>
      </c>
      <c r="N88" s="781">
        <f t="shared" si="13"/>
        <v>150</v>
      </c>
      <c r="O88" s="674"/>
    </row>
    <row r="89" spans="1:15" s="528" customFormat="1" ht="15" customHeight="1" x14ac:dyDescent="0.25">
      <c r="A89" s="658" t="s">
        <v>550</v>
      </c>
      <c r="B89" s="584" t="s">
        <v>551</v>
      </c>
      <c r="C89" s="584" t="s">
        <v>52</v>
      </c>
      <c r="D89" s="665">
        <v>40945</v>
      </c>
      <c r="E89" s="666">
        <v>376</v>
      </c>
      <c r="F89" s="667">
        <v>91.38</v>
      </c>
      <c r="G89" s="668">
        <f t="shared" si="10"/>
        <v>34358.879999999997</v>
      </c>
      <c r="H89" s="669"/>
      <c r="I89" s="665">
        <v>41046</v>
      </c>
      <c r="J89" s="667">
        <v>90.62</v>
      </c>
      <c r="K89" s="671">
        <f t="shared" si="11"/>
        <v>34073.120000000003</v>
      </c>
      <c r="L89" s="672">
        <f t="shared" si="12"/>
        <v>-285.75999999999476</v>
      </c>
      <c r="M89" s="680">
        <v>1</v>
      </c>
      <c r="N89" s="781">
        <f t="shared" si="13"/>
        <v>-285.75999999999476</v>
      </c>
      <c r="O89" s="674"/>
    </row>
    <row r="90" spans="1:15" s="528" customFormat="1" ht="15" customHeight="1" x14ac:dyDescent="0.25">
      <c r="A90" s="666" t="s">
        <v>552</v>
      </c>
      <c r="B90" s="584" t="s">
        <v>553</v>
      </c>
      <c r="C90" s="584" t="s">
        <v>52</v>
      </c>
      <c r="D90" s="665">
        <v>41039</v>
      </c>
      <c r="E90" s="666">
        <v>400</v>
      </c>
      <c r="F90" s="667">
        <v>100.9</v>
      </c>
      <c r="G90" s="668">
        <f t="shared" si="10"/>
        <v>40360</v>
      </c>
      <c r="H90" s="669"/>
      <c r="I90" s="665">
        <v>41046</v>
      </c>
      <c r="J90" s="667">
        <v>98.39</v>
      </c>
      <c r="K90" s="671">
        <f t="shared" si="11"/>
        <v>39356</v>
      </c>
      <c r="L90" s="672">
        <f t="shared" si="12"/>
        <v>-1004</v>
      </c>
      <c r="M90" s="680">
        <v>1</v>
      </c>
      <c r="N90" s="781">
        <f t="shared" si="13"/>
        <v>-1004</v>
      </c>
      <c r="O90" s="674"/>
    </row>
    <row r="91" spans="1:15" s="528" customFormat="1" ht="15" customHeight="1" x14ac:dyDescent="0.25">
      <c r="A91" s="666" t="s">
        <v>554</v>
      </c>
      <c r="B91" s="584" t="s">
        <v>477</v>
      </c>
      <c r="C91" s="584" t="s">
        <v>52</v>
      </c>
      <c r="D91" s="665">
        <v>41030</v>
      </c>
      <c r="E91" s="666">
        <v>414</v>
      </c>
      <c r="F91" s="667">
        <v>43.19</v>
      </c>
      <c r="G91" s="668">
        <f t="shared" si="10"/>
        <v>17880.66</v>
      </c>
      <c r="H91" s="669"/>
      <c r="I91" s="665">
        <v>41046</v>
      </c>
      <c r="J91" s="667">
        <v>40.97</v>
      </c>
      <c r="K91" s="671">
        <f t="shared" si="11"/>
        <v>16961.579999999998</v>
      </c>
      <c r="L91" s="672">
        <f t="shared" si="12"/>
        <v>-919.08000000000175</v>
      </c>
      <c r="M91" s="680">
        <v>1</v>
      </c>
      <c r="N91" s="781">
        <f t="shared" si="13"/>
        <v>-919.08000000000175</v>
      </c>
      <c r="O91" s="674"/>
    </row>
    <row r="92" spans="1:15" s="528" customFormat="1" ht="15" customHeight="1" x14ac:dyDescent="0.25">
      <c r="A92" s="666" t="s">
        <v>555</v>
      </c>
      <c r="B92" s="584" t="s">
        <v>556</v>
      </c>
      <c r="C92" s="584" t="s">
        <v>52</v>
      </c>
      <c r="D92" s="665">
        <v>40945</v>
      </c>
      <c r="E92" s="666">
        <v>332</v>
      </c>
      <c r="F92" s="667">
        <v>59.13</v>
      </c>
      <c r="G92" s="668">
        <f t="shared" si="10"/>
        <v>19631.16</v>
      </c>
      <c r="H92" s="669"/>
      <c r="I92" s="665">
        <v>41046</v>
      </c>
      <c r="J92" s="667">
        <v>68.98</v>
      </c>
      <c r="K92" s="671">
        <f t="shared" si="11"/>
        <v>22901.360000000001</v>
      </c>
      <c r="L92" s="672">
        <f t="shared" si="12"/>
        <v>3270.2000000000007</v>
      </c>
      <c r="M92" s="680">
        <v>1</v>
      </c>
      <c r="N92" s="781">
        <f t="shared" si="13"/>
        <v>3270.2000000000007</v>
      </c>
      <c r="O92" s="674"/>
    </row>
    <row r="93" spans="1:15" s="528" customFormat="1" ht="15" customHeight="1" x14ac:dyDescent="0.25">
      <c r="A93" s="666" t="s">
        <v>557</v>
      </c>
      <c r="B93" s="584" t="s">
        <v>558</v>
      </c>
      <c r="C93" s="584" t="s">
        <v>52</v>
      </c>
      <c r="D93" s="665">
        <v>41039</v>
      </c>
      <c r="E93" s="666">
        <v>1428</v>
      </c>
      <c r="F93" s="667">
        <v>34.29</v>
      </c>
      <c r="G93" s="668">
        <f t="shared" si="10"/>
        <v>48966.119999999995</v>
      </c>
      <c r="H93" s="669"/>
      <c r="I93" s="665">
        <v>41047</v>
      </c>
      <c r="J93" s="667">
        <v>33.590000000000003</v>
      </c>
      <c r="K93" s="671">
        <f t="shared" si="11"/>
        <v>47966.520000000004</v>
      </c>
      <c r="L93" s="672">
        <f t="shared" si="12"/>
        <v>-999.59999999999127</v>
      </c>
      <c r="M93" s="680">
        <v>1</v>
      </c>
      <c r="N93" s="781">
        <f t="shared" si="13"/>
        <v>-999.59999999999127</v>
      </c>
      <c r="O93" s="674"/>
    </row>
    <row r="94" spans="1:15" s="528" customFormat="1" ht="15" customHeight="1" x14ac:dyDescent="0.25">
      <c r="A94" s="664" t="s">
        <v>559</v>
      </c>
      <c r="B94" s="583" t="s">
        <v>560</v>
      </c>
      <c r="C94" s="583" t="s">
        <v>77</v>
      </c>
      <c r="D94" s="675">
        <v>41043</v>
      </c>
      <c r="E94" s="664">
        <v>602</v>
      </c>
      <c r="F94" s="676">
        <v>54.91</v>
      </c>
      <c r="G94" s="677">
        <f>SUM(E94*F94)</f>
        <v>33055.82</v>
      </c>
      <c r="H94" s="678"/>
      <c r="I94" s="675">
        <v>41051</v>
      </c>
      <c r="J94" s="676">
        <v>56.83</v>
      </c>
      <c r="K94" s="679">
        <f>SUM(E94*J94)</f>
        <v>34211.659999999996</v>
      </c>
      <c r="L94" s="672">
        <f t="shared" si="12"/>
        <v>1155.8399999999965</v>
      </c>
      <c r="M94" s="680">
        <v>1</v>
      </c>
      <c r="N94" s="781">
        <f t="shared" si="13"/>
        <v>1155.8399999999965</v>
      </c>
      <c r="O94" s="674"/>
    </row>
    <row r="95" spans="1:15" s="528" customFormat="1" ht="15" customHeight="1" x14ac:dyDescent="0.25">
      <c r="A95" s="666" t="s">
        <v>561</v>
      </c>
      <c r="B95" s="584" t="s">
        <v>562</v>
      </c>
      <c r="C95" s="584" t="s">
        <v>52</v>
      </c>
      <c r="D95" s="665">
        <v>41039</v>
      </c>
      <c r="E95" s="666">
        <v>1071</v>
      </c>
      <c r="F95" s="667">
        <v>47.21</v>
      </c>
      <c r="G95" s="668">
        <f t="shared" si="10"/>
        <v>50561.91</v>
      </c>
      <c r="H95" s="669"/>
      <c r="I95" s="665">
        <v>41052</v>
      </c>
      <c r="J95" s="667">
        <v>46.89</v>
      </c>
      <c r="K95" s="671">
        <f t="shared" si="11"/>
        <v>50219.19</v>
      </c>
      <c r="L95" s="672">
        <f>SUM(K95-G95)</f>
        <v>-342.72000000000116</v>
      </c>
      <c r="M95" s="680">
        <v>1</v>
      </c>
      <c r="N95" s="781">
        <f>SUM(G95-K95)*M95</f>
        <v>342.72000000000116</v>
      </c>
      <c r="O95" s="674"/>
    </row>
    <row r="96" spans="1:15" s="528" customFormat="1" ht="15" customHeight="1" x14ac:dyDescent="0.25">
      <c r="A96" s="664" t="s">
        <v>563</v>
      </c>
      <c r="B96" s="583" t="s">
        <v>564</v>
      </c>
      <c r="C96" s="583" t="s">
        <v>77</v>
      </c>
      <c r="D96" s="675">
        <v>41044</v>
      </c>
      <c r="E96" s="664">
        <v>909</v>
      </c>
      <c r="F96" s="676">
        <v>31.06</v>
      </c>
      <c r="G96" s="677">
        <f>SUM(E96*F96)</f>
        <v>28233.539999999997</v>
      </c>
      <c r="H96" s="678"/>
      <c r="I96" s="675">
        <v>41058</v>
      </c>
      <c r="J96" s="676">
        <v>32.159999999999997</v>
      </c>
      <c r="K96" s="679">
        <f>SUM(E96*J96)</f>
        <v>29233.439999999999</v>
      </c>
      <c r="L96" s="681">
        <f>SUM(G96-K96)</f>
        <v>-999.90000000000146</v>
      </c>
      <c r="M96" s="680">
        <v>1</v>
      </c>
      <c r="N96" s="781">
        <f>SUM(G96-K96)*M96</f>
        <v>-999.90000000000146</v>
      </c>
      <c r="O96" s="674"/>
    </row>
    <row r="97" spans="1:15" s="528" customFormat="1" ht="15" customHeight="1" x14ac:dyDescent="0.25">
      <c r="A97" s="658" t="s">
        <v>565</v>
      </c>
      <c r="B97" s="584" t="s">
        <v>566</v>
      </c>
      <c r="C97" s="584" t="s">
        <v>52</v>
      </c>
      <c r="D97" s="665">
        <v>40945</v>
      </c>
      <c r="E97" s="666">
        <v>333</v>
      </c>
      <c r="F97" s="667">
        <v>52.76</v>
      </c>
      <c r="G97" s="668">
        <f t="shared" si="10"/>
        <v>17569.079999999998</v>
      </c>
      <c r="H97" s="669"/>
      <c r="I97" s="665">
        <v>41061</v>
      </c>
      <c r="J97" s="667">
        <v>55.26</v>
      </c>
      <c r="K97" s="671">
        <f t="shared" si="11"/>
        <v>18401.579999999998</v>
      </c>
      <c r="L97" s="672">
        <f>SUM(K97-G97)</f>
        <v>832.5</v>
      </c>
      <c r="M97" s="680">
        <v>1</v>
      </c>
      <c r="N97" s="781">
        <f>SUM(K97-G97)*M97</f>
        <v>832.5</v>
      </c>
      <c r="O97" s="674"/>
    </row>
    <row r="98" spans="1:15" s="528" customFormat="1" ht="15" customHeight="1" x14ac:dyDescent="0.25">
      <c r="A98" s="666" t="s">
        <v>567</v>
      </c>
      <c r="B98" s="584" t="s">
        <v>568</v>
      </c>
      <c r="C98" s="584" t="s">
        <v>52</v>
      </c>
      <c r="D98" s="665">
        <v>41029</v>
      </c>
      <c r="E98" s="666">
        <v>649</v>
      </c>
      <c r="F98" s="667">
        <v>65.319999999999993</v>
      </c>
      <c r="G98" s="668">
        <f t="shared" si="10"/>
        <v>42392.679999999993</v>
      </c>
      <c r="H98" s="669"/>
      <c r="I98" s="665">
        <v>41061</v>
      </c>
      <c r="J98" s="667">
        <v>63.78</v>
      </c>
      <c r="K98" s="671">
        <f t="shared" si="11"/>
        <v>41393.22</v>
      </c>
      <c r="L98" s="672">
        <f>SUM(K98-G98)</f>
        <v>-999.45999999999185</v>
      </c>
      <c r="M98" s="680">
        <v>1</v>
      </c>
      <c r="N98" s="781">
        <f>SUM(K98-G98)*M98</f>
        <v>-999.45999999999185</v>
      </c>
      <c r="O98" s="674"/>
    </row>
    <row r="99" spans="1:15" s="528" customFormat="1" ht="15" customHeight="1" x14ac:dyDescent="0.25">
      <c r="A99" s="664" t="s">
        <v>569</v>
      </c>
      <c r="B99" s="583" t="s">
        <v>570</v>
      </c>
      <c r="C99" s="583" t="s">
        <v>77</v>
      </c>
      <c r="D99" s="675">
        <v>41058</v>
      </c>
      <c r="E99" s="664">
        <v>632</v>
      </c>
      <c r="F99" s="676">
        <v>36.69</v>
      </c>
      <c r="G99" s="677">
        <f>SUM(E99*F99)</f>
        <v>23188.079999999998</v>
      </c>
      <c r="H99" s="678"/>
      <c r="I99" s="675">
        <v>41067</v>
      </c>
      <c r="J99" s="676">
        <v>38.03</v>
      </c>
      <c r="K99" s="679">
        <f>SUM(E99*J99)</f>
        <v>24034.959999999999</v>
      </c>
      <c r="L99" s="681">
        <f>SUM(G99-K99)</f>
        <v>-846.88000000000102</v>
      </c>
      <c r="M99" s="680">
        <v>1</v>
      </c>
      <c r="N99" s="781">
        <f>SUM(G99-K99)*M99</f>
        <v>-846.88000000000102</v>
      </c>
      <c r="O99" s="674"/>
    </row>
    <row r="100" spans="1:15" s="528" customFormat="1" ht="15" customHeight="1" x14ac:dyDescent="0.25">
      <c r="A100" s="664" t="s">
        <v>500</v>
      </c>
      <c r="B100" s="583" t="s">
        <v>501</v>
      </c>
      <c r="C100" s="583" t="s">
        <v>77</v>
      </c>
      <c r="D100" s="675">
        <v>41064</v>
      </c>
      <c r="E100" s="664">
        <v>472</v>
      </c>
      <c r="F100" s="676">
        <v>61.71</v>
      </c>
      <c r="G100" s="677">
        <f>SUM(E100*F100)</f>
        <v>29127.119999999999</v>
      </c>
      <c r="H100" s="678"/>
      <c r="I100" s="675">
        <v>41067</v>
      </c>
      <c r="J100" s="676">
        <v>64.13</v>
      </c>
      <c r="K100" s="679">
        <f>SUM(E100*J100)</f>
        <v>30269.359999999997</v>
      </c>
      <c r="L100" s="681">
        <f>SUM(G100-K100)</f>
        <v>-1142.239999999998</v>
      </c>
      <c r="M100" s="680">
        <v>1</v>
      </c>
      <c r="N100" s="781">
        <f>SUM(G100-K100)*M100</f>
        <v>-1142.239999999998</v>
      </c>
      <c r="O100" s="674"/>
    </row>
    <row r="101" spans="1:15" s="528" customFormat="1" ht="15" customHeight="1" x14ac:dyDescent="0.25">
      <c r="A101" s="664" t="s">
        <v>571</v>
      </c>
      <c r="B101" s="583" t="s">
        <v>572</v>
      </c>
      <c r="C101" s="583" t="s">
        <v>77</v>
      </c>
      <c r="D101" s="675">
        <v>41064</v>
      </c>
      <c r="E101" s="664">
        <v>202</v>
      </c>
      <c r="F101" s="676">
        <v>120.3</v>
      </c>
      <c r="G101" s="677">
        <f>SUM(E101*F101)</f>
        <v>24300.6</v>
      </c>
      <c r="H101" s="678"/>
      <c r="I101" s="675">
        <v>41108</v>
      </c>
      <c r="J101" s="676">
        <v>127.7</v>
      </c>
      <c r="K101" s="679">
        <f>SUM(E101*J101)</f>
        <v>25795.4</v>
      </c>
      <c r="L101" s="681">
        <f>SUM(G101-K101)</f>
        <v>-1494.8000000000029</v>
      </c>
      <c r="M101" s="680">
        <v>1</v>
      </c>
      <c r="N101" s="781">
        <f>SUM(G101-K101)*M101</f>
        <v>-1494.8000000000029</v>
      </c>
      <c r="O101" s="674"/>
    </row>
    <row r="102" spans="1:15" s="528" customFormat="1" ht="15" customHeight="1" x14ac:dyDescent="0.25">
      <c r="A102" s="664" t="s">
        <v>573</v>
      </c>
      <c r="B102" s="583" t="s">
        <v>574</v>
      </c>
      <c r="C102" s="583" t="s">
        <v>77</v>
      </c>
      <c r="D102" s="675">
        <v>41072</v>
      </c>
      <c r="E102" s="664">
        <v>467</v>
      </c>
      <c r="F102" s="676">
        <v>38.33</v>
      </c>
      <c r="G102" s="677">
        <f>SUM(E102*F102)</f>
        <v>17900.11</v>
      </c>
      <c r="H102" s="678"/>
      <c r="I102" s="675">
        <v>41109</v>
      </c>
      <c r="J102" s="676">
        <v>40.47</v>
      </c>
      <c r="K102" s="679">
        <f>SUM(E102*J102)</f>
        <v>18899.489999999998</v>
      </c>
      <c r="L102" s="681">
        <f>SUM(G102-K102)</f>
        <v>-999.37999999999738</v>
      </c>
      <c r="M102" s="680">
        <v>1</v>
      </c>
      <c r="N102" s="781">
        <f>SUM(G102-K102)*M102</f>
        <v>-999.37999999999738</v>
      </c>
      <c r="O102" s="674"/>
    </row>
    <row r="103" spans="1:15" s="528" customFormat="1" ht="15" customHeight="1" x14ac:dyDescent="0.25">
      <c r="A103" s="658" t="s">
        <v>504</v>
      </c>
      <c r="B103" s="584" t="s">
        <v>505</v>
      </c>
      <c r="C103" s="584" t="s">
        <v>52</v>
      </c>
      <c r="D103" s="665">
        <v>41065</v>
      </c>
      <c r="E103" s="666">
        <v>999</v>
      </c>
      <c r="F103" s="667">
        <v>28.24</v>
      </c>
      <c r="G103" s="668">
        <f>SUM(E103*F103)</f>
        <v>28211.759999999998</v>
      </c>
      <c r="H103" s="669"/>
      <c r="I103" s="665">
        <v>41085</v>
      </c>
      <c r="J103" s="667">
        <v>27.62</v>
      </c>
      <c r="K103" s="671">
        <f>SUM(E103*J103)</f>
        <v>27592.38</v>
      </c>
      <c r="L103" s="672">
        <f>SUM(K103-G103)</f>
        <v>-619.37999999999738</v>
      </c>
      <c r="M103" s="680">
        <v>1</v>
      </c>
      <c r="N103" s="781">
        <f>SUM(K103-G103)*M103</f>
        <v>-619.37999999999738</v>
      </c>
      <c r="O103" s="674"/>
    </row>
    <row r="104" spans="1:15" s="528" customFormat="1" ht="15" customHeight="1" x14ac:dyDescent="0.25">
      <c r="A104" s="664" t="s">
        <v>575</v>
      </c>
      <c r="B104" s="583" t="s">
        <v>576</v>
      </c>
      <c r="C104" s="583" t="s">
        <v>77</v>
      </c>
      <c r="D104" s="675">
        <v>41043</v>
      </c>
      <c r="E104" s="664">
        <v>658</v>
      </c>
      <c r="F104" s="676">
        <v>29.26</v>
      </c>
      <c r="G104" s="677">
        <f t="shared" ref="G104:G109" si="14">SUM(E104*F104)</f>
        <v>19253.080000000002</v>
      </c>
      <c r="H104" s="678"/>
      <c r="I104" s="675">
        <v>41088</v>
      </c>
      <c r="J104" s="676">
        <v>29.92</v>
      </c>
      <c r="K104" s="679">
        <f t="shared" ref="K104:K109" si="15">SUM(E104*J104)</f>
        <v>19687.36</v>
      </c>
      <c r="L104" s="681">
        <f t="shared" ref="L104:L109" si="16">SUM(G104-K104)</f>
        <v>-434.27999999999884</v>
      </c>
      <c r="M104" s="680">
        <v>1</v>
      </c>
      <c r="N104" s="781">
        <f t="shared" ref="N104:N109" si="17">SUM(G104-K104)*M104</f>
        <v>-434.27999999999884</v>
      </c>
      <c r="O104" s="674"/>
    </row>
    <row r="105" spans="1:15" s="528" customFormat="1" ht="15" customHeight="1" x14ac:dyDescent="0.25">
      <c r="A105" s="664" t="s">
        <v>577</v>
      </c>
      <c r="B105" s="583" t="s">
        <v>578</v>
      </c>
      <c r="C105" s="583" t="s">
        <v>77</v>
      </c>
      <c r="D105" s="675">
        <v>41064</v>
      </c>
      <c r="E105" s="664">
        <v>998</v>
      </c>
      <c r="F105" s="676">
        <v>11.65</v>
      </c>
      <c r="G105" s="677">
        <f t="shared" si="14"/>
        <v>11626.7</v>
      </c>
      <c r="H105" s="678"/>
      <c r="I105" s="675">
        <v>41089</v>
      </c>
      <c r="J105" s="676">
        <v>12.91</v>
      </c>
      <c r="K105" s="679">
        <f t="shared" si="15"/>
        <v>12884.18</v>
      </c>
      <c r="L105" s="681">
        <f t="shared" si="16"/>
        <v>-1257.4799999999996</v>
      </c>
      <c r="M105" s="680">
        <v>1</v>
      </c>
      <c r="N105" s="781">
        <f t="shared" si="17"/>
        <v>-1257.4799999999996</v>
      </c>
      <c r="O105" s="674"/>
    </row>
    <row r="106" spans="1:15" s="528" customFormat="1" ht="15" customHeight="1" x14ac:dyDescent="0.25">
      <c r="A106" s="664" t="s">
        <v>579</v>
      </c>
      <c r="B106" s="583" t="s">
        <v>541</v>
      </c>
      <c r="C106" s="583" t="s">
        <v>77</v>
      </c>
      <c r="D106" s="675">
        <v>41085</v>
      </c>
      <c r="E106" s="664">
        <v>1339</v>
      </c>
      <c r="F106" s="676">
        <v>30.87</v>
      </c>
      <c r="G106" s="677">
        <f t="shared" si="14"/>
        <v>41334.93</v>
      </c>
      <c r="H106" s="678"/>
      <c r="I106" s="675">
        <v>41089</v>
      </c>
      <c r="J106" s="676">
        <v>31.95</v>
      </c>
      <c r="K106" s="679">
        <f t="shared" si="15"/>
        <v>42781.049999999996</v>
      </c>
      <c r="L106" s="681">
        <f t="shared" si="16"/>
        <v>-1446.1199999999953</v>
      </c>
      <c r="M106" s="680">
        <v>1</v>
      </c>
      <c r="N106" s="781">
        <f t="shared" si="17"/>
        <v>-1446.1199999999953</v>
      </c>
      <c r="O106" s="674"/>
    </row>
    <row r="107" spans="1:15" s="528" customFormat="1" ht="15" customHeight="1" x14ac:dyDescent="0.25">
      <c r="A107" s="664" t="s">
        <v>580</v>
      </c>
      <c r="B107" s="583" t="s">
        <v>581</v>
      </c>
      <c r="C107" s="583" t="s">
        <v>77</v>
      </c>
      <c r="D107" s="675">
        <v>41043</v>
      </c>
      <c r="E107" s="664">
        <v>590</v>
      </c>
      <c r="F107" s="676">
        <v>48.43</v>
      </c>
      <c r="G107" s="677">
        <f t="shared" si="14"/>
        <v>28573.7</v>
      </c>
      <c r="H107" s="678"/>
      <c r="I107" s="675">
        <v>41093</v>
      </c>
      <c r="J107" s="676">
        <v>50.97</v>
      </c>
      <c r="K107" s="679">
        <f t="shared" si="15"/>
        <v>30072.3</v>
      </c>
      <c r="L107" s="681">
        <f t="shared" si="16"/>
        <v>-1498.5999999999985</v>
      </c>
      <c r="M107" s="680">
        <v>1</v>
      </c>
      <c r="N107" s="781">
        <f t="shared" si="17"/>
        <v>-1498.5999999999985</v>
      </c>
      <c r="O107" s="674"/>
    </row>
    <row r="108" spans="1:15" s="528" customFormat="1" ht="15" customHeight="1" x14ac:dyDescent="0.25">
      <c r="A108" s="664" t="s">
        <v>582</v>
      </c>
      <c r="B108" s="583" t="s">
        <v>583</v>
      </c>
      <c r="C108" s="583" t="s">
        <v>77</v>
      </c>
      <c r="D108" s="675">
        <v>41086</v>
      </c>
      <c r="E108" s="664">
        <v>735</v>
      </c>
      <c r="F108" s="676">
        <v>74.010000000000005</v>
      </c>
      <c r="G108" s="677">
        <f t="shared" si="14"/>
        <v>54397.350000000006</v>
      </c>
      <c r="H108" s="678"/>
      <c r="I108" s="675">
        <v>41093</v>
      </c>
      <c r="J108" s="676">
        <v>76.05</v>
      </c>
      <c r="K108" s="679">
        <f t="shared" si="15"/>
        <v>55896.75</v>
      </c>
      <c r="L108" s="681">
        <f t="shared" si="16"/>
        <v>-1499.3999999999942</v>
      </c>
      <c r="M108" s="680">
        <v>1</v>
      </c>
      <c r="N108" s="781">
        <f t="shared" si="17"/>
        <v>-1499.3999999999942</v>
      </c>
      <c r="O108" s="674"/>
    </row>
    <row r="109" spans="1:15" s="528" customFormat="1" ht="15" customHeight="1" x14ac:dyDescent="0.25">
      <c r="A109" s="664" t="s">
        <v>371</v>
      </c>
      <c r="B109" s="583" t="s">
        <v>372</v>
      </c>
      <c r="C109" s="583" t="s">
        <v>77</v>
      </c>
      <c r="D109" s="675">
        <v>41044</v>
      </c>
      <c r="E109" s="664">
        <v>568</v>
      </c>
      <c r="F109" s="676">
        <v>23.96</v>
      </c>
      <c r="G109" s="677">
        <f t="shared" si="14"/>
        <v>13609.28</v>
      </c>
      <c r="H109" s="678"/>
      <c r="I109" s="675">
        <v>41094</v>
      </c>
      <c r="J109" s="676">
        <v>21.12</v>
      </c>
      <c r="K109" s="679">
        <f t="shared" si="15"/>
        <v>11996.16</v>
      </c>
      <c r="L109" s="672">
        <f t="shared" si="16"/>
        <v>1613.1200000000008</v>
      </c>
      <c r="M109" s="680">
        <v>1</v>
      </c>
      <c r="N109" s="781">
        <f t="shared" si="17"/>
        <v>1613.1200000000008</v>
      </c>
      <c r="O109" s="674"/>
    </row>
    <row r="110" spans="1:15" s="528" customFormat="1" ht="15" customHeight="1" x14ac:dyDescent="0.25">
      <c r="A110" s="666" t="s">
        <v>584</v>
      </c>
      <c r="B110" s="584" t="s">
        <v>368</v>
      </c>
      <c r="C110" s="584" t="s">
        <v>52</v>
      </c>
      <c r="D110" s="665">
        <v>41100</v>
      </c>
      <c r="E110" s="666">
        <v>847</v>
      </c>
      <c r="F110" s="667">
        <v>34.74</v>
      </c>
      <c r="G110" s="668">
        <f t="shared" ref="G110:G116" si="18">SUM(E110*F110)</f>
        <v>29424.780000000002</v>
      </c>
      <c r="H110" s="669"/>
      <c r="I110" s="665">
        <v>41103</v>
      </c>
      <c r="J110" s="667">
        <v>33.56</v>
      </c>
      <c r="K110" s="671">
        <f t="shared" ref="K110:K116" si="19">SUM(E110*J110)</f>
        <v>28425.320000000003</v>
      </c>
      <c r="L110" s="672">
        <f>SUM(K110-G110)</f>
        <v>-999.45999999999913</v>
      </c>
      <c r="M110" s="680">
        <v>1</v>
      </c>
      <c r="N110" s="781">
        <f>SUM(K110-G110)*M110</f>
        <v>-999.45999999999913</v>
      </c>
      <c r="O110" s="674"/>
    </row>
    <row r="111" spans="1:15" s="528" customFormat="1" ht="15" customHeight="1" x14ac:dyDescent="0.25">
      <c r="A111" s="664" t="s">
        <v>585</v>
      </c>
      <c r="B111" s="583" t="s">
        <v>586</v>
      </c>
      <c r="C111" s="583" t="s">
        <v>77</v>
      </c>
      <c r="D111" s="675">
        <v>41072</v>
      </c>
      <c r="E111" s="664">
        <v>372</v>
      </c>
      <c r="F111" s="676">
        <v>51.03</v>
      </c>
      <c r="G111" s="677">
        <f t="shared" si="18"/>
        <v>18983.16</v>
      </c>
      <c r="H111" s="678"/>
      <c r="I111" s="675">
        <v>41108</v>
      </c>
      <c r="J111" s="676">
        <v>55.11</v>
      </c>
      <c r="K111" s="679">
        <f t="shared" si="19"/>
        <v>20500.919999999998</v>
      </c>
      <c r="L111" s="681">
        <f>SUM(G111-K111)</f>
        <v>-1517.7599999999984</v>
      </c>
      <c r="M111" s="680">
        <v>1</v>
      </c>
      <c r="N111" s="781">
        <f>SUM(G111-K111)*M111</f>
        <v>-1517.7599999999984</v>
      </c>
      <c r="O111" s="674"/>
    </row>
    <row r="112" spans="1:15" s="528" customFormat="1" ht="15" customHeight="1" x14ac:dyDescent="0.25">
      <c r="A112" s="658" t="s">
        <v>587</v>
      </c>
      <c r="B112" s="584" t="s">
        <v>588</v>
      </c>
      <c r="C112" s="584" t="s">
        <v>52</v>
      </c>
      <c r="D112" s="665">
        <v>40945</v>
      </c>
      <c r="E112" s="666">
        <v>1020</v>
      </c>
      <c r="F112" s="667">
        <v>22.07</v>
      </c>
      <c r="G112" s="668">
        <f t="shared" si="18"/>
        <v>22511.4</v>
      </c>
      <c r="H112" s="669"/>
      <c r="I112" s="665">
        <v>41126</v>
      </c>
      <c r="J112" s="667">
        <v>23.82</v>
      </c>
      <c r="K112" s="671">
        <f t="shared" si="19"/>
        <v>24296.400000000001</v>
      </c>
      <c r="L112" s="672">
        <f>SUM(K112-G112)</f>
        <v>1785</v>
      </c>
      <c r="M112" s="680">
        <v>1</v>
      </c>
      <c r="N112" s="781">
        <f>SUM(K112-G112)*M112</f>
        <v>1785</v>
      </c>
      <c r="O112" s="674"/>
    </row>
    <row r="113" spans="1:15" s="528" customFormat="1" ht="15" customHeight="1" x14ac:dyDescent="0.25">
      <c r="A113" s="664" t="s">
        <v>589</v>
      </c>
      <c r="B113" s="583" t="s">
        <v>590</v>
      </c>
      <c r="C113" s="583" t="s">
        <v>77</v>
      </c>
      <c r="D113" s="675">
        <v>41072</v>
      </c>
      <c r="E113" s="664">
        <v>724</v>
      </c>
      <c r="F113" s="676">
        <v>24.81</v>
      </c>
      <c r="G113" s="677">
        <f t="shared" si="18"/>
        <v>17962.439999999999</v>
      </c>
      <c r="H113" s="678"/>
      <c r="I113" s="675">
        <v>41128</v>
      </c>
      <c r="J113" s="676">
        <v>25.5</v>
      </c>
      <c r="K113" s="679">
        <f t="shared" si="19"/>
        <v>18462</v>
      </c>
      <c r="L113" s="681">
        <f>SUM(G113-K113)</f>
        <v>-499.56000000000131</v>
      </c>
      <c r="M113" s="680">
        <v>1</v>
      </c>
      <c r="N113" s="781">
        <f>SUM(G113-K113)*M113</f>
        <v>-499.56000000000131</v>
      </c>
      <c r="O113" s="674"/>
    </row>
    <row r="114" spans="1:15" s="528" customFormat="1" ht="15" customHeight="1" x14ac:dyDescent="0.25">
      <c r="A114" s="666" t="s">
        <v>591</v>
      </c>
      <c r="B114" s="584" t="s">
        <v>592</v>
      </c>
      <c r="C114" s="584" t="s">
        <v>52</v>
      </c>
      <c r="D114" s="665">
        <v>41089</v>
      </c>
      <c r="E114" s="666">
        <v>824</v>
      </c>
      <c r="F114" s="667">
        <v>58.91</v>
      </c>
      <c r="G114" s="668">
        <f t="shared" si="18"/>
        <v>48541.84</v>
      </c>
      <c r="H114" s="669"/>
      <c r="I114" s="665">
        <v>41128</v>
      </c>
      <c r="J114" s="667">
        <v>58.95</v>
      </c>
      <c r="K114" s="671">
        <f t="shared" si="19"/>
        <v>48574.8</v>
      </c>
      <c r="L114" s="672">
        <f>SUM(K114-G114)</f>
        <v>32.960000000006403</v>
      </c>
      <c r="M114" s="680">
        <v>1</v>
      </c>
      <c r="N114" s="781">
        <f>SUM(K114-G114)*M114</f>
        <v>32.960000000006403</v>
      </c>
      <c r="O114" s="674"/>
    </row>
    <row r="115" spans="1:15" s="528" customFormat="1" ht="15" customHeight="1" x14ac:dyDescent="0.25">
      <c r="A115" s="664" t="s">
        <v>294</v>
      </c>
      <c r="B115" s="583" t="s">
        <v>295</v>
      </c>
      <c r="C115" s="583" t="s">
        <v>77</v>
      </c>
      <c r="D115" s="675">
        <v>41043</v>
      </c>
      <c r="E115" s="664">
        <v>1785</v>
      </c>
      <c r="F115" s="676">
        <v>8.9700000000000006</v>
      </c>
      <c r="G115" s="677">
        <f t="shared" si="18"/>
        <v>16011.45</v>
      </c>
      <c r="H115" s="678"/>
      <c r="I115" s="675">
        <v>41129</v>
      </c>
      <c r="J115" s="676">
        <v>8.7850000000000001</v>
      </c>
      <c r="K115" s="679">
        <f t="shared" si="19"/>
        <v>15681.225</v>
      </c>
      <c r="L115" s="672">
        <f>SUM(G115-K115)</f>
        <v>330.22500000000036</v>
      </c>
      <c r="M115" s="680">
        <v>1</v>
      </c>
      <c r="N115" s="781">
        <f>SUM(G115-K115)*M115</f>
        <v>330.22500000000036</v>
      </c>
      <c r="O115" s="674"/>
    </row>
    <row r="116" spans="1:15" s="528" customFormat="1" ht="15" customHeight="1" x14ac:dyDescent="0.25">
      <c r="A116" s="664" t="s">
        <v>593</v>
      </c>
      <c r="B116" s="583" t="s">
        <v>594</v>
      </c>
      <c r="C116" s="583" t="s">
        <v>77</v>
      </c>
      <c r="D116" s="675">
        <v>41113</v>
      </c>
      <c r="E116" s="664">
        <v>4545</v>
      </c>
      <c r="F116" s="676">
        <v>5.37</v>
      </c>
      <c r="G116" s="677">
        <f t="shared" si="18"/>
        <v>24406.65</v>
      </c>
      <c r="H116" s="678"/>
      <c r="I116" s="675">
        <v>41130</v>
      </c>
      <c r="J116" s="676">
        <v>5.4859999999999998</v>
      </c>
      <c r="K116" s="679">
        <f t="shared" si="19"/>
        <v>24933.87</v>
      </c>
      <c r="L116" s="681">
        <f>SUM(G116-K116)</f>
        <v>-527.21999999999753</v>
      </c>
      <c r="M116" s="680">
        <v>1</v>
      </c>
      <c r="N116" s="781">
        <f>SUM(G116-K116)*M116</f>
        <v>-527.21999999999753</v>
      </c>
      <c r="O116" s="674"/>
    </row>
    <row r="117" spans="1:15" s="528" customFormat="1" ht="15" customHeight="1" x14ac:dyDescent="0.25">
      <c r="A117" s="684" t="s">
        <v>595</v>
      </c>
      <c r="B117" s="584" t="s">
        <v>596</v>
      </c>
      <c r="C117" s="584" t="s">
        <v>52</v>
      </c>
      <c r="D117" s="665">
        <v>41071</v>
      </c>
      <c r="E117" s="666">
        <v>467</v>
      </c>
      <c r="F117" s="667">
        <v>55.8</v>
      </c>
      <c r="G117" s="668">
        <f t="shared" ref="G117:G162" si="20">SUM(E117*F117)</f>
        <v>26058.6</v>
      </c>
      <c r="H117" s="669"/>
      <c r="I117" s="665">
        <v>41134</v>
      </c>
      <c r="J117" s="667">
        <v>58.01</v>
      </c>
      <c r="K117" s="671">
        <f t="shared" ref="K117:K162" si="21">SUM(E117*J117)</f>
        <v>27090.67</v>
      </c>
      <c r="L117" s="672">
        <f t="shared" ref="L117:L133" si="22">SUM(K117-G117)</f>
        <v>1032.0699999999997</v>
      </c>
      <c r="M117" s="680">
        <v>1</v>
      </c>
      <c r="N117" s="781">
        <f t="shared" ref="N117:N133" si="23">SUM(K117-G117)*M117</f>
        <v>1032.0699999999997</v>
      </c>
      <c r="O117" s="674"/>
    </row>
    <row r="118" spans="1:15" s="528" customFormat="1" ht="15" customHeight="1" x14ac:dyDescent="0.25">
      <c r="A118" s="666" t="s">
        <v>597</v>
      </c>
      <c r="B118" s="584" t="s">
        <v>598</v>
      </c>
      <c r="C118" s="584" t="s">
        <v>52</v>
      </c>
      <c r="D118" s="665">
        <v>41071</v>
      </c>
      <c r="E118" s="666">
        <v>1219</v>
      </c>
      <c r="F118" s="667">
        <v>20.87</v>
      </c>
      <c r="G118" s="668">
        <f t="shared" si="20"/>
        <v>25440.530000000002</v>
      </c>
      <c r="H118" s="669"/>
      <c r="I118" s="665">
        <v>41135</v>
      </c>
      <c r="J118" s="667">
        <v>20.59</v>
      </c>
      <c r="K118" s="671">
        <f t="shared" si="21"/>
        <v>25099.21</v>
      </c>
      <c r="L118" s="672">
        <f t="shared" si="22"/>
        <v>-341.32000000000335</v>
      </c>
      <c r="M118" s="680">
        <v>1</v>
      </c>
      <c r="N118" s="781">
        <f t="shared" si="23"/>
        <v>-341.32000000000335</v>
      </c>
      <c r="O118" s="674"/>
    </row>
    <row r="119" spans="1:15" s="528" customFormat="1" ht="15" customHeight="1" x14ac:dyDescent="0.25">
      <c r="A119" s="658" t="s">
        <v>599</v>
      </c>
      <c r="B119" s="584" t="s">
        <v>600</v>
      </c>
      <c r="C119" s="584" t="s">
        <v>52</v>
      </c>
      <c r="D119" s="665">
        <v>41064</v>
      </c>
      <c r="E119" s="666">
        <v>1785</v>
      </c>
      <c r="F119" s="667">
        <v>22.4</v>
      </c>
      <c r="G119" s="668">
        <f t="shared" si="20"/>
        <v>39984</v>
      </c>
      <c r="H119" s="669"/>
      <c r="I119" s="665">
        <v>41142</v>
      </c>
      <c r="J119" s="667">
        <v>23.15</v>
      </c>
      <c r="K119" s="671">
        <f t="shared" si="21"/>
        <v>41322.75</v>
      </c>
      <c r="L119" s="672">
        <f t="shared" si="22"/>
        <v>1338.75</v>
      </c>
      <c r="M119" s="680">
        <v>1</v>
      </c>
      <c r="N119" s="781">
        <f t="shared" si="23"/>
        <v>1338.75</v>
      </c>
      <c r="O119" s="674"/>
    </row>
    <row r="120" spans="1:15" s="528" customFormat="1" ht="15" customHeight="1" x14ac:dyDescent="0.25">
      <c r="A120" s="658" t="s">
        <v>601</v>
      </c>
      <c r="B120" s="584" t="s">
        <v>602</v>
      </c>
      <c r="C120" s="584" t="s">
        <v>52</v>
      </c>
      <c r="D120" s="665">
        <v>40945</v>
      </c>
      <c r="E120" s="666">
        <v>439</v>
      </c>
      <c r="F120" s="667">
        <v>53.96</v>
      </c>
      <c r="G120" s="668">
        <f t="shared" si="20"/>
        <v>23688.44</v>
      </c>
      <c r="H120" s="669"/>
      <c r="I120" s="665">
        <v>41144</v>
      </c>
      <c r="J120" s="667">
        <v>58.87</v>
      </c>
      <c r="K120" s="671">
        <f t="shared" si="21"/>
        <v>25843.93</v>
      </c>
      <c r="L120" s="672">
        <f t="shared" si="22"/>
        <v>2155.4900000000016</v>
      </c>
      <c r="M120" s="680">
        <v>1</v>
      </c>
      <c r="N120" s="781">
        <f t="shared" si="23"/>
        <v>2155.4900000000016</v>
      </c>
      <c r="O120" s="674"/>
    </row>
    <row r="121" spans="1:15" s="528" customFormat="1" ht="15" customHeight="1" x14ac:dyDescent="0.25">
      <c r="A121" s="658" t="s">
        <v>603</v>
      </c>
      <c r="B121" s="584" t="s">
        <v>604</v>
      </c>
      <c r="C121" s="584" t="s">
        <v>52</v>
      </c>
      <c r="D121" s="665">
        <v>41058</v>
      </c>
      <c r="E121" s="666">
        <v>746</v>
      </c>
      <c r="F121" s="667">
        <v>45.17</v>
      </c>
      <c r="G121" s="668">
        <f t="shared" si="20"/>
        <v>33696.82</v>
      </c>
      <c r="H121" s="669"/>
      <c r="I121" s="665">
        <v>41144</v>
      </c>
      <c r="J121" s="667">
        <v>43.63</v>
      </c>
      <c r="K121" s="671">
        <f t="shared" si="21"/>
        <v>32547.980000000003</v>
      </c>
      <c r="L121" s="672">
        <f t="shared" si="22"/>
        <v>-1148.8399999999965</v>
      </c>
      <c r="M121" s="680">
        <v>1</v>
      </c>
      <c r="N121" s="781">
        <f t="shared" si="23"/>
        <v>-1148.8399999999965</v>
      </c>
      <c r="O121" s="674"/>
    </row>
    <row r="122" spans="1:15" s="528" customFormat="1" ht="15" customHeight="1" x14ac:dyDescent="0.25">
      <c r="A122" s="666" t="s">
        <v>605</v>
      </c>
      <c r="B122" s="584" t="s">
        <v>537</v>
      </c>
      <c r="C122" s="584" t="s">
        <v>52</v>
      </c>
      <c r="D122" s="665">
        <v>41142</v>
      </c>
      <c r="E122" s="666">
        <v>376</v>
      </c>
      <c r="F122" s="667">
        <v>93.57</v>
      </c>
      <c r="G122" s="668">
        <f t="shared" si="20"/>
        <v>35182.32</v>
      </c>
      <c r="H122" s="669"/>
      <c r="I122" s="665">
        <v>41151</v>
      </c>
      <c r="J122" s="667">
        <v>90.91</v>
      </c>
      <c r="K122" s="671">
        <f t="shared" si="21"/>
        <v>34182.159999999996</v>
      </c>
      <c r="L122" s="672">
        <f t="shared" si="22"/>
        <v>-1000.1600000000035</v>
      </c>
      <c r="M122" s="680">
        <v>1</v>
      </c>
      <c r="N122" s="781">
        <f t="shared" si="23"/>
        <v>-1000.1600000000035</v>
      </c>
      <c r="O122" s="674"/>
    </row>
    <row r="123" spans="1:15" s="528" customFormat="1" ht="15" customHeight="1" x14ac:dyDescent="0.25">
      <c r="A123" s="666" t="s">
        <v>606</v>
      </c>
      <c r="B123" s="584" t="s">
        <v>607</v>
      </c>
      <c r="C123" s="584" t="s">
        <v>52</v>
      </c>
      <c r="D123" s="665">
        <v>41089</v>
      </c>
      <c r="E123" s="666">
        <v>824</v>
      </c>
      <c r="F123" s="667">
        <v>64.03</v>
      </c>
      <c r="G123" s="668">
        <f t="shared" si="20"/>
        <v>52760.72</v>
      </c>
      <c r="H123" s="669"/>
      <c r="I123" s="665">
        <v>41156</v>
      </c>
      <c r="J123" s="667">
        <v>64.819999999999993</v>
      </c>
      <c r="K123" s="671">
        <f t="shared" si="21"/>
        <v>53411.679999999993</v>
      </c>
      <c r="L123" s="672">
        <f t="shared" si="22"/>
        <v>650.95999999999185</v>
      </c>
      <c r="M123" s="680">
        <v>1</v>
      </c>
      <c r="N123" s="781">
        <f t="shared" si="23"/>
        <v>650.95999999999185</v>
      </c>
      <c r="O123" s="674"/>
    </row>
    <row r="124" spans="1:15" s="528" customFormat="1" ht="15" customHeight="1" x14ac:dyDescent="0.25">
      <c r="A124" s="666" t="s">
        <v>608</v>
      </c>
      <c r="B124" s="584" t="s">
        <v>609</v>
      </c>
      <c r="C124" s="584" t="s">
        <v>52</v>
      </c>
      <c r="D124" s="665">
        <v>41071</v>
      </c>
      <c r="E124" s="666">
        <v>431</v>
      </c>
      <c r="F124" s="667">
        <v>61.53</v>
      </c>
      <c r="G124" s="668">
        <f t="shared" si="20"/>
        <v>26519.43</v>
      </c>
      <c r="H124" s="669"/>
      <c r="I124" s="665">
        <v>41170</v>
      </c>
      <c r="J124" s="667">
        <v>62.95</v>
      </c>
      <c r="K124" s="671">
        <f t="shared" si="21"/>
        <v>27131.45</v>
      </c>
      <c r="L124" s="672">
        <f t="shared" si="22"/>
        <v>612.02000000000044</v>
      </c>
      <c r="M124" s="680">
        <v>1</v>
      </c>
      <c r="N124" s="781">
        <f t="shared" si="23"/>
        <v>612.02000000000044</v>
      </c>
      <c r="O124" s="674"/>
    </row>
    <row r="125" spans="1:15" s="528" customFormat="1" ht="15" customHeight="1" x14ac:dyDescent="0.25">
      <c r="A125" s="666" t="s">
        <v>610</v>
      </c>
      <c r="B125" s="584" t="s">
        <v>220</v>
      </c>
      <c r="C125" s="584" t="s">
        <v>52</v>
      </c>
      <c r="D125" s="665">
        <v>41165</v>
      </c>
      <c r="E125" s="666">
        <v>179</v>
      </c>
      <c r="F125" s="667">
        <v>93</v>
      </c>
      <c r="G125" s="668">
        <f t="shared" si="20"/>
        <v>16647</v>
      </c>
      <c r="H125" s="669"/>
      <c r="I125" s="665">
        <v>41176</v>
      </c>
      <c r="J125" s="667">
        <v>87</v>
      </c>
      <c r="K125" s="671">
        <f t="shared" si="21"/>
        <v>15573</v>
      </c>
      <c r="L125" s="672">
        <f t="shared" si="22"/>
        <v>-1074</v>
      </c>
      <c r="M125" s="680">
        <v>1</v>
      </c>
      <c r="N125" s="781">
        <f t="shared" si="23"/>
        <v>-1074</v>
      </c>
      <c r="O125" s="674"/>
    </row>
    <row r="126" spans="1:15" s="528" customFormat="1" ht="15" customHeight="1" x14ac:dyDescent="0.25">
      <c r="A126" s="666" t="s">
        <v>611</v>
      </c>
      <c r="B126" s="584" t="s">
        <v>612</v>
      </c>
      <c r="C126" s="584" t="s">
        <v>52</v>
      </c>
      <c r="D126" s="665">
        <v>41165</v>
      </c>
      <c r="E126" s="666">
        <v>562</v>
      </c>
      <c r="F126" s="667">
        <v>28.45</v>
      </c>
      <c r="G126" s="668">
        <f t="shared" si="20"/>
        <v>15988.9</v>
      </c>
      <c r="H126" s="669"/>
      <c r="I126" s="665">
        <v>41177</v>
      </c>
      <c r="J126" s="667">
        <v>27.47</v>
      </c>
      <c r="K126" s="671">
        <f t="shared" si="21"/>
        <v>15438.14</v>
      </c>
      <c r="L126" s="672">
        <f t="shared" si="22"/>
        <v>-550.76000000000022</v>
      </c>
      <c r="M126" s="680">
        <v>1</v>
      </c>
      <c r="N126" s="781">
        <f t="shared" si="23"/>
        <v>-550.76000000000022</v>
      </c>
      <c r="O126" s="674"/>
    </row>
    <row r="127" spans="1:15" s="528" customFormat="1" ht="15" customHeight="1" x14ac:dyDescent="0.25">
      <c r="A127" s="666" t="s">
        <v>613</v>
      </c>
      <c r="B127" s="584" t="s">
        <v>614</v>
      </c>
      <c r="C127" s="584" t="s">
        <v>52</v>
      </c>
      <c r="D127" s="665">
        <v>41166</v>
      </c>
      <c r="E127" s="666">
        <v>270</v>
      </c>
      <c r="F127" s="667">
        <v>115.67</v>
      </c>
      <c r="G127" s="668">
        <f t="shared" si="20"/>
        <v>31230.9</v>
      </c>
      <c r="H127" s="669"/>
      <c r="I127" s="665">
        <v>41177</v>
      </c>
      <c r="J127" s="667">
        <v>111.99</v>
      </c>
      <c r="K127" s="671">
        <f t="shared" si="21"/>
        <v>30237.3</v>
      </c>
      <c r="L127" s="672">
        <f t="shared" si="22"/>
        <v>-993.60000000000218</v>
      </c>
      <c r="M127" s="680">
        <v>1</v>
      </c>
      <c r="N127" s="781">
        <f t="shared" si="23"/>
        <v>-993.60000000000218</v>
      </c>
      <c r="O127" s="674"/>
    </row>
    <row r="128" spans="1:15" s="528" customFormat="1" ht="15" customHeight="1" x14ac:dyDescent="0.25">
      <c r="A128" s="666" t="s">
        <v>615</v>
      </c>
      <c r="B128" s="584" t="s">
        <v>616</v>
      </c>
      <c r="C128" s="584" t="s">
        <v>52</v>
      </c>
      <c r="D128" s="665">
        <v>41159</v>
      </c>
      <c r="E128" s="666">
        <v>263</v>
      </c>
      <c r="F128" s="667">
        <v>81.23</v>
      </c>
      <c r="G128" s="668">
        <f t="shared" si="20"/>
        <v>21363.49</v>
      </c>
      <c r="H128" s="669"/>
      <c r="I128" s="665">
        <v>41178</v>
      </c>
      <c r="J128" s="667">
        <v>78.42</v>
      </c>
      <c r="K128" s="671">
        <f t="shared" si="21"/>
        <v>20624.46</v>
      </c>
      <c r="L128" s="672">
        <f t="shared" si="22"/>
        <v>-739.03000000000247</v>
      </c>
      <c r="M128" s="680">
        <v>1</v>
      </c>
      <c r="N128" s="781">
        <f t="shared" si="23"/>
        <v>-739.03000000000247</v>
      </c>
      <c r="O128" s="674"/>
    </row>
    <row r="129" spans="1:15" s="528" customFormat="1" ht="15" customHeight="1" x14ac:dyDescent="0.25">
      <c r="A129" s="666" t="s">
        <v>294</v>
      </c>
      <c r="B129" s="584" t="s">
        <v>295</v>
      </c>
      <c r="C129" s="584" t="s">
        <v>52</v>
      </c>
      <c r="D129" s="665">
        <v>41163</v>
      </c>
      <c r="E129" s="666">
        <v>1785</v>
      </c>
      <c r="F129" s="667">
        <v>9.34</v>
      </c>
      <c r="G129" s="668">
        <f t="shared" si="20"/>
        <v>16671.900000000001</v>
      </c>
      <c r="H129" s="669"/>
      <c r="I129" s="665">
        <v>41178</v>
      </c>
      <c r="J129" s="667">
        <v>8.7799999999999994</v>
      </c>
      <c r="K129" s="671">
        <f t="shared" si="21"/>
        <v>15672.3</v>
      </c>
      <c r="L129" s="672">
        <f t="shared" si="22"/>
        <v>-999.60000000000218</v>
      </c>
      <c r="M129" s="680">
        <v>1</v>
      </c>
      <c r="N129" s="781">
        <f t="shared" si="23"/>
        <v>-999.60000000000218</v>
      </c>
      <c r="O129" s="674"/>
    </row>
    <row r="130" spans="1:15" s="528" customFormat="1" ht="15" customHeight="1" x14ac:dyDescent="0.25">
      <c r="A130" s="666" t="s">
        <v>617</v>
      </c>
      <c r="B130" s="584" t="s">
        <v>618</v>
      </c>
      <c r="C130" s="584" t="s">
        <v>52</v>
      </c>
      <c r="D130" s="665">
        <v>41165</v>
      </c>
      <c r="E130" s="666">
        <v>370</v>
      </c>
      <c r="F130" s="667">
        <v>34.47</v>
      </c>
      <c r="G130" s="668">
        <f t="shared" si="20"/>
        <v>12753.9</v>
      </c>
      <c r="H130" s="669"/>
      <c r="I130" s="665">
        <v>41178</v>
      </c>
      <c r="J130" s="667">
        <v>31.77</v>
      </c>
      <c r="K130" s="671">
        <f t="shared" si="21"/>
        <v>11754.9</v>
      </c>
      <c r="L130" s="672">
        <f t="shared" si="22"/>
        <v>-999</v>
      </c>
      <c r="M130" s="680">
        <v>1</v>
      </c>
      <c r="N130" s="781">
        <f t="shared" si="23"/>
        <v>-999</v>
      </c>
      <c r="O130" s="674"/>
    </row>
    <row r="131" spans="1:15" s="528" customFormat="1" ht="15" customHeight="1" x14ac:dyDescent="0.25">
      <c r="A131" s="666" t="s">
        <v>619</v>
      </c>
      <c r="B131" s="584" t="s">
        <v>497</v>
      </c>
      <c r="C131" s="584" t="s">
        <v>52</v>
      </c>
      <c r="D131" s="665">
        <v>41166</v>
      </c>
      <c r="E131" s="666">
        <v>556</v>
      </c>
      <c r="F131" s="667">
        <v>52.9</v>
      </c>
      <c r="G131" s="668">
        <f t="shared" si="20"/>
        <v>29412.399999999998</v>
      </c>
      <c r="H131" s="669"/>
      <c r="I131" s="665">
        <v>41178</v>
      </c>
      <c r="J131" s="667">
        <v>51.1</v>
      </c>
      <c r="K131" s="671">
        <f t="shared" si="21"/>
        <v>28411.600000000002</v>
      </c>
      <c r="L131" s="672">
        <f t="shared" si="22"/>
        <v>-1000.7999999999956</v>
      </c>
      <c r="M131" s="680">
        <v>1</v>
      </c>
      <c r="N131" s="781">
        <f t="shared" si="23"/>
        <v>-1000.7999999999956</v>
      </c>
      <c r="O131" s="674"/>
    </row>
    <row r="132" spans="1:15" s="528" customFormat="1" ht="15" customHeight="1" x14ac:dyDescent="0.25">
      <c r="A132" s="666" t="s">
        <v>506</v>
      </c>
      <c r="B132" s="584" t="s">
        <v>507</v>
      </c>
      <c r="C132" s="584" t="s">
        <v>52</v>
      </c>
      <c r="D132" s="665">
        <v>41158</v>
      </c>
      <c r="E132" s="666">
        <v>408</v>
      </c>
      <c r="F132" s="667">
        <v>57.74</v>
      </c>
      <c r="G132" s="668">
        <f t="shared" si="20"/>
        <v>23557.920000000002</v>
      </c>
      <c r="H132" s="669"/>
      <c r="I132" s="665">
        <v>41183</v>
      </c>
      <c r="J132" s="667">
        <v>55.45</v>
      </c>
      <c r="K132" s="671">
        <f t="shared" si="21"/>
        <v>22623.600000000002</v>
      </c>
      <c r="L132" s="672">
        <f t="shared" si="22"/>
        <v>-934.31999999999971</v>
      </c>
      <c r="M132" s="680">
        <v>1</v>
      </c>
      <c r="N132" s="781">
        <f t="shared" si="23"/>
        <v>-934.31999999999971</v>
      </c>
      <c r="O132" s="674"/>
    </row>
    <row r="133" spans="1:15" s="528" customFormat="1" ht="15" customHeight="1" x14ac:dyDescent="0.25">
      <c r="A133" s="666" t="s">
        <v>620</v>
      </c>
      <c r="B133" s="584" t="s">
        <v>621</v>
      </c>
      <c r="C133" s="584" t="s">
        <v>52</v>
      </c>
      <c r="D133" s="665">
        <v>41171</v>
      </c>
      <c r="E133" s="666">
        <v>270</v>
      </c>
      <c r="F133" s="667">
        <v>91.53</v>
      </c>
      <c r="G133" s="668">
        <f t="shared" si="20"/>
        <v>24713.1</v>
      </c>
      <c r="H133" s="669"/>
      <c r="I133" s="665">
        <v>41185</v>
      </c>
      <c r="J133" s="667">
        <v>87.93</v>
      </c>
      <c r="K133" s="671">
        <f t="shared" si="21"/>
        <v>23741.100000000002</v>
      </c>
      <c r="L133" s="672">
        <f t="shared" si="22"/>
        <v>-971.99999999999636</v>
      </c>
      <c r="M133" s="680">
        <v>1</v>
      </c>
      <c r="N133" s="781">
        <f t="shared" si="23"/>
        <v>-971.99999999999636</v>
      </c>
      <c r="O133" s="674"/>
    </row>
    <row r="134" spans="1:15" s="528" customFormat="1" ht="15" customHeight="1" x14ac:dyDescent="0.25">
      <c r="A134" s="664" t="s">
        <v>599</v>
      </c>
      <c r="B134" s="583" t="s">
        <v>600</v>
      </c>
      <c r="C134" s="583" t="s">
        <v>77</v>
      </c>
      <c r="D134" s="675">
        <v>41170</v>
      </c>
      <c r="E134" s="664">
        <v>463</v>
      </c>
      <c r="F134" s="676">
        <v>63.44</v>
      </c>
      <c r="G134" s="677">
        <f>SUM(E134*F134)</f>
        <v>29372.719999999998</v>
      </c>
      <c r="H134" s="678"/>
      <c r="I134" s="675">
        <v>41187</v>
      </c>
      <c r="J134" s="676">
        <v>65.599999999999994</v>
      </c>
      <c r="K134" s="679">
        <f>SUM(E134*J134)</f>
        <v>30372.799999999996</v>
      </c>
      <c r="L134" s="681">
        <f>SUM(G134-K134)</f>
        <v>-1000.0799999999981</v>
      </c>
      <c r="M134" s="680">
        <v>1</v>
      </c>
      <c r="N134" s="781">
        <f>SUM(G134-K134)*M134</f>
        <v>-1000.0799999999981</v>
      </c>
      <c r="O134" s="674"/>
    </row>
    <row r="135" spans="1:15" s="528" customFormat="1" ht="15" customHeight="1" x14ac:dyDescent="0.25">
      <c r="A135" s="666" t="s">
        <v>622</v>
      </c>
      <c r="B135" s="584" t="s">
        <v>623</v>
      </c>
      <c r="C135" s="584" t="s">
        <v>52</v>
      </c>
      <c r="D135" s="665">
        <v>41166</v>
      </c>
      <c r="E135" s="666">
        <v>340</v>
      </c>
      <c r="F135" s="667">
        <v>59.64</v>
      </c>
      <c r="G135" s="668">
        <f t="shared" si="20"/>
        <v>20277.599999999999</v>
      </c>
      <c r="H135" s="669"/>
      <c r="I135" s="665">
        <v>41190</v>
      </c>
      <c r="J135" s="667">
        <v>57.19</v>
      </c>
      <c r="K135" s="671">
        <f t="shared" si="21"/>
        <v>19444.599999999999</v>
      </c>
      <c r="L135" s="672">
        <f>SUM(K135-G135)</f>
        <v>-833</v>
      </c>
      <c r="M135" s="680">
        <v>1</v>
      </c>
      <c r="N135" s="781">
        <f>SUM(K135-G135)*M135</f>
        <v>-833</v>
      </c>
      <c r="O135" s="674"/>
    </row>
    <row r="136" spans="1:15" s="528" customFormat="1" ht="15" customHeight="1" x14ac:dyDescent="0.25">
      <c r="A136" s="666" t="s">
        <v>624</v>
      </c>
      <c r="B136" s="584" t="s">
        <v>625</v>
      </c>
      <c r="C136" s="584" t="s">
        <v>52</v>
      </c>
      <c r="D136" s="665">
        <v>41166</v>
      </c>
      <c r="E136" s="666">
        <v>667</v>
      </c>
      <c r="F136" s="667">
        <v>23.25</v>
      </c>
      <c r="G136" s="668">
        <f t="shared" si="20"/>
        <v>15507.75</v>
      </c>
      <c r="H136" s="669"/>
      <c r="I136" s="665">
        <v>41192</v>
      </c>
      <c r="J136" s="667">
        <v>21.77</v>
      </c>
      <c r="K136" s="671">
        <f t="shared" si="21"/>
        <v>14520.59</v>
      </c>
      <c r="L136" s="672">
        <f>SUM(K136-G136)</f>
        <v>-987.15999999999985</v>
      </c>
      <c r="M136" s="680">
        <v>1</v>
      </c>
      <c r="N136" s="781">
        <f>SUM(K136-G136)*M136</f>
        <v>-987.15999999999985</v>
      </c>
      <c r="O136" s="674"/>
    </row>
    <row r="137" spans="1:15" s="528" customFormat="1" ht="15" customHeight="1" x14ac:dyDescent="0.25">
      <c r="A137" s="666" t="s">
        <v>494</v>
      </c>
      <c r="B137" s="584" t="s">
        <v>495</v>
      </c>
      <c r="C137" s="584" t="s">
        <v>52</v>
      </c>
      <c r="D137" s="665">
        <v>41162</v>
      </c>
      <c r="E137" s="666">
        <v>302</v>
      </c>
      <c r="F137" s="667">
        <v>114.27</v>
      </c>
      <c r="G137" s="668">
        <f t="shared" si="20"/>
        <v>34509.54</v>
      </c>
      <c r="H137" s="669"/>
      <c r="I137" s="665">
        <v>41192</v>
      </c>
      <c r="J137" s="667">
        <v>113.4</v>
      </c>
      <c r="K137" s="671">
        <f t="shared" si="21"/>
        <v>34246.800000000003</v>
      </c>
      <c r="L137" s="672">
        <f>SUM(K137-G137)</f>
        <v>-262.73999999999796</v>
      </c>
      <c r="M137" s="680">
        <v>1</v>
      </c>
      <c r="N137" s="781">
        <f>SUM(K137-G137)*M137</f>
        <v>-262.73999999999796</v>
      </c>
      <c r="O137" s="674"/>
    </row>
    <row r="138" spans="1:15" s="528" customFormat="1" ht="15" customHeight="1" x14ac:dyDescent="0.25">
      <c r="A138" s="664" t="s">
        <v>626</v>
      </c>
      <c r="B138" s="583" t="s">
        <v>570</v>
      </c>
      <c r="C138" s="583" t="s">
        <v>77</v>
      </c>
      <c r="D138" s="675">
        <v>41162</v>
      </c>
      <c r="E138" s="664">
        <v>967</v>
      </c>
      <c r="F138" s="676">
        <v>36.9</v>
      </c>
      <c r="G138" s="677">
        <f>SUM(E138*F138)</f>
        <v>35682.299999999996</v>
      </c>
      <c r="H138" s="678"/>
      <c r="I138" s="675">
        <v>40463</v>
      </c>
      <c r="J138" s="676">
        <v>35.64</v>
      </c>
      <c r="K138" s="679">
        <f>SUM(E138*J138)</f>
        <v>34463.879999999997</v>
      </c>
      <c r="L138" s="672">
        <f>SUM(G138-K138)</f>
        <v>1218.4199999999983</v>
      </c>
      <c r="M138" s="680">
        <v>1</v>
      </c>
      <c r="N138" s="781">
        <f>SUM(G138-K138)*M138</f>
        <v>1218.4199999999983</v>
      </c>
      <c r="O138" s="674"/>
    </row>
    <row r="139" spans="1:15" s="528" customFormat="1" ht="15" customHeight="1" x14ac:dyDescent="0.25">
      <c r="A139" s="666" t="s">
        <v>481</v>
      </c>
      <c r="B139" s="584" t="s">
        <v>482</v>
      </c>
      <c r="C139" s="584" t="s">
        <v>52</v>
      </c>
      <c r="D139" s="665">
        <v>41165</v>
      </c>
      <c r="E139" s="666">
        <v>714</v>
      </c>
      <c r="F139" s="667">
        <v>35.5</v>
      </c>
      <c r="G139" s="668">
        <f t="shared" si="20"/>
        <v>25347</v>
      </c>
      <c r="H139" s="669"/>
      <c r="I139" s="665">
        <v>41194</v>
      </c>
      <c r="J139" s="667">
        <v>34.1</v>
      </c>
      <c r="K139" s="671">
        <f t="shared" si="21"/>
        <v>24347.4</v>
      </c>
      <c r="L139" s="672">
        <f t="shared" ref="L139:L158" si="24">SUM(K139-G139)</f>
        <v>-999.59999999999854</v>
      </c>
      <c r="M139" s="680">
        <v>1</v>
      </c>
      <c r="N139" s="781">
        <f t="shared" ref="N139:N161" si="25">SUM(K139-G139)*M139</f>
        <v>-999.59999999999854</v>
      </c>
      <c r="O139" s="674"/>
    </row>
    <row r="140" spans="1:15" s="528" customFormat="1" ht="15" customHeight="1" x14ac:dyDescent="0.25">
      <c r="A140" s="666" t="s">
        <v>522</v>
      </c>
      <c r="B140" s="584" t="s">
        <v>523</v>
      </c>
      <c r="C140" s="584" t="s">
        <v>52</v>
      </c>
      <c r="D140" s="665">
        <v>41165</v>
      </c>
      <c r="E140" s="666">
        <v>769</v>
      </c>
      <c r="F140" s="667">
        <v>33.39</v>
      </c>
      <c r="G140" s="668">
        <f t="shared" si="20"/>
        <v>25676.91</v>
      </c>
      <c r="H140" s="669"/>
      <c r="I140" s="665">
        <v>41198</v>
      </c>
      <c r="J140" s="667">
        <v>32.090000000000003</v>
      </c>
      <c r="K140" s="671">
        <f t="shared" si="21"/>
        <v>24677.210000000003</v>
      </c>
      <c r="L140" s="672">
        <f t="shared" si="24"/>
        <v>-999.69999999999709</v>
      </c>
      <c r="M140" s="680">
        <v>1</v>
      </c>
      <c r="N140" s="781">
        <f t="shared" si="25"/>
        <v>-999.69999999999709</v>
      </c>
      <c r="O140" s="674"/>
    </row>
    <row r="141" spans="1:15" s="528" customFormat="1" ht="15" customHeight="1" x14ac:dyDescent="0.25">
      <c r="A141" s="666" t="s">
        <v>627</v>
      </c>
      <c r="B141" s="584" t="s">
        <v>628</v>
      </c>
      <c r="C141" s="584" t="s">
        <v>52</v>
      </c>
      <c r="D141" s="665">
        <v>41180</v>
      </c>
      <c r="E141" s="666">
        <v>94</v>
      </c>
      <c r="F141" s="667">
        <v>216.71</v>
      </c>
      <c r="G141" s="668">
        <f t="shared" si="20"/>
        <v>20370.740000000002</v>
      </c>
      <c r="H141" s="669"/>
      <c r="I141" s="665">
        <v>41198</v>
      </c>
      <c r="J141" s="667">
        <v>206.08</v>
      </c>
      <c r="K141" s="671">
        <f t="shared" si="21"/>
        <v>19371.52</v>
      </c>
      <c r="L141" s="672">
        <f t="shared" si="24"/>
        <v>-999.22000000000116</v>
      </c>
      <c r="M141" s="680">
        <v>1</v>
      </c>
      <c r="N141" s="781">
        <f t="shared" si="25"/>
        <v>-999.22000000000116</v>
      </c>
      <c r="O141" s="674"/>
    </row>
    <row r="142" spans="1:15" s="528" customFormat="1" ht="15" customHeight="1" x14ac:dyDescent="0.25">
      <c r="A142" s="666" t="s">
        <v>629</v>
      </c>
      <c r="B142" s="584" t="s">
        <v>541</v>
      </c>
      <c r="C142" s="584" t="s">
        <v>52</v>
      </c>
      <c r="D142" s="665">
        <v>41180</v>
      </c>
      <c r="E142" s="666">
        <v>909</v>
      </c>
      <c r="F142" s="667">
        <v>35.200000000000003</v>
      </c>
      <c r="G142" s="668">
        <f t="shared" si="20"/>
        <v>31996.800000000003</v>
      </c>
      <c r="H142" s="669"/>
      <c r="I142" s="665">
        <v>41204</v>
      </c>
      <c r="J142" s="667">
        <v>34.159999999999997</v>
      </c>
      <c r="K142" s="671">
        <f t="shared" si="21"/>
        <v>31051.439999999999</v>
      </c>
      <c r="L142" s="672">
        <f t="shared" si="24"/>
        <v>-945.36000000000422</v>
      </c>
      <c r="M142" s="680">
        <v>1</v>
      </c>
      <c r="N142" s="781">
        <f t="shared" si="25"/>
        <v>-945.36000000000422</v>
      </c>
      <c r="O142" s="674"/>
    </row>
    <row r="143" spans="1:15" s="528" customFormat="1" ht="15" customHeight="1" x14ac:dyDescent="0.25">
      <c r="A143" s="666" t="s">
        <v>630</v>
      </c>
      <c r="B143" s="584" t="s">
        <v>631</v>
      </c>
      <c r="C143" s="584" t="s">
        <v>52</v>
      </c>
      <c r="D143" s="665">
        <v>41165</v>
      </c>
      <c r="E143" s="666">
        <v>575</v>
      </c>
      <c r="F143" s="667">
        <v>68.72</v>
      </c>
      <c r="G143" s="668">
        <f t="shared" si="20"/>
        <v>39514</v>
      </c>
      <c r="H143" s="669"/>
      <c r="I143" s="665">
        <v>41205</v>
      </c>
      <c r="J143" s="667">
        <v>67.790000000000006</v>
      </c>
      <c r="K143" s="671">
        <f t="shared" si="21"/>
        <v>38979.25</v>
      </c>
      <c r="L143" s="672">
        <f t="shared" si="24"/>
        <v>-534.75</v>
      </c>
      <c r="M143" s="680">
        <v>1</v>
      </c>
      <c r="N143" s="781">
        <f t="shared" si="25"/>
        <v>-534.75</v>
      </c>
      <c r="O143" s="674"/>
    </row>
    <row r="144" spans="1:15" s="528" customFormat="1" ht="15" customHeight="1" x14ac:dyDescent="0.25">
      <c r="A144" s="666" t="s">
        <v>632</v>
      </c>
      <c r="B144" s="584" t="s">
        <v>633</v>
      </c>
      <c r="C144" s="584" t="s">
        <v>52</v>
      </c>
      <c r="D144" s="665">
        <v>41165</v>
      </c>
      <c r="E144" s="666">
        <v>394</v>
      </c>
      <c r="F144" s="667">
        <v>59.64</v>
      </c>
      <c r="G144" s="668">
        <f t="shared" si="20"/>
        <v>23498.16</v>
      </c>
      <c r="H144" s="669"/>
      <c r="I144" s="665">
        <v>41204</v>
      </c>
      <c r="J144" s="667">
        <v>57.61</v>
      </c>
      <c r="K144" s="671">
        <f t="shared" si="21"/>
        <v>22698.34</v>
      </c>
      <c r="L144" s="672">
        <f t="shared" si="24"/>
        <v>-799.81999999999971</v>
      </c>
      <c r="M144" s="680">
        <v>1</v>
      </c>
      <c r="N144" s="781">
        <f t="shared" si="25"/>
        <v>-799.81999999999971</v>
      </c>
      <c r="O144" s="674"/>
    </row>
    <row r="145" spans="1:15" s="528" customFormat="1" ht="15" customHeight="1" x14ac:dyDescent="0.25">
      <c r="A145" s="666" t="s">
        <v>498</v>
      </c>
      <c r="B145" s="584" t="s">
        <v>499</v>
      </c>
      <c r="C145" s="584" t="s">
        <v>52</v>
      </c>
      <c r="D145" s="665">
        <v>41165</v>
      </c>
      <c r="E145" s="666">
        <v>143</v>
      </c>
      <c r="F145" s="667">
        <v>157.69999999999999</v>
      </c>
      <c r="G145" s="668">
        <f t="shared" si="20"/>
        <v>22551.1</v>
      </c>
      <c r="H145" s="669"/>
      <c r="I145" s="665">
        <v>41205</v>
      </c>
      <c r="J145" s="667">
        <v>153.59</v>
      </c>
      <c r="K145" s="671">
        <f t="shared" si="21"/>
        <v>21963.37</v>
      </c>
      <c r="L145" s="672">
        <f t="shared" si="24"/>
        <v>-587.72999999999956</v>
      </c>
      <c r="M145" s="680">
        <v>1</v>
      </c>
      <c r="N145" s="781">
        <f t="shared" si="25"/>
        <v>-587.72999999999956</v>
      </c>
      <c r="O145" s="674"/>
    </row>
    <row r="146" spans="1:15" s="528" customFormat="1" ht="15" customHeight="1" x14ac:dyDescent="0.25">
      <c r="A146" s="666" t="s">
        <v>634</v>
      </c>
      <c r="B146" s="584" t="s">
        <v>376</v>
      </c>
      <c r="C146" s="584" t="s">
        <v>52</v>
      </c>
      <c r="D146" s="665">
        <v>41162</v>
      </c>
      <c r="E146" s="666">
        <v>1208</v>
      </c>
      <c r="F146" s="667">
        <v>7.4</v>
      </c>
      <c r="G146" s="668">
        <f t="shared" si="20"/>
        <v>8939.2000000000007</v>
      </c>
      <c r="H146" s="669"/>
      <c r="I146" s="665">
        <v>41205</v>
      </c>
      <c r="J146" s="667">
        <v>6.57</v>
      </c>
      <c r="K146" s="671">
        <f t="shared" si="21"/>
        <v>7936.56</v>
      </c>
      <c r="L146" s="672">
        <f t="shared" si="24"/>
        <v>-1002.6400000000003</v>
      </c>
      <c r="M146" s="680">
        <v>1</v>
      </c>
      <c r="N146" s="781">
        <f t="shared" si="25"/>
        <v>-1002.6400000000003</v>
      </c>
      <c r="O146" s="674"/>
    </row>
    <row r="147" spans="1:15" s="528" customFormat="1" ht="15" customHeight="1" x14ac:dyDescent="0.25">
      <c r="A147" s="666" t="s">
        <v>635</v>
      </c>
      <c r="B147" s="584" t="s">
        <v>636</v>
      </c>
      <c r="C147" s="584" t="s">
        <v>52</v>
      </c>
      <c r="D147" s="665">
        <v>41181</v>
      </c>
      <c r="E147" s="666">
        <v>1111</v>
      </c>
      <c r="F147" s="667">
        <v>31.23</v>
      </c>
      <c r="G147" s="668">
        <f t="shared" si="20"/>
        <v>34696.53</v>
      </c>
      <c r="H147" s="669"/>
      <c r="I147" s="665">
        <v>41205</v>
      </c>
      <c r="J147" s="667">
        <v>30.54</v>
      </c>
      <c r="K147" s="671">
        <f t="shared" si="21"/>
        <v>33929.94</v>
      </c>
      <c r="L147" s="672">
        <f t="shared" si="24"/>
        <v>-766.58999999999651</v>
      </c>
      <c r="M147" s="680">
        <v>1</v>
      </c>
      <c r="N147" s="781">
        <f t="shared" si="25"/>
        <v>-766.58999999999651</v>
      </c>
      <c r="O147" s="674"/>
    </row>
    <row r="148" spans="1:15" s="528" customFormat="1" ht="15" customHeight="1" x14ac:dyDescent="0.25">
      <c r="A148" s="666" t="s">
        <v>526</v>
      </c>
      <c r="B148" s="584" t="s">
        <v>527</v>
      </c>
      <c r="C148" s="584" t="s">
        <v>52</v>
      </c>
      <c r="D148" s="665">
        <v>41158</v>
      </c>
      <c r="E148" s="666">
        <v>444</v>
      </c>
      <c r="F148" s="667">
        <v>63.33</v>
      </c>
      <c r="G148" s="668">
        <f t="shared" si="20"/>
        <v>28118.52</v>
      </c>
      <c r="H148" s="669"/>
      <c r="I148" s="665">
        <v>41207</v>
      </c>
      <c r="J148" s="667">
        <v>66.42</v>
      </c>
      <c r="K148" s="671">
        <f t="shared" si="21"/>
        <v>29490.48</v>
      </c>
      <c r="L148" s="672">
        <f t="shared" si="24"/>
        <v>1371.9599999999991</v>
      </c>
      <c r="M148" s="680">
        <v>1</v>
      </c>
      <c r="N148" s="781">
        <f t="shared" si="25"/>
        <v>1371.9599999999991</v>
      </c>
      <c r="O148" s="674"/>
    </row>
    <row r="149" spans="1:15" s="528" customFormat="1" ht="15" customHeight="1" x14ac:dyDescent="0.25">
      <c r="A149" s="666" t="s">
        <v>637</v>
      </c>
      <c r="B149" s="584" t="s">
        <v>638</v>
      </c>
      <c r="C149" s="584" t="s">
        <v>52</v>
      </c>
      <c r="D149" s="665">
        <v>41165</v>
      </c>
      <c r="E149" s="666">
        <v>417</v>
      </c>
      <c r="F149" s="667">
        <v>31.12</v>
      </c>
      <c r="G149" s="668">
        <f t="shared" si="20"/>
        <v>12977.04</v>
      </c>
      <c r="H149" s="669"/>
      <c r="I149" s="665">
        <v>41207</v>
      </c>
      <c r="J149" s="667">
        <v>30.64</v>
      </c>
      <c r="K149" s="671">
        <f t="shared" si="21"/>
        <v>12776.880000000001</v>
      </c>
      <c r="L149" s="672">
        <f t="shared" si="24"/>
        <v>-200.15999999999985</v>
      </c>
      <c r="M149" s="680">
        <v>1</v>
      </c>
      <c r="N149" s="781">
        <f t="shared" si="25"/>
        <v>-200.15999999999985</v>
      </c>
      <c r="O149" s="674"/>
    </row>
    <row r="150" spans="1:15" s="528" customFormat="1" ht="15" customHeight="1" x14ac:dyDescent="0.25">
      <c r="A150" s="666" t="s">
        <v>639</v>
      </c>
      <c r="B150" s="584" t="s">
        <v>640</v>
      </c>
      <c r="C150" s="584" t="s">
        <v>52</v>
      </c>
      <c r="D150" s="665">
        <v>41180</v>
      </c>
      <c r="E150" s="666">
        <v>278</v>
      </c>
      <c r="F150" s="667">
        <v>74.53</v>
      </c>
      <c r="G150" s="668">
        <f t="shared" si="20"/>
        <v>20719.34</v>
      </c>
      <c r="H150" s="669"/>
      <c r="I150" s="665">
        <v>41207</v>
      </c>
      <c r="J150" s="667">
        <v>72.77</v>
      </c>
      <c r="K150" s="671">
        <f t="shared" si="21"/>
        <v>20230.059999999998</v>
      </c>
      <c r="L150" s="672">
        <f t="shared" si="24"/>
        <v>-489.28000000000247</v>
      </c>
      <c r="M150" s="680">
        <v>1</v>
      </c>
      <c r="N150" s="781">
        <f t="shared" si="25"/>
        <v>-489.28000000000247</v>
      </c>
      <c r="O150" s="674"/>
    </row>
    <row r="151" spans="1:15" s="528" customFormat="1" ht="15" customHeight="1" x14ac:dyDescent="0.25">
      <c r="A151" s="666" t="s">
        <v>641</v>
      </c>
      <c r="B151" s="584" t="s">
        <v>642</v>
      </c>
      <c r="C151" s="584" t="s">
        <v>52</v>
      </c>
      <c r="D151" s="665">
        <v>41162</v>
      </c>
      <c r="E151" s="666">
        <v>545</v>
      </c>
      <c r="F151" s="667">
        <v>87.11</v>
      </c>
      <c r="G151" s="668">
        <f t="shared" si="20"/>
        <v>47474.95</v>
      </c>
      <c r="H151" s="669"/>
      <c r="I151" s="665">
        <v>41208</v>
      </c>
      <c r="J151" s="667">
        <v>86.53</v>
      </c>
      <c r="K151" s="671">
        <f t="shared" si="21"/>
        <v>47158.85</v>
      </c>
      <c r="L151" s="672">
        <f t="shared" si="24"/>
        <v>-316.09999999999854</v>
      </c>
      <c r="M151" s="680">
        <v>1</v>
      </c>
      <c r="N151" s="781">
        <f t="shared" si="25"/>
        <v>-316.09999999999854</v>
      </c>
      <c r="O151" s="674"/>
    </row>
    <row r="152" spans="1:15" s="528" customFormat="1" ht="15" customHeight="1" x14ac:dyDescent="0.25">
      <c r="A152" s="666" t="s">
        <v>643</v>
      </c>
      <c r="B152" s="584" t="s">
        <v>644</v>
      </c>
      <c r="C152" s="584" t="s">
        <v>52</v>
      </c>
      <c r="D152" s="665">
        <v>41159</v>
      </c>
      <c r="E152" s="666">
        <v>500</v>
      </c>
      <c r="F152" s="667">
        <v>75.44</v>
      </c>
      <c r="G152" s="668">
        <f t="shared" si="20"/>
        <v>37720</v>
      </c>
      <c r="H152" s="669"/>
      <c r="I152" s="665">
        <v>41215</v>
      </c>
      <c r="J152" s="667">
        <v>74.849999999999994</v>
      </c>
      <c r="K152" s="671">
        <f t="shared" si="21"/>
        <v>37425</v>
      </c>
      <c r="L152" s="672">
        <f t="shared" si="24"/>
        <v>-295</v>
      </c>
      <c r="M152" s="680">
        <v>1</v>
      </c>
      <c r="N152" s="781">
        <f t="shared" si="25"/>
        <v>-295</v>
      </c>
      <c r="O152" s="674"/>
    </row>
    <row r="153" spans="1:15" s="528" customFormat="1" ht="15" customHeight="1" x14ac:dyDescent="0.25">
      <c r="A153" s="666" t="s">
        <v>645</v>
      </c>
      <c r="B153" s="584" t="s">
        <v>646</v>
      </c>
      <c r="C153" s="584" t="s">
        <v>52</v>
      </c>
      <c r="D153" s="665">
        <v>41180</v>
      </c>
      <c r="E153" s="666">
        <v>243</v>
      </c>
      <c r="F153" s="667">
        <v>38.1</v>
      </c>
      <c r="G153" s="668">
        <f t="shared" si="20"/>
        <v>9258.3000000000011</v>
      </c>
      <c r="H153" s="669"/>
      <c r="I153" s="665">
        <v>41215</v>
      </c>
      <c r="J153" s="667">
        <v>34</v>
      </c>
      <c r="K153" s="671">
        <f t="shared" si="21"/>
        <v>8262</v>
      </c>
      <c r="L153" s="672">
        <f t="shared" si="24"/>
        <v>-996.30000000000109</v>
      </c>
      <c r="M153" s="680">
        <v>1</v>
      </c>
      <c r="N153" s="781">
        <f t="shared" si="25"/>
        <v>-996.30000000000109</v>
      </c>
      <c r="O153" s="674"/>
    </row>
    <row r="154" spans="1:15" s="528" customFormat="1" ht="15" customHeight="1" x14ac:dyDescent="0.25">
      <c r="A154" s="666" t="s">
        <v>647</v>
      </c>
      <c r="B154" s="584" t="s">
        <v>648</v>
      </c>
      <c r="C154" s="584" t="s">
        <v>52</v>
      </c>
      <c r="D154" s="665">
        <v>41180</v>
      </c>
      <c r="E154" s="666">
        <v>515</v>
      </c>
      <c r="F154" s="667">
        <v>21.15</v>
      </c>
      <c r="G154" s="668">
        <f t="shared" si="20"/>
        <v>10892.25</v>
      </c>
      <c r="H154" s="669"/>
      <c r="I154" s="665">
        <v>41215</v>
      </c>
      <c r="J154" s="667">
        <v>19.23</v>
      </c>
      <c r="K154" s="671">
        <f t="shared" si="21"/>
        <v>9903.4500000000007</v>
      </c>
      <c r="L154" s="672">
        <f t="shared" si="24"/>
        <v>-988.79999999999927</v>
      </c>
      <c r="M154" s="680">
        <v>1</v>
      </c>
      <c r="N154" s="781">
        <f t="shared" si="25"/>
        <v>-988.79999999999927</v>
      </c>
      <c r="O154" s="674"/>
    </row>
    <row r="155" spans="1:15" s="528" customFormat="1" ht="15" customHeight="1" x14ac:dyDescent="0.25">
      <c r="A155" s="666" t="s">
        <v>649</v>
      </c>
      <c r="B155" s="584" t="s">
        <v>650</v>
      </c>
      <c r="C155" s="584" t="s">
        <v>52</v>
      </c>
      <c r="D155" s="665">
        <v>41180</v>
      </c>
      <c r="E155" s="666">
        <v>278</v>
      </c>
      <c r="F155" s="667">
        <v>85.63</v>
      </c>
      <c r="G155" s="668">
        <f t="shared" si="20"/>
        <v>23805.14</v>
      </c>
      <c r="H155" s="669"/>
      <c r="I155" s="665">
        <v>41227</v>
      </c>
      <c r="J155" s="667">
        <v>82.94</v>
      </c>
      <c r="K155" s="671">
        <f t="shared" si="21"/>
        <v>23057.32</v>
      </c>
      <c r="L155" s="672">
        <f t="shared" si="24"/>
        <v>-747.81999999999971</v>
      </c>
      <c r="M155" s="680">
        <v>1</v>
      </c>
      <c r="N155" s="781">
        <f t="shared" si="25"/>
        <v>-747.81999999999971</v>
      </c>
      <c r="O155" s="674"/>
    </row>
    <row r="156" spans="1:15" s="528" customFormat="1" ht="15" customHeight="1" x14ac:dyDescent="0.25">
      <c r="A156" s="666" t="s">
        <v>651</v>
      </c>
      <c r="B156" s="584" t="s">
        <v>652</v>
      </c>
      <c r="C156" s="584" t="s">
        <v>52</v>
      </c>
      <c r="D156" s="665">
        <v>41180</v>
      </c>
      <c r="E156" s="666">
        <v>383</v>
      </c>
      <c r="F156" s="667">
        <v>78.73</v>
      </c>
      <c r="G156" s="668">
        <f t="shared" si="20"/>
        <v>30153.59</v>
      </c>
      <c r="H156" s="669"/>
      <c r="I156" s="665">
        <v>41227</v>
      </c>
      <c r="J156" s="667">
        <v>76.91</v>
      </c>
      <c r="K156" s="671">
        <f t="shared" si="21"/>
        <v>29456.53</v>
      </c>
      <c r="L156" s="672">
        <f t="shared" si="24"/>
        <v>-697.06000000000131</v>
      </c>
      <c r="M156" s="680">
        <v>1</v>
      </c>
      <c r="N156" s="781">
        <f t="shared" si="25"/>
        <v>-697.06000000000131</v>
      </c>
      <c r="O156" s="674"/>
    </row>
    <row r="157" spans="1:15" s="528" customFormat="1" ht="15" customHeight="1" x14ac:dyDescent="0.25">
      <c r="A157" s="666" t="s">
        <v>653</v>
      </c>
      <c r="B157" s="584" t="s">
        <v>654</v>
      </c>
      <c r="C157" s="584" t="s">
        <v>52</v>
      </c>
      <c r="D157" s="665">
        <v>41180</v>
      </c>
      <c r="E157" s="666">
        <v>980</v>
      </c>
      <c r="F157" s="667">
        <v>32.49</v>
      </c>
      <c r="G157" s="668">
        <f t="shared" si="20"/>
        <v>31840.2</v>
      </c>
      <c r="H157" s="669"/>
      <c r="I157" s="665">
        <v>41228</v>
      </c>
      <c r="J157" s="667">
        <v>32.340000000000003</v>
      </c>
      <c r="K157" s="671">
        <f t="shared" si="21"/>
        <v>31693.200000000004</v>
      </c>
      <c r="L157" s="672">
        <f t="shared" si="24"/>
        <v>-146.99999999999636</v>
      </c>
      <c r="M157" s="680">
        <v>1</v>
      </c>
      <c r="N157" s="781">
        <f t="shared" si="25"/>
        <v>-146.99999999999636</v>
      </c>
      <c r="O157" s="674"/>
    </row>
    <row r="158" spans="1:15" s="528" customFormat="1" ht="15" customHeight="1" x14ac:dyDescent="0.25">
      <c r="A158" s="666" t="s">
        <v>476</v>
      </c>
      <c r="B158" s="584" t="s">
        <v>477</v>
      </c>
      <c r="C158" s="584" t="s">
        <v>52</v>
      </c>
      <c r="D158" s="665">
        <v>41253</v>
      </c>
      <c r="E158" s="666">
        <v>416</v>
      </c>
      <c r="F158" s="667">
        <v>49.58</v>
      </c>
      <c r="G158" s="668">
        <f t="shared" si="20"/>
        <v>20625.28</v>
      </c>
      <c r="H158" s="669"/>
      <c r="I158" s="665">
        <v>41254</v>
      </c>
      <c r="J158" s="667">
        <v>47.18</v>
      </c>
      <c r="K158" s="671">
        <f t="shared" si="21"/>
        <v>19626.88</v>
      </c>
      <c r="L158" s="672">
        <f t="shared" si="24"/>
        <v>-998.39999999999782</v>
      </c>
      <c r="M158" s="680">
        <v>1</v>
      </c>
      <c r="N158" s="781">
        <f t="shared" si="25"/>
        <v>-998.39999999999782</v>
      </c>
      <c r="O158" s="674"/>
    </row>
    <row r="159" spans="1:15" s="528" customFormat="1" ht="15" customHeight="1" x14ac:dyDescent="0.25">
      <c r="A159" s="664" t="s">
        <v>655</v>
      </c>
      <c r="B159" s="583" t="s">
        <v>656</v>
      </c>
      <c r="C159" s="583" t="s">
        <v>77</v>
      </c>
      <c r="D159" s="675">
        <v>41163</v>
      </c>
      <c r="E159" s="664">
        <v>1020</v>
      </c>
      <c r="F159" s="676">
        <v>32.479999999999997</v>
      </c>
      <c r="G159" s="677">
        <f>SUM(E159*F159)</f>
        <v>33129.599999999999</v>
      </c>
      <c r="H159" s="678"/>
      <c r="I159" s="675">
        <v>41263</v>
      </c>
      <c r="J159" s="676">
        <v>31.03</v>
      </c>
      <c r="K159" s="679">
        <f>SUM(E159*J159)</f>
        <v>31650.600000000002</v>
      </c>
      <c r="L159" s="672">
        <f>SUM(G159-K159)</f>
        <v>1478.9999999999964</v>
      </c>
      <c r="M159" s="680">
        <v>1</v>
      </c>
      <c r="N159" s="781">
        <f>SUM(G159-K159)*M159</f>
        <v>1478.9999999999964</v>
      </c>
      <c r="O159" s="674"/>
    </row>
    <row r="160" spans="1:15" s="528" customFormat="1" ht="15" customHeight="1" x14ac:dyDescent="0.25">
      <c r="A160" s="666" t="s">
        <v>657</v>
      </c>
      <c r="B160" s="584" t="s">
        <v>658</v>
      </c>
      <c r="C160" s="584" t="s">
        <v>52</v>
      </c>
      <c r="D160" s="665">
        <v>41165</v>
      </c>
      <c r="E160" s="666">
        <v>455</v>
      </c>
      <c r="F160" s="667">
        <v>58.28</v>
      </c>
      <c r="G160" s="668">
        <f t="shared" si="20"/>
        <v>26517.4</v>
      </c>
      <c r="H160" s="669"/>
      <c r="I160" s="665">
        <v>41263</v>
      </c>
      <c r="J160" s="667">
        <v>61.59</v>
      </c>
      <c r="K160" s="671">
        <f t="shared" si="21"/>
        <v>28023.45</v>
      </c>
      <c r="L160" s="672">
        <f t="shared" ref="L160:L167" si="26">SUM(K160-G160)</f>
        <v>1506.0499999999993</v>
      </c>
      <c r="M160" s="680">
        <v>1</v>
      </c>
      <c r="N160" s="781">
        <f t="shared" si="25"/>
        <v>1506.0499999999993</v>
      </c>
      <c r="O160" s="674"/>
    </row>
    <row r="161" spans="1:15" s="528" customFormat="1" ht="15" customHeight="1" x14ac:dyDescent="0.25">
      <c r="A161" s="666" t="s">
        <v>659</v>
      </c>
      <c r="B161" s="584" t="s">
        <v>660</v>
      </c>
      <c r="C161" s="584" t="s">
        <v>52</v>
      </c>
      <c r="D161" s="665">
        <v>41145</v>
      </c>
      <c r="E161" s="666">
        <v>757</v>
      </c>
      <c r="F161" s="667">
        <v>56.14</v>
      </c>
      <c r="G161" s="668">
        <f t="shared" si="20"/>
        <v>42497.98</v>
      </c>
      <c r="H161" s="669"/>
      <c r="I161" s="665">
        <v>41270</v>
      </c>
      <c r="J161" s="667">
        <v>57.5</v>
      </c>
      <c r="K161" s="671">
        <f t="shared" si="21"/>
        <v>43527.5</v>
      </c>
      <c r="L161" s="672">
        <f t="shared" si="26"/>
        <v>1029.5199999999968</v>
      </c>
      <c r="M161" s="680">
        <v>1</v>
      </c>
      <c r="N161" s="781">
        <f t="shared" si="25"/>
        <v>1029.5199999999968</v>
      </c>
      <c r="O161" s="674"/>
    </row>
    <row r="162" spans="1:15" s="528" customFormat="1" ht="15" customHeight="1" x14ac:dyDescent="0.25">
      <c r="A162" s="666" t="s">
        <v>661</v>
      </c>
      <c r="B162" s="584" t="s">
        <v>662</v>
      </c>
      <c r="C162" s="584" t="s">
        <v>52</v>
      </c>
      <c r="D162" s="665">
        <v>41256</v>
      </c>
      <c r="E162" s="666">
        <v>1086</v>
      </c>
      <c r="F162" s="667">
        <v>41.52</v>
      </c>
      <c r="G162" s="668">
        <f t="shared" si="20"/>
        <v>45090.720000000001</v>
      </c>
      <c r="H162" s="669"/>
      <c r="I162" s="665">
        <v>41271</v>
      </c>
      <c r="J162" s="667">
        <v>40.6</v>
      </c>
      <c r="K162" s="671">
        <f t="shared" si="21"/>
        <v>44091.6</v>
      </c>
      <c r="L162" s="672">
        <f t="shared" si="26"/>
        <v>-999.12000000000262</v>
      </c>
      <c r="M162" s="680">
        <v>1</v>
      </c>
      <c r="N162" s="781">
        <f>SUM(K162-G162)*M162</f>
        <v>-999.12000000000262</v>
      </c>
      <c r="O162" s="674"/>
    </row>
    <row r="163" spans="1:15" s="528" customFormat="1" ht="15" customHeight="1" x14ac:dyDescent="0.25">
      <c r="A163" s="666" t="s">
        <v>861</v>
      </c>
      <c r="B163" s="584" t="s">
        <v>539</v>
      </c>
      <c r="C163" s="584" t="s">
        <v>52</v>
      </c>
      <c r="D163" s="665">
        <v>41276</v>
      </c>
      <c r="E163" s="666">
        <v>667</v>
      </c>
      <c r="F163" s="667">
        <v>45.8</v>
      </c>
      <c r="G163" s="668">
        <f t="shared" ref="G163:G170" si="27">SUM(E163*F163)</f>
        <v>30548.6</v>
      </c>
      <c r="H163" s="669"/>
      <c r="I163" s="665">
        <v>41305</v>
      </c>
      <c r="J163" s="667">
        <v>44.76</v>
      </c>
      <c r="K163" s="671">
        <f t="shared" ref="K163:K170" si="28">SUM(E163*J163)</f>
        <v>29854.92</v>
      </c>
      <c r="L163" s="672">
        <f t="shared" si="26"/>
        <v>-693.68000000000029</v>
      </c>
      <c r="M163" s="680">
        <v>1</v>
      </c>
      <c r="N163" s="781">
        <f>SUM(K163-G163)*M163</f>
        <v>-693.68000000000029</v>
      </c>
      <c r="O163" s="674"/>
    </row>
    <row r="164" spans="1:15" s="528" customFormat="1" ht="15" customHeight="1" x14ac:dyDescent="0.25">
      <c r="A164" s="666" t="s">
        <v>867</v>
      </c>
      <c r="B164" s="584" t="s">
        <v>868</v>
      </c>
      <c r="C164" s="584" t="s">
        <v>52</v>
      </c>
      <c r="D164" s="665">
        <v>41291</v>
      </c>
      <c r="E164" s="666">
        <v>559</v>
      </c>
      <c r="F164" s="667">
        <v>79.25</v>
      </c>
      <c r="G164" s="668">
        <f t="shared" si="27"/>
        <v>44300.75</v>
      </c>
      <c r="H164" s="669"/>
      <c r="I164" s="665">
        <v>41305</v>
      </c>
      <c r="J164" s="667">
        <v>76.569999999999993</v>
      </c>
      <c r="K164" s="671">
        <f t="shared" si="28"/>
        <v>42802.63</v>
      </c>
      <c r="L164" s="672">
        <f t="shared" si="26"/>
        <v>-1498.1200000000026</v>
      </c>
      <c r="M164" s="680">
        <v>1</v>
      </c>
      <c r="N164" s="781">
        <f>SUM(K164-G164)*M164</f>
        <v>-1498.1200000000026</v>
      </c>
      <c r="O164" s="674"/>
    </row>
    <row r="165" spans="1:15" s="527" customFormat="1" ht="15" customHeight="1" x14ac:dyDescent="0.25">
      <c r="A165" s="666" t="s">
        <v>870</v>
      </c>
      <c r="B165" s="584" t="s">
        <v>871</v>
      </c>
      <c r="C165" s="584" t="s">
        <v>52</v>
      </c>
      <c r="D165" s="665">
        <v>41298</v>
      </c>
      <c r="E165" s="666">
        <v>600</v>
      </c>
      <c r="F165" s="667">
        <v>64.77</v>
      </c>
      <c r="G165" s="668">
        <f t="shared" si="27"/>
        <v>38862</v>
      </c>
      <c r="H165" s="685"/>
      <c r="I165" s="670">
        <v>41309</v>
      </c>
      <c r="J165" s="667">
        <v>62.27</v>
      </c>
      <c r="K165" s="671">
        <f t="shared" si="28"/>
        <v>37362</v>
      </c>
      <c r="L165" s="672">
        <f t="shared" si="26"/>
        <v>-1500</v>
      </c>
      <c r="M165" s="680">
        <v>1</v>
      </c>
      <c r="N165" s="781">
        <f>SUM(K165-G165)*M165</f>
        <v>-1500</v>
      </c>
      <c r="O165" s="582"/>
    </row>
    <row r="166" spans="1:15" s="526" customFormat="1" ht="15" customHeight="1" x14ac:dyDescent="0.25">
      <c r="A166" s="658" t="s">
        <v>925</v>
      </c>
      <c r="B166" s="584" t="s">
        <v>926</v>
      </c>
      <c r="C166" s="584" t="s">
        <v>52</v>
      </c>
      <c r="D166" s="665">
        <v>41302</v>
      </c>
      <c r="E166" s="666">
        <v>943</v>
      </c>
      <c r="F166" s="667">
        <v>35.18</v>
      </c>
      <c r="G166" s="668">
        <f t="shared" si="27"/>
        <v>33174.74</v>
      </c>
      <c r="H166" s="669"/>
      <c r="I166" s="670">
        <v>41311</v>
      </c>
      <c r="J166" s="667">
        <v>34.119999999999997</v>
      </c>
      <c r="K166" s="671">
        <f t="shared" si="28"/>
        <v>32175.159999999996</v>
      </c>
      <c r="L166" s="672">
        <f t="shared" si="26"/>
        <v>-999.58000000000175</v>
      </c>
      <c r="M166" s="680">
        <v>1</v>
      </c>
      <c r="N166" s="781">
        <f>SUM(L166*M166)</f>
        <v>-999.58000000000175</v>
      </c>
      <c r="O166" s="686"/>
    </row>
    <row r="167" spans="1:15" s="528" customFormat="1" ht="15" customHeight="1" x14ac:dyDescent="0.25">
      <c r="A167" s="666" t="s">
        <v>849</v>
      </c>
      <c r="B167" s="584" t="s">
        <v>850</v>
      </c>
      <c r="C167" s="584" t="s">
        <v>52</v>
      </c>
      <c r="D167" s="665">
        <v>41158</v>
      </c>
      <c r="E167" s="666">
        <v>364</v>
      </c>
      <c r="F167" s="667">
        <v>72.5</v>
      </c>
      <c r="G167" s="668">
        <f t="shared" si="27"/>
        <v>26390</v>
      </c>
      <c r="H167" s="669"/>
      <c r="I167" s="670">
        <v>41312</v>
      </c>
      <c r="J167" s="667">
        <v>77.430000000000007</v>
      </c>
      <c r="K167" s="671">
        <f t="shared" si="28"/>
        <v>28184.520000000004</v>
      </c>
      <c r="L167" s="672">
        <f t="shared" si="26"/>
        <v>1794.5200000000041</v>
      </c>
      <c r="M167" s="680">
        <v>1</v>
      </c>
      <c r="N167" s="781">
        <f>SUM(K167-G167)*M167</f>
        <v>1794.5200000000041</v>
      </c>
      <c r="O167" s="674"/>
    </row>
    <row r="168" spans="1:15" s="528" customFormat="1" ht="15" customHeight="1" x14ac:dyDescent="0.25">
      <c r="A168" s="666" t="s">
        <v>862</v>
      </c>
      <c r="B168" s="584" t="s">
        <v>568</v>
      </c>
      <c r="C168" s="584" t="s">
        <v>52</v>
      </c>
      <c r="D168" s="665">
        <v>41276</v>
      </c>
      <c r="E168" s="666">
        <v>380</v>
      </c>
      <c r="F168" s="667">
        <v>78.39</v>
      </c>
      <c r="G168" s="668">
        <f t="shared" si="27"/>
        <v>29788.2</v>
      </c>
      <c r="H168" s="669"/>
      <c r="I168" s="670">
        <v>41319</v>
      </c>
      <c r="J168" s="667">
        <v>74.930000000000007</v>
      </c>
      <c r="K168" s="671">
        <f t="shared" si="28"/>
        <v>28473.4</v>
      </c>
      <c r="L168" s="672">
        <f t="shared" ref="L168:L173" si="29">SUM(K168-G168)</f>
        <v>-1314.7999999999993</v>
      </c>
      <c r="M168" s="680">
        <v>1</v>
      </c>
      <c r="N168" s="781">
        <f>SUM(K168-G168)*M168</f>
        <v>-1314.7999999999993</v>
      </c>
      <c r="O168" s="674"/>
    </row>
    <row r="169" spans="1:15" s="526" customFormat="1" ht="15" customHeight="1" x14ac:dyDescent="0.25">
      <c r="A169" s="658" t="s">
        <v>603</v>
      </c>
      <c r="B169" s="584" t="s">
        <v>604</v>
      </c>
      <c r="C169" s="584" t="s">
        <v>52</v>
      </c>
      <c r="D169" s="665">
        <v>41304</v>
      </c>
      <c r="E169" s="666">
        <v>625</v>
      </c>
      <c r="F169" s="667">
        <v>47.28</v>
      </c>
      <c r="G169" s="668">
        <f t="shared" si="27"/>
        <v>29550</v>
      </c>
      <c r="H169" s="669"/>
      <c r="I169" s="670">
        <v>41319</v>
      </c>
      <c r="J169" s="667">
        <v>45.84</v>
      </c>
      <c r="K169" s="671">
        <f t="shared" si="28"/>
        <v>28650.000000000004</v>
      </c>
      <c r="L169" s="672">
        <f t="shared" si="29"/>
        <v>-899.99999999999636</v>
      </c>
      <c r="M169" s="680">
        <v>1</v>
      </c>
      <c r="N169" s="781">
        <f>SUM(L169*M169)</f>
        <v>-899.99999999999636</v>
      </c>
      <c r="O169" s="686"/>
    </row>
    <row r="170" spans="1:15" s="526" customFormat="1" ht="15" customHeight="1" x14ac:dyDescent="0.25">
      <c r="A170" s="658" t="s">
        <v>1000</v>
      </c>
      <c r="B170" s="584" t="s">
        <v>618</v>
      </c>
      <c r="C170" s="584" t="s">
        <v>52</v>
      </c>
      <c r="D170" s="665">
        <v>41319</v>
      </c>
      <c r="E170" s="666">
        <v>728</v>
      </c>
      <c r="F170" s="667">
        <v>30.48</v>
      </c>
      <c r="G170" s="668">
        <f t="shared" si="27"/>
        <v>22189.439999999999</v>
      </c>
      <c r="H170" s="669"/>
      <c r="I170" s="670">
        <v>41320</v>
      </c>
      <c r="J170" s="667">
        <v>28.17</v>
      </c>
      <c r="K170" s="671">
        <f t="shared" si="28"/>
        <v>20507.760000000002</v>
      </c>
      <c r="L170" s="672">
        <f t="shared" si="29"/>
        <v>-1681.6799999999967</v>
      </c>
      <c r="M170" s="680">
        <v>1</v>
      </c>
      <c r="N170" s="781">
        <f>SUM(L170*M170)</f>
        <v>-1681.6799999999967</v>
      </c>
      <c r="O170" s="686"/>
    </row>
    <row r="171" spans="1:15" s="526" customFormat="1" ht="15" customHeight="1" x14ac:dyDescent="0.25">
      <c r="A171" s="658" t="s">
        <v>970</v>
      </c>
      <c r="B171" s="584" t="s">
        <v>971</v>
      </c>
      <c r="C171" s="584" t="s">
        <v>52</v>
      </c>
      <c r="D171" s="665">
        <v>41317</v>
      </c>
      <c r="E171" s="666">
        <v>694</v>
      </c>
      <c r="F171" s="667">
        <v>44.33</v>
      </c>
      <c r="G171" s="668">
        <f t="shared" ref="G171:G180" si="30">SUM(E171*F171)</f>
        <v>30765.02</v>
      </c>
      <c r="H171" s="669"/>
      <c r="I171" s="670">
        <v>41326</v>
      </c>
      <c r="J171" s="667">
        <v>42.17</v>
      </c>
      <c r="K171" s="671">
        <f t="shared" ref="K171:K180" si="31">SUM(E171*J171)</f>
        <v>29265.98</v>
      </c>
      <c r="L171" s="672">
        <f t="shared" si="29"/>
        <v>-1499.0400000000009</v>
      </c>
      <c r="M171" s="680">
        <v>1</v>
      </c>
      <c r="N171" s="781">
        <f>SUM(L171*M171)</f>
        <v>-1499.0400000000009</v>
      </c>
      <c r="O171" s="686"/>
    </row>
    <row r="172" spans="1:15" s="526" customFormat="1" ht="15" customHeight="1" x14ac:dyDescent="0.25">
      <c r="A172" s="658" t="s">
        <v>995</v>
      </c>
      <c r="B172" s="584" t="s">
        <v>1028</v>
      </c>
      <c r="C172" s="584" t="s">
        <v>52</v>
      </c>
      <c r="D172" s="665">
        <v>41320</v>
      </c>
      <c r="E172" s="666">
        <v>676</v>
      </c>
      <c r="F172" s="667">
        <v>75.849999999999994</v>
      </c>
      <c r="G172" s="668">
        <f t="shared" si="30"/>
        <v>51274.6</v>
      </c>
      <c r="H172" s="669"/>
      <c r="I172" s="670">
        <v>41326</v>
      </c>
      <c r="J172" s="667">
        <v>73.63</v>
      </c>
      <c r="K172" s="671">
        <f t="shared" si="31"/>
        <v>49773.88</v>
      </c>
      <c r="L172" s="672">
        <f t="shared" si="29"/>
        <v>-1500.7200000000012</v>
      </c>
      <c r="M172" s="680">
        <v>1</v>
      </c>
      <c r="N172" s="781">
        <f>SUM(L172*M172)</f>
        <v>-1500.7200000000012</v>
      </c>
      <c r="O172" s="686"/>
    </row>
    <row r="173" spans="1:15" s="528" customFormat="1" ht="15" customHeight="1" x14ac:dyDescent="0.25">
      <c r="A173" s="666" t="s">
        <v>847</v>
      </c>
      <c r="B173" s="584" t="s">
        <v>848</v>
      </c>
      <c r="C173" s="584" t="s">
        <v>52</v>
      </c>
      <c r="D173" s="665">
        <v>40900</v>
      </c>
      <c r="E173" s="666">
        <v>410</v>
      </c>
      <c r="F173" s="667">
        <v>89.06</v>
      </c>
      <c r="G173" s="668">
        <f t="shared" si="30"/>
        <v>36514.6</v>
      </c>
      <c r="H173" s="669"/>
      <c r="I173" s="670">
        <v>41327</v>
      </c>
      <c r="J173" s="667">
        <v>157.1</v>
      </c>
      <c r="K173" s="671">
        <f t="shared" si="31"/>
        <v>64411</v>
      </c>
      <c r="L173" s="672">
        <f t="shared" si="29"/>
        <v>27896.400000000001</v>
      </c>
      <c r="M173" s="680">
        <v>1</v>
      </c>
      <c r="N173" s="781">
        <f>SUM(K173-G173)*M173</f>
        <v>27896.400000000001</v>
      </c>
      <c r="O173" s="674"/>
    </row>
    <row r="174" spans="1:15" s="528" customFormat="1" ht="15" customHeight="1" x14ac:dyDescent="0.25">
      <c r="A174" s="666" t="s">
        <v>869</v>
      </c>
      <c r="B174" s="584" t="s">
        <v>652</v>
      </c>
      <c r="C174" s="584" t="s">
        <v>52</v>
      </c>
      <c r="D174" s="665">
        <v>41295</v>
      </c>
      <c r="E174" s="666">
        <v>417</v>
      </c>
      <c r="F174" s="667">
        <v>83.87</v>
      </c>
      <c r="G174" s="668">
        <f t="shared" si="30"/>
        <v>34973.79</v>
      </c>
      <c r="H174" s="669"/>
      <c r="I174" s="670">
        <v>41330</v>
      </c>
      <c r="J174" s="667">
        <v>84.43</v>
      </c>
      <c r="K174" s="671">
        <f t="shared" si="31"/>
        <v>35207.310000000005</v>
      </c>
      <c r="L174" s="672">
        <f t="shared" ref="L174:L180" si="32">SUM(K174-G174)</f>
        <v>233.52000000000407</v>
      </c>
      <c r="M174" s="680">
        <v>1</v>
      </c>
      <c r="N174" s="781">
        <f>SUM(K174-G174)*M174</f>
        <v>233.52000000000407</v>
      </c>
      <c r="O174" s="674"/>
    </row>
    <row r="175" spans="1:15" s="526" customFormat="1" ht="15" customHeight="1" x14ac:dyDescent="0.25">
      <c r="A175" s="658" t="s">
        <v>931</v>
      </c>
      <c r="B175" s="584" t="s">
        <v>646</v>
      </c>
      <c r="C175" s="584" t="s">
        <v>52</v>
      </c>
      <c r="D175" s="665">
        <v>41306</v>
      </c>
      <c r="E175" s="666">
        <v>707</v>
      </c>
      <c r="F175" s="667">
        <v>38.58</v>
      </c>
      <c r="G175" s="668">
        <f t="shared" si="30"/>
        <v>27276.059999999998</v>
      </c>
      <c r="H175" s="669"/>
      <c r="I175" s="670">
        <v>41331</v>
      </c>
      <c r="J175" s="667">
        <v>36.76</v>
      </c>
      <c r="K175" s="671">
        <f t="shared" si="31"/>
        <v>25989.32</v>
      </c>
      <c r="L175" s="672">
        <f t="shared" si="32"/>
        <v>-1286.739999999998</v>
      </c>
      <c r="M175" s="680">
        <v>1</v>
      </c>
      <c r="N175" s="781">
        <f>SUM(L175*M175)</f>
        <v>-1286.739999999998</v>
      </c>
      <c r="O175" s="686"/>
    </row>
    <row r="176" spans="1:15" s="526" customFormat="1" ht="15" customHeight="1" x14ac:dyDescent="0.25">
      <c r="A176" s="658" t="s">
        <v>635</v>
      </c>
      <c r="B176" s="584" t="s">
        <v>1047</v>
      </c>
      <c r="C176" s="584" t="s">
        <v>52</v>
      </c>
      <c r="D176" s="665">
        <v>41330</v>
      </c>
      <c r="E176" s="666">
        <v>1111</v>
      </c>
      <c r="F176" s="667">
        <v>32.85</v>
      </c>
      <c r="G176" s="668">
        <f t="shared" si="30"/>
        <v>36496.35</v>
      </c>
      <c r="H176" s="669"/>
      <c r="I176" s="670">
        <v>41331</v>
      </c>
      <c r="J176" s="667">
        <v>31.95</v>
      </c>
      <c r="K176" s="671">
        <f t="shared" si="31"/>
        <v>35496.449999999997</v>
      </c>
      <c r="L176" s="672">
        <f t="shared" si="32"/>
        <v>-999.90000000000146</v>
      </c>
      <c r="M176" s="680">
        <v>1</v>
      </c>
      <c r="N176" s="781">
        <f>SUM(L176*M176)</f>
        <v>-999.90000000000146</v>
      </c>
      <c r="O176" s="686"/>
    </row>
    <row r="177" spans="1:15" s="526" customFormat="1" ht="15" customHeight="1" x14ac:dyDescent="0.25">
      <c r="A177" s="658" t="s">
        <v>1024</v>
      </c>
      <c r="B177" s="584" t="s">
        <v>1025</v>
      </c>
      <c r="C177" s="584" t="s">
        <v>52</v>
      </c>
      <c r="D177" s="665">
        <v>41325</v>
      </c>
      <c r="E177" s="666">
        <v>714</v>
      </c>
      <c r="F177" s="667">
        <v>38.81</v>
      </c>
      <c r="G177" s="668">
        <f t="shared" si="30"/>
        <v>27710.34</v>
      </c>
      <c r="H177" s="669"/>
      <c r="I177" s="670">
        <v>41331</v>
      </c>
      <c r="J177" s="667">
        <v>37.03</v>
      </c>
      <c r="K177" s="671">
        <f t="shared" si="31"/>
        <v>26439.420000000002</v>
      </c>
      <c r="L177" s="672">
        <f t="shared" si="32"/>
        <v>-1270.9199999999983</v>
      </c>
      <c r="M177" s="680">
        <v>1</v>
      </c>
      <c r="N177" s="781">
        <f>SUM(L177*M177)</f>
        <v>-1270.9199999999983</v>
      </c>
      <c r="O177" s="686"/>
    </row>
    <row r="178" spans="1:15" s="528" customFormat="1" ht="15" customHeight="1" x14ac:dyDescent="0.25">
      <c r="A178" s="666" t="s">
        <v>855</v>
      </c>
      <c r="B178" s="584" t="s">
        <v>856</v>
      </c>
      <c r="C178" s="584" t="s">
        <v>52</v>
      </c>
      <c r="D178" s="665">
        <v>41180</v>
      </c>
      <c r="E178" s="666">
        <v>1205</v>
      </c>
      <c r="F178" s="667">
        <v>17.190000000000001</v>
      </c>
      <c r="G178" s="668">
        <f t="shared" si="30"/>
        <v>20713.95</v>
      </c>
      <c r="H178" s="669"/>
      <c r="I178" s="670">
        <v>41332</v>
      </c>
      <c r="J178" s="667">
        <v>22.04</v>
      </c>
      <c r="K178" s="671">
        <f t="shared" si="31"/>
        <v>26558.2</v>
      </c>
      <c r="L178" s="672">
        <f t="shared" si="32"/>
        <v>5844.25</v>
      </c>
      <c r="M178" s="680">
        <v>1</v>
      </c>
      <c r="N178" s="781">
        <f>SUM(K178-G178)*M178</f>
        <v>5844.25</v>
      </c>
      <c r="O178" s="674"/>
    </row>
    <row r="179" spans="1:15" s="526" customFormat="1" ht="15" customHeight="1" x14ac:dyDescent="0.25">
      <c r="A179" s="658" t="s">
        <v>1052</v>
      </c>
      <c r="B179" s="584" t="s">
        <v>1046</v>
      </c>
      <c r="C179" s="584" t="s">
        <v>52</v>
      </c>
      <c r="D179" s="665">
        <v>41330</v>
      </c>
      <c r="E179" s="666">
        <v>694</v>
      </c>
      <c r="F179" s="667">
        <v>45.05</v>
      </c>
      <c r="G179" s="668">
        <f t="shared" si="30"/>
        <v>31264.699999999997</v>
      </c>
      <c r="H179" s="669"/>
      <c r="I179" s="670">
        <v>41332</v>
      </c>
      <c r="J179" s="667">
        <v>43.61</v>
      </c>
      <c r="K179" s="671">
        <f t="shared" si="31"/>
        <v>30265.34</v>
      </c>
      <c r="L179" s="672">
        <f t="shared" si="32"/>
        <v>-999.35999999999694</v>
      </c>
      <c r="M179" s="680">
        <v>1</v>
      </c>
      <c r="N179" s="781">
        <f>SUM(L179*M179)</f>
        <v>-999.35999999999694</v>
      </c>
      <c r="O179" s="686"/>
    </row>
    <row r="180" spans="1:15" s="526" customFormat="1" ht="15" customHeight="1" x14ac:dyDescent="0.25">
      <c r="A180" s="658" t="s">
        <v>961</v>
      </c>
      <c r="B180" s="584" t="s">
        <v>962</v>
      </c>
      <c r="C180" s="584" t="s">
        <v>52</v>
      </c>
      <c r="D180" s="665">
        <v>41312</v>
      </c>
      <c r="E180" s="666">
        <v>517</v>
      </c>
      <c r="F180" s="667">
        <v>97.65</v>
      </c>
      <c r="G180" s="668">
        <f t="shared" si="30"/>
        <v>50485.05</v>
      </c>
      <c r="H180" s="669"/>
      <c r="I180" s="670">
        <v>41333</v>
      </c>
      <c r="J180" s="667">
        <v>94.75</v>
      </c>
      <c r="K180" s="671">
        <f t="shared" si="31"/>
        <v>48985.75</v>
      </c>
      <c r="L180" s="672">
        <f t="shared" si="32"/>
        <v>-1499.3000000000029</v>
      </c>
      <c r="M180" s="680">
        <v>1</v>
      </c>
      <c r="N180" s="781">
        <f>SUM(L180*M180)</f>
        <v>-1499.3000000000029</v>
      </c>
      <c r="O180" s="686"/>
    </row>
    <row r="181" spans="1:15" s="526" customFormat="1" ht="15" customHeight="1" x14ac:dyDescent="0.25">
      <c r="A181" s="658" t="s">
        <v>1054</v>
      </c>
      <c r="B181" s="584" t="s">
        <v>1045</v>
      </c>
      <c r="C181" s="584" t="s">
        <v>52</v>
      </c>
      <c r="D181" s="665">
        <v>41330</v>
      </c>
      <c r="E181" s="666">
        <v>1351</v>
      </c>
      <c r="F181" s="667">
        <v>30.94</v>
      </c>
      <c r="G181" s="668">
        <f t="shared" ref="G181:G186" si="33">SUM(E181*F181)</f>
        <v>41799.94</v>
      </c>
      <c r="H181" s="669"/>
      <c r="I181" s="670">
        <v>41347</v>
      </c>
      <c r="J181" s="667">
        <v>30.2</v>
      </c>
      <c r="K181" s="671">
        <f t="shared" ref="K181:K186" si="34">SUM(E181*J181)</f>
        <v>40800.199999999997</v>
      </c>
      <c r="L181" s="672">
        <f t="shared" ref="L181:L186" si="35">SUM(K181-G181)</f>
        <v>-999.74000000000524</v>
      </c>
      <c r="M181" s="680">
        <v>1</v>
      </c>
      <c r="N181" s="781">
        <f>SUM(L181*M181)</f>
        <v>-999.74000000000524</v>
      </c>
      <c r="O181" s="686"/>
    </row>
    <row r="182" spans="1:15" s="526" customFormat="1" ht="15" customHeight="1" x14ac:dyDescent="0.25">
      <c r="A182" s="658" t="s">
        <v>1044</v>
      </c>
      <c r="B182" s="584" t="s">
        <v>531</v>
      </c>
      <c r="C182" s="584" t="s">
        <v>52</v>
      </c>
      <c r="D182" s="665">
        <v>41305</v>
      </c>
      <c r="E182" s="666">
        <v>535</v>
      </c>
      <c r="F182" s="667">
        <v>65.959999999999994</v>
      </c>
      <c r="G182" s="668">
        <f t="shared" si="33"/>
        <v>35288.6</v>
      </c>
      <c r="H182" s="669"/>
      <c r="I182" s="670">
        <v>41351</v>
      </c>
      <c r="J182" s="667">
        <v>64.05</v>
      </c>
      <c r="K182" s="671">
        <f t="shared" si="34"/>
        <v>34266.75</v>
      </c>
      <c r="L182" s="672">
        <f t="shared" si="35"/>
        <v>-1021.8499999999985</v>
      </c>
      <c r="M182" s="680">
        <v>1</v>
      </c>
      <c r="N182" s="781">
        <f>SUM(L182*M182)</f>
        <v>-1021.8499999999985</v>
      </c>
      <c r="O182" s="686"/>
    </row>
    <row r="183" spans="1:15" s="528" customFormat="1" ht="15" customHeight="1" x14ac:dyDescent="0.25">
      <c r="A183" s="666" t="s">
        <v>859</v>
      </c>
      <c r="B183" s="584" t="s">
        <v>860</v>
      </c>
      <c r="C183" s="584" t="s">
        <v>52</v>
      </c>
      <c r="D183" s="665">
        <v>41254</v>
      </c>
      <c r="E183" s="666">
        <v>266</v>
      </c>
      <c r="F183" s="667">
        <v>81.44</v>
      </c>
      <c r="G183" s="668">
        <f t="shared" si="33"/>
        <v>21663.040000000001</v>
      </c>
      <c r="H183" s="669"/>
      <c r="I183" s="670">
        <v>41351</v>
      </c>
      <c r="J183" s="667">
        <v>86.9</v>
      </c>
      <c r="K183" s="671">
        <f t="shared" si="34"/>
        <v>23115.4</v>
      </c>
      <c r="L183" s="672">
        <f t="shared" si="35"/>
        <v>1452.3600000000006</v>
      </c>
      <c r="M183" s="680">
        <v>1</v>
      </c>
      <c r="N183" s="781">
        <f>SUM(K183-G183)*M183</f>
        <v>1452.3600000000006</v>
      </c>
      <c r="O183" s="674"/>
    </row>
    <row r="184" spans="1:15" s="526" customFormat="1" ht="15" customHeight="1" x14ac:dyDescent="0.25">
      <c r="A184" s="658" t="s">
        <v>474</v>
      </c>
      <c r="B184" s="584" t="s">
        <v>475</v>
      </c>
      <c r="C184" s="584" t="s">
        <v>52</v>
      </c>
      <c r="D184" s="665">
        <v>41337</v>
      </c>
      <c r="E184" s="666">
        <v>707</v>
      </c>
      <c r="F184" s="667">
        <v>65.05</v>
      </c>
      <c r="G184" s="668">
        <f t="shared" si="33"/>
        <v>45990.35</v>
      </c>
      <c r="H184" s="669"/>
      <c r="I184" s="670">
        <v>41351</v>
      </c>
      <c r="J184" s="667">
        <v>64.47</v>
      </c>
      <c r="K184" s="671">
        <f t="shared" si="34"/>
        <v>45580.29</v>
      </c>
      <c r="L184" s="672">
        <f t="shared" si="35"/>
        <v>-410.05999999999767</v>
      </c>
      <c r="M184" s="680">
        <v>1</v>
      </c>
      <c r="N184" s="781">
        <f t="shared" ref="N184:N190" si="36">SUM(L184*M184)</f>
        <v>-410.05999999999767</v>
      </c>
      <c r="O184" s="686"/>
    </row>
    <row r="185" spans="1:15" s="526" customFormat="1" ht="15" customHeight="1" x14ac:dyDescent="0.25">
      <c r="A185" s="658" t="s">
        <v>1079</v>
      </c>
      <c r="B185" s="584" t="s">
        <v>1080</v>
      </c>
      <c r="C185" s="584" t="s">
        <v>52</v>
      </c>
      <c r="D185" s="665">
        <v>41339</v>
      </c>
      <c r="E185" s="666">
        <v>375</v>
      </c>
      <c r="F185" s="667">
        <v>90.32</v>
      </c>
      <c r="G185" s="668">
        <f t="shared" si="33"/>
        <v>33870</v>
      </c>
      <c r="H185" s="669"/>
      <c r="I185" s="670">
        <v>41352</v>
      </c>
      <c r="J185" s="667">
        <v>90.35</v>
      </c>
      <c r="K185" s="671">
        <f t="shared" si="34"/>
        <v>33881.25</v>
      </c>
      <c r="L185" s="672">
        <f t="shared" si="35"/>
        <v>11.25</v>
      </c>
      <c r="M185" s="680">
        <v>1</v>
      </c>
      <c r="N185" s="781">
        <f t="shared" si="36"/>
        <v>11.25</v>
      </c>
      <c r="O185" s="686"/>
    </row>
    <row r="186" spans="1:15" s="526" customFormat="1" ht="15" customHeight="1" x14ac:dyDescent="0.25">
      <c r="A186" s="658" t="s">
        <v>1084</v>
      </c>
      <c r="B186" s="584" t="s">
        <v>1083</v>
      </c>
      <c r="C186" s="584" t="s">
        <v>52</v>
      </c>
      <c r="D186" s="665">
        <v>41339</v>
      </c>
      <c r="E186" s="666">
        <v>1190</v>
      </c>
      <c r="F186" s="667">
        <v>21.72</v>
      </c>
      <c r="G186" s="668">
        <f t="shared" si="33"/>
        <v>25846.799999999999</v>
      </c>
      <c r="H186" s="669"/>
      <c r="I186" s="670">
        <v>41354</v>
      </c>
      <c r="J186" s="667">
        <v>20.94</v>
      </c>
      <c r="K186" s="671">
        <f t="shared" si="34"/>
        <v>24918.600000000002</v>
      </c>
      <c r="L186" s="672">
        <f t="shared" si="35"/>
        <v>-928.19999999999709</v>
      </c>
      <c r="M186" s="680">
        <v>1</v>
      </c>
      <c r="N186" s="781">
        <f t="shared" si="36"/>
        <v>-928.19999999999709</v>
      </c>
      <c r="O186" s="686"/>
    </row>
    <row r="187" spans="1:15" s="526" customFormat="1" ht="15" customHeight="1" x14ac:dyDescent="0.25">
      <c r="A187" s="658" t="s">
        <v>1109</v>
      </c>
      <c r="B187" s="584" t="s">
        <v>1111</v>
      </c>
      <c r="C187" s="584" t="s">
        <v>52</v>
      </c>
      <c r="D187" s="665">
        <v>41355</v>
      </c>
      <c r="E187" s="666">
        <v>47</v>
      </c>
      <c r="F187" s="667">
        <v>461</v>
      </c>
      <c r="G187" s="668">
        <f t="shared" ref="G187:G194" si="37">SUM(E187*F187)</f>
        <v>21667</v>
      </c>
      <c r="H187" s="669"/>
      <c r="I187" s="670">
        <v>41365</v>
      </c>
      <c r="J187" s="667">
        <v>429</v>
      </c>
      <c r="K187" s="671">
        <f t="shared" ref="K187:K194" si="38">SUM(E187*J187)</f>
        <v>20163</v>
      </c>
      <c r="L187" s="672">
        <f t="shared" ref="L187:L194" si="39">SUM(K187-G187)</f>
        <v>-1504</v>
      </c>
      <c r="M187" s="680">
        <v>1</v>
      </c>
      <c r="N187" s="781">
        <f t="shared" si="36"/>
        <v>-1504</v>
      </c>
      <c r="O187" s="686"/>
    </row>
    <row r="188" spans="1:15" s="526" customFormat="1" ht="15" customHeight="1" x14ac:dyDescent="0.25">
      <c r="A188" s="658" t="s">
        <v>1093</v>
      </c>
      <c r="B188" s="584" t="s">
        <v>1094</v>
      </c>
      <c r="C188" s="584" t="s">
        <v>52</v>
      </c>
      <c r="D188" s="665">
        <v>41345</v>
      </c>
      <c r="E188" s="666">
        <v>714</v>
      </c>
      <c r="F188" s="667">
        <v>40.4</v>
      </c>
      <c r="G188" s="668">
        <f t="shared" si="37"/>
        <v>28845.599999999999</v>
      </c>
      <c r="H188" s="669"/>
      <c r="I188" s="670">
        <v>41367</v>
      </c>
      <c r="J188" s="667">
        <v>38.51</v>
      </c>
      <c r="K188" s="671">
        <f t="shared" si="38"/>
        <v>27496.14</v>
      </c>
      <c r="L188" s="672">
        <f t="shared" si="39"/>
        <v>-1349.4599999999991</v>
      </c>
      <c r="M188" s="680">
        <v>1</v>
      </c>
      <c r="N188" s="781">
        <f t="shared" si="36"/>
        <v>-1349.4599999999991</v>
      </c>
      <c r="O188" s="686"/>
    </row>
    <row r="189" spans="1:15" s="526" customFormat="1" ht="15" customHeight="1" x14ac:dyDescent="0.25">
      <c r="A189" s="658" t="s">
        <v>1124</v>
      </c>
      <c r="B189" s="584" t="s">
        <v>1123</v>
      </c>
      <c r="C189" s="584" t="s">
        <v>52</v>
      </c>
      <c r="D189" s="665">
        <v>41365</v>
      </c>
      <c r="E189" s="666">
        <v>625</v>
      </c>
      <c r="F189" s="667">
        <v>64.7</v>
      </c>
      <c r="G189" s="668">
        <f>SUM(E189*F189)</f>
        <v>40437.5</v>
      </c>
      <c r="H189" s="669"/>
      <c r="I189" s="670">
        <v>41368</v>
      </c>
      <c r="J189" s="667">
        <v>62.3</v>
      </c>
      <c r="K189" s="671">
        <f>SUM(E189*J189)</f>
        <v>38937.5</v>
      </c>
      <c r="L189" s="672">
        <f>SUM(K189-G189)</f>
        <v>-1500</v>
      </c>
      <c r="M189" s="680">
        <v>1</v>
      </c>
      <c r="N189" s="781">
        <f>SUM(L189*M189)</f>
        <v>-1500</v>
      </c>
      <c r="O189" s="686"/>
    </row>
    <row r="190" spans="1:15" s="526" customFormat="1" ht="15" customHeight="1" x14ac:dyDescent="0.25">
      <c r="A190" s="658" t="s">
        <v>927</v>
      </c>
      <c r="B190" s="584" t="s">
        <v>928</v>
      </c>
      <c r="C190" s="584" t="s">
        <v>52</v>
      </c>
      <c r="D190" s="665">
        <v>41304</v>
      </c>
      <c r="E190" s="666">
        <v>862</v>
      </c>
      <c r="F190" s="667">
        <v>23.39</v>
      </c>
      <c r="G190" s="668">
        <f t="shared" si="37"/>
        <v>20162.18</v>
      </c>
      <c r="H190" s="669"/>
      <c r="I190" s="670">
        <v>41368</v>
      </c>
      <c r="J190" s="667">
        <v>24.52</v>
      </c>
      <c r="K190" s="671">
        <f t="shared" si="38"/>
        <v>21136.239999999998</v>
      </c>
      <c r="L190" s="672">
        <f t="shared" si="39"/>
        <v>974.05999999999767</v>
      </c>
      <c r="M190" s="680">
        <v>1</v>
      </c>
      <c r="N190" s="781">
        <f t="shared" si="36"/>
        <v>974.05999999999767</v>
      </c>
      <c r="O190" s="686"/>
    </row>
    <row r="191" spans="1:15" s="526" customFormat="1" ht="15" customHeight="1" x14ac:dyDescent="0.25">
      <c r="A191" s="658" t="s">
        <v>958</v>
      </c>
      <c r="B191" s="584" t="s">
        <v>959</v>
      </c>
      <c r="C191" s="584" t="s">
        <v>52</v>
      </c>
      <c r="D191" s="665">
        <v>41366</v>
      </c>
      <c r="E191" s="666">
        <v>555</v>
      </c>
      <c r="F191" s="667">
        <v>65.489999999999995</v>
      </c>
      <c r="G191" s="668">
        <f t="shared" si="37"/>
        <v>36346.949999999997</v>
      </c>
      <c r="H191" s="669"/>
      <c r="I191" s="670">
        <v>41369</v>
      </c>
      <c r="J191" s="667">
        <v>63.87</v>
      </c>
      <c r="K191" s="671">
        <f t="shared" si="38"/>
        <v>35447.85</v>
      </c>
      <c r="L191" s="672">
        <f t="shared" si="39"/>
        <v>-899.09999999999854</v>
      </c>
      <c r="M191" s="680">
        <v>1</v>
      </c>
      <c r="N191" s="781">
        <f>SUM(L191*M191)</f>
        <v>-899.09999999999854</v>
      </c>
      <c r="O191" s="686"/>
    </row>
    <row r="192" spans="1:15" s="526" customFormat="1" ht="15" customHeight="1" x14ac:dyDescent="0.25">
      <c r="A192" s="658" t="s">
        <v>1101</v>
      </c>
      <c r="B192" s="584" t="s">
        <v>495</v>
      </c>
      <c r="C192" s="584" t="s">
        <v>52</v>
      </c>
      <c r="D192" s="665">
        <v>41353</v>
      </c>
      <c r="E192" s="666">
        <v>426</v>
      </c>
      <c r="F192" s="667">
        <v>120.3</v>
      </c>
      <c r="G192" s="668">
        <f t="shared" si="37"/>
        <v>51247.799999999996</v>
      </c>
      <c r="H192" s="669"/>
      <c r="I192" s="670">
        <v>41369</v>
      </c>
      <c r="J192" s="667">
        <v>116.8</v>
      </c>
      <c r="K192" s="671">
        <f t="shared" si="38"/>
        <v>49756.799999999996</v>
      </c>
      <c r="L192" s="672">
        <f t="shared" si="39"/>
        <v>-1491</v>
      </c>
      <c r="M192" s="680">
        <v>1</v>
      </c>
      <c r="N192" s="781">
        <f>SUM(L192*M192)</f>
        <v>-1491</v>
      </c>
      <c r="O192" s="686"/>
    </row>
    <row r="193" spans="1:15" s="526" customFormat="1" ht="15" customHeight="1" x14ac:dyDescent="0.25">
      <c r="A193" s="658" t="s">
        <v>1100</v>
      </c>
      <c r="B193" s="584" t="s">
        <v>1099</v>
      </c>
      <c r="C193" s="584" t="s">
        <v>52</v>
      </c>
      <c r="D193" s="665">
        <v>41347</v>
      </c>
      <c r="E193" s="666">
        <v>250</v>
      </c>
      <c r="F193" s="667">
        <v>214.8</v>
      </c>
      <c r="G193" s="668">
        <f t="shared" si="37"/>
        <v>53700</v>
      </c>
      <c r="H193" s="669"/>
      <c r="I193" s="670">
        <v>41369</v>
      </c>
      <c r="J193" s="667">
        <v>208.8</v>
      </c>
      <c r="K193" s="671">
        <f t="shared" si="38"/>
        <v>52200</v>
      </c>
      <c r="L193" s="672">
        <f t="shared" si="39"/>
        <v>-1500</v>
      </c>
      <c r="M193" s="680">
        <v>1</v>
      </c>
      <c r="N193" s="781">
        <f>SUM(L193*M193)</f>
        <v>-1500</v>
      </c>
      <c r="O193" s="686"/>
    </row>
    <row r="194" spans="1:15" s="526" customFormat="1" ht="15" customHeight="1" x14ac:dyDescent="0.25">
      <c r="A194" s="658" t="s">
        <v>963</v>
      </c>
      <c r="B194" s="584" t="s">
        <v>964</v>
      </c>
      <c r="C194" s="584" t="s">
        <v>52</v>
      </c>
      <c r="D194" s="665">
        <v>41309</v>
      </c>
      <c r="E194" s="666">
        <v>714</v>
      </c>
      <c r="F194" s="667">
        <v>38.659999999999997</v>
      </c>
      <c r="G194" s="668">
        <f t="shared" si="37"/>
        <v>27603.239999999998</v>
      </c>
      <c r="H194" s="669"/>
      <c r="I194" s="670">
        <v>41369</v>
      </c>
      <c r="J194" s="667">
        <v>42.38</v>
      </c>
      <c r="K194" s="671">
        <f t="shared" si="38"/>
        <v>30259.320000000003</v>
      </c>
      <c r="L194" s="672">
        <f t="shared" si="39"/>
        <v>2656.0800000000054</v>
      </c>
      <c r="M194" s="680">
        <v>1</v>
      </c>
      <c r="N194" s="781">
        <f>SUM(L194*M194)</f>
        <v>2656.0800000000054</v>
      </c>
      <c r="O194" s="686"/>
    </row>
    <row r="195" spans="1:15" s="528" customFormat="1" ht="15" customHeight="1" x14ac:dyDescent="0.25">
      <c r="A195" s="666" t="s">
        <v>496</v>
      </c>
      <c r="B195" s="584" t="s">
        <v>497</v>
      </c>
      <c r="C195" s="584" t="s">
        <v>52</v>
      </c>
      <c r="D195" s="665">
        <v>41292</v>
      </c>
      <c r="E195" s="666">
        <v>937</v>
      </c>
      <c r="F195" s="667">
        <v>53.93</v>
      </c>
      <c r="G195" s="668">
        <f t="shared" ref="G195:G203" si="40">SUM(E195*F195)</f>
        <v>50532.409999999996</v>
      </c>
      <c r="H195" s="669"/>
      <c r="I195" s="670">
        <v>41372</v>
      </c>
      <c r="J195" s="667">
        <v>57.99</v>
      </c>
      <c r="K195" s="671">
        <f t="shared" ref="K195:K203" si="41">SUM(E195*J195)</f>
        <v>54336.630000000005</v>
      </c>
      <c r="L195" s="672">
        <f t="shared" ref="L195:L200" si="42">SUM(K195-G195)</f>
        <v>3804.2200000000084</v>
      </c>
      <c r="M195" s="680">
        <v>1</v>
      </c>
      <c r="N195" s="781">
        <f>SUM(K195-G195)*M195</f>
        <v>3804.2200000000084</v>
      </c>
      <c r="O195" s="674"/>
    </row>
    <row r="196" spans="1:15" s="526" customFormat="1" ht="15" customHeight="1" x14ac:dyDescent="0.25">
      <c r="A196" s="658" t="s">
        <v>1120</v>
      </c>
      <c r="B196" s="584" t="s">
        <v>837</v>
      </c>
      <c r="C196" s="584" t="s">
        <v>52</v>
      </c>
      <c r="D196" s="665">
        <v>41365</v>
      </c>
      <c r="E196" s="666">
        <v>1724</v>
      </c>
      <c r="F196" s="667">
        <v>33.700000000000003</v>
      </c>
      <c r="G196" s="668">
        <f t="shared" si="40"/>
        <v>58098.8</v>
      </c>
      <c r="H196" s="669"/>
      <c r="I196" s="670">
        <v>41376</v>
      </c>
      <c r="J196" s="667">
        <v>32.56</v>
      </c>
      <c r="K196" s="671">
        <f t="shared" si="41"/>
        <v>56133.440000000002</v>
      </c>
      <c r="L196" s="672">
        <f t="shared" si="42"/>
        <v>-1965.3600000000006</v>
      </c>
      <c r="M196" s="680">
        <v>1</v>
      </c>
      <c r="N196" s="781">
        <f t="shared" ref="N196:N201" si="43">SUM(L196*M196)</f>
        <v>-1965.3600000000006</v>
      </c>
      <c r="O196" s="686"/>
    </row>
    <row r="197" spans="1:15" s="526" customFormat="1" ht="15" customHeight="1" x14ac:dyDescent="0.25">
      <c r="A197" s="658" t="s">
        <v>1113</v>
      </c>
      <c r="B197" s="584" t="s">
        <v>1114</v>
      </c>
      <c r="C197" s="584" t="s">
        <v>52</v>
      </c>
      <c r="D197" s="665">
        <v>41358</v>
      </c>
      <c r="E197" s="666">
        <v>1351</v>
      </c>
      <c r="F197" s="667">
        <v>14.59</v>
      </c>
      <c r="G197" s="668">
        <f t="shared" si="40"/>
        <v>19711.09</v>
      </c>
      <c r="H197" s="669"/>
      <c r="I197" s="670">
        <v>41376</v>
      </c>
      <c r="J197" s="667">
        <v>13.98</v>
      </c>
      <c r="K197" s="671">
        <f t="shared" si="41"/>
        <v>18886.98</v>
      </c>
      <c r="L197" s="672">
        <f t="shared" si="42"/>
        <v>-824.11000000000058</v>
      </c>
      <c r="M197" s="680">
        <v>1</v>
      </c>
      <c r="N197" s="781">
        <f t="shared" si="43"/>
        <v>-824.11000000000058</v>
      </c>
      <c r="O197" s="686"/>
    </row>
    <row r="198" spans="1:15" s="526" customFormat="1" ht="15" customHeight="1" x14ac:dyDescent="0.25">
      <c r="A198" s="658" t="s">
        <v>546</v>
      </c>
      <c r="B198" s="584" t="s">
        <v>547</v>
      </c>
      <c r="C198" s="584" t="s">
        <v>52</v>
      </c>
      <c r="D198" s="665">
        <v>41338</v>
      </c>
      <c r="E198" s="666">
        <v>641</v>
      </c>
      <c r="F198" s="667">
        <v>63.26</v>
      </c>
      <c r="G198" s="668">
        <f t="shared" si="40"/>
        <v>40549.659999999996</v>
      </c>
      <c r="H198" s="669"/>
      <c r="I198" s="670">
        <v>41379</v>
      </c>
      <c r="J198" s="667">
        <v>64.430000000000007</v>
      </c>
      <c r="K198" s="671">
        <f t="shared" si="41"/>
        <v>41299.630000000005</v>
      </c>
      <c r="L198" s="672">
        <f t="shared" si="42"/>
        <v>749.97000000000844</v>
      </c>
      <c r="M198" s="680">
        <v>1</v>
      </c>
      <c r="N198" s="781">
        <f t="shared" si="43"/>
        <v>749.97000000000844</v>
      </c>
      <c r="O198" s="686"/>
    </row>
    <row r="199" spans="1:15" s="526" customFormat="1" ht="15" customHeight="1" x14ac:dyDescent="0.25">
      <c r="A199" s="658" t="s">
        <v>1086</v>
      </c>
      <c r="B199" s="584" t="s">
        <v>1085</v>
      </c>
      <c r="C199" s="584" t="s">
        <v>52</v>
      </c>
      <c r="D199" s="665">
        <v>41340</v>
      </c>
      <c r="E199" s="666">
        <v>469</v>
      </c>
      <c r="F199" s="667">
        <v>64.34</v>
      </c>
      <c r="G199" s="668">
        <f t="shared" si="40"/>
        <v>30175.460000000003</v>
      </c>
      <c r="H199" s="669"/>
      <c r="I199" s="670">
        <v>41381</v>
      </c>
      <c r="J199" s="667">
        <v>65.09</v>
      </c>
      <c r="K199" s="671">
        <f t="shared" si="41"/>
        <v>30527.210000000003</v>
      </c>
      <c r="L199" s="672">
        <f t="shared" si="42"/>
        <v>351.75</v>
      </c>
      <c r="M199" s="680">
        <v>1</v>
      </c>
      <c r="N199" s="781">
        <f t="shared" si="43"/>
        <v>351.75</v>
      </c>
      <c r="O199" s="686"/>
    </row>
    <row r="200" spans="1:15" s="526" customFormat="1" ht="15" customHeight="1" x14ac:dyDescent="0.25">
      <c r="A200" s="658" t="s">
        <v>929</v>
      </c>
      <c r="B200" s="584" t="s">
        <v>930</v>
      </c>
      <c r="C200" s="584" t="s">
        <v>52</v>
      </c>
      <c r="D200" s="665">
        <v>41305</v>
      </c>
      <c r="E200" s="666">
        <v>600</v>
      </c>
      <c r="F200" s="667">
        <v>68.150000000000006</v>
      </c>
      <c r="G200" s="668">
        <f t="shared" si="40"/>
        <v>40890</v>
      </c>
      <c r="H200" s="669"/>
      <c r="I200" s="670">
        <v>41381</v>
      </c>
      <c r="J200" s="667">
        <v>74.55</v>
      </c>
      <c r="K200" s="671">
        <f t="shared" si="41"/>
        <v>44730</v>
      </c>
      <c r="L200" s="672">
        <f t="shared" si="42"/>
        <v>3840</v>
      </c>
      <c r="M200" s="680">
        <v>1</v>
      </c>
      <c r="N200" s="781">
        <f t="shared" si="43"/>
        <v>3840</v>
      </c>
      <c r="O200" s="686"/>
    </row>
    <row r="201" spans="1:15" s="526" customFormat="1" ht="15" customHeight="1" x14ac:dyDescent="0.25">
      <c r="A201" s="658" t="s">
        <v>1013</v>
      </c>
      <c r="B201" s="584" t="s">
        <v>1014</v>
      </c>
      <c r="C201" s="584" t="s">
        <v>52</v>
      </c>
      <c r="D201" s="665">
        <v>41324</v>
      </c>
      <c r="E201" s="666">
        <v>395</v>
      </c>
      <c r="F201" s="667">
        <v>122.1</v>
      </c>
      <c r="G201" s="668">
        <f t="shared" si="40"/>
        <v>48229.5</v>
      </c>
      <c r="H201" s="669"/>
      <c r="I201" s="670">
        <v>41382</v>
      </c>
      <c r="J201" s="667">
        <v>119.6</v>
      </c>
      <c r="K201" s="671">
        <f t="shared" si="41"/>
        <v>47242</v>
      </c>
      <c r="L201" s="672">
        <f>SUM(K201-G201)</f>
        <v>-987.5</v>
      </c>
      <c r="M201" s="680">
        <v>1</v>
      </c>
      <c r="N201" s="781">
        <f t="shared" si="43"/>
        <v>-987.5</v>
      </c>
      <c r="O201" s="686"/>
    </row>
    <row r="202" spans="1:15" s="526" customFormat="1" ht="15" customHeight="1" x14ac:dyDescent="0.25">
      <c r="A202" s="658" t="s">
        <v>1007</v>
      </c>
      <c r="B202" s="584" t="s">
        <v>1008</v>
      </c>
      <c r="C202" s="584" t="s">
        <v>52</v>
      </c>
      <c r="D202" s="665">
        <v>41325</v>
      </c>
      <c r="E202" s="666">
        <v>685</v>
      </c>
      <c r="F202" s="667">
        <v>58.5</v>
      </c>
      <c r="G202" s="668">
        <f t="shared" si="40"/>
        <v>40072.5</v>
      </c>
      <c r="H202" s="669"/>
      <c r="I202" s="670">
        <v>41382</v>
      </c>
      <c r="J202" s="667">
        <v>59.61</v>
      </c>
      <c r="K202" s="671">
        <f t="shared" si="41"/>
        <v>40832.85</v>
      </c>
      <c r="L202" s="672">
        <f>SUM(K202-G202)</f>
        <v>760.34999999999854</v>
      </c>
      <c r="M202" s="680">
        <v>1</v>
      </c>
      <c r="N202" s="781">
        <f t="shared" ref="N202:N208" si="44">SUM(L202*M202)</f>
        <v>760.34999999999854</v>
      </c>
      <c r="O202" s="686"/>
    </row>
    <row r="203" spans="1:15" s="526" customFormat="1" ht="15" customHeight="1" x14ac:dyDescent="0.25">
      <c r="A203" s="658" t="s">
        <v>1095</v>
      </c>
      <c r="B203" s="584" t="s">
        <v>1096</v>
      </c>
      <c r="C203" s="584" t="s">
        <v>52</v>
      </c>
      <c r="D203" s="665">
        <v>41346</v>
      </c>
      <c r="E203" s="666">
        <v>460</v>
      </c>
      <c r="F203" s="667">
        <v>90.86</v>
      </c>
      <c r="G203" s="668">
        <f t="shared" si="40"/>
        <v>41795.599999999999</v>
      </c>
      <c r="H203" s="669"/>
      <c r="I203" s="670">
        <v>41382</v>
      </c>
      <c r="J203" s="667">
        <v>93.5</v>
      </c>
      <c r="K203" s="671">
        <f t="shared" si="41"/>
        <v>43010</v>
      </c>
      <c r="L203" s="672">
        <f>SUM(K203-G203)</f>
        <v>1214.4000000000015</v>
      </c>
      <c r="M203" s="680">
        <v>1</v>
      </c>
      <c r="N203" s="781">
        <f t="shared" si="44"/>
        <v>1214.4000000000015</v>
      </c>
      <c r="O203" s="686"/>
    </row>
    <row r="204" spans="1:15" s="526" customFormat="1" ht="15" customHeight="1" x14ac:dyDescent="0.25">
      <c r="A204" s="658" t="s">
        <v>1121</v>
      </c>
      <c r="B204" s="584" t="s">
        <v>1122</v>
      </c>
      <c r="C204" s="584" t="s">
        <v>52</v>
      </c>
      <c r="D204" s="665">
        <v>41365</v>
      </c>
      <c r="E204" s="666">
        <v>507</v>
      </c>
      <c r="F204" s="667">
        <v>95.656999999999996</v>
      </c>
      <c r="G204" s="668">
        <f t="shared" ref="G204:G212" si="45">SUM(E204*F204)</f>
        <v>48498.098999999995</v>
      </c>
      <c r="H204" s="669"/>
      <c r="I204" s="670">
        <v>41386</v>
      </c>
      <c r="J204" s="667">
        <v>89.74</v>
      </c>
      <c r="K204" s="671">
        <f t="shared" ref="K204:K212" si="46">SUM(E204*J204)</f>
        <v>45498.18</v>
      </c>
      <c r="L204" s="672">
        <f>SUM(K204-G204)</f>
        <v>-2999.9189999999944</v>
      </c>
      <c r="M204" s="680">
        <v>1</v>
      </c>
      <c r="N204" s="781">
        <f t="shared" si="44"/>
        <v>-2999.9189999999944</v>
      </c>
      <c r="O204" s="686"/>
    </row>
    <row r="205" spans="1:15" s="528" customFormat="1" ht="15" customHeight="1" x14ac:dyDescent="0.25">
      <c r="A205" s="664" t="s">
        <v>1128</v>
      </c>
      <c r="B205" s="583" t="s">
        <v>1129</v>
      </c>
      <c r="C205" s="583" t="s">
        <v>77</v>
      </c>
      <c r="D205" s="675">
        <v>41367</v>
      </c>
      <c r="E205" s="664">
        <v>1266</v>
      </c>
      <c r="F205" s="676">
        <v>18.82</v>
      </c>
      <c r="G205" s="677">
        <f t="shared" si="45"/>
        <v>23826.12</v>
      </c>
      <c r="H205" s="678"/>
      <c r="I205" s="687">
        <v>41387</v>
      </c>
      <c r="J205" s="676">
        <v>19.309999999999999</v>
      </c>
      <c r="K205" s="679">
        <f t="shared" si="46"/>
        <v>24446.46</v>
      </c>
      <c r="L205" s="681">
        <f>SUM(G205-K205)</f>
        <v>-620.34000000000015</v>
      </c>
      <c r="M205" s="680">
        <v>1</v>
      </c>
      <c r="N205" s="780">
        <f t="shared" si="44"/>
        <v>-620.34000000000015</v>
      </c>
      <c r="O205" s="674"/>
    </row>
    <row r="206" spans="1:15" s="528" customFormat="1" ht="15" customHeight="1" x14ac:dyDescent="0.25">
      <c r="A206" s="664" t="s">
        <v>1134</v>
      </c>
      <c r="B206" s="583" t="s">
        <v>1135</v>
      </c>
      <c r="C206" s="583" t="s">
        <v>77</v>
      </c>
      <c r="D206" s="675">
        <v>41372</v>
      </c>
      <c r="E206" s="664">
        <v>659</v>
      </c>
      <c r="F206" s="676">
        <v>58.71</v>
      </c>
      <c r="G206" s="677">
        <f t="shared" si="45"/>
        <v>38689.89</v>
      </c>
      <c r="H206" s="678"/>
      <c r="I206" s="687">
        <v>41388</v>
      </c>
      <c r="J206" s="676">
        <v>60.42</v>
      </c>
      <c r="K206" s="679">
        <f t="shared" si="46"/>
        <v>39816.78</v>
      </c>
      <c r="L206" s="681">
        <f>SUM(G206-K206)</f>
        <v>-1126.8899999999994</v>
      </c>
      <c r="M206" s="680">
        <v>1</v>
      </c>
      <c r="N206" s="780">
        <f t="shared" si="44"/>
        <v>-1126.8899999999994</v>
      </c>
      <c r="O206" s="674"/>
    </row>
    <row r="207" spans="1:15" s="528" customFormat="1" ht="15" customHeight="1" x14ac:dyDescent="0.25">
      <c r="A207" s="664" t="s">
        <v>1152</v>
      </c>
      <c r="B207" s="583" t="s">
        <v>1153</v>
      </c>
      <c r="C207" s="583" t="s">
        <v>77</v>
      </c>
      <c r="D207" s="675">
        <v>41381</v>
      </c>
      <c r="E207" s="664">
        <v>3178</v>
      </c>
      <c r="F207" s="676">
        <v>11.52</v>
      </c>
      <c r="G207" s="677">
        <f t="shared" si="45"/>
        <v>36610.559999999998</v>
      </c>
      <c r="H207" s="678"/>
      <c r="I207" s="687">
        <v>41389</v>
      </c>
      <c r="J207" s="676">
        <v>12.22</v>
      </c>
      <c r="K207" s="679">
        <f t="shared" si="46"/>
        <v>38835.160000000003</v>
      </c>
      <c r="L207" s="681">
        <f>SUM(G207-K207)</f>
        <v>-2224.6000000000058</v>
      </c>
      <c r="M207" s="680">
        <v>1</v>
      </c>
      <c r="N207" s="780">
        <f t="shared" si="44"/>
        <v>-2224.6000000000058</v>
      </c>
      <c r="O207" s="674"/>
    </row>
    <row r="208" spans="1:15" s="526" customFormat="1" ht="15" customHeight="1" x14ac:dyDescent="0.25">
      <c r="A208" s="658" t="s">
        <v>1127</v>
      </c>
      <c r="B208" s="584" t="s">
        <v>1132</v>
      </c>
      <c r="C208" s="584" t="s">
        <v>52</v>
      </c>
      <c r="D208" s="665">
        <v>41366</v>
      </c>
      <c r="E208" s="666">
        <v>1098</v>
      </c>
      <c r="F208" s="667">
        <v>78.680000000000007</v>
      </c>
      <c r="G208" s="668">
        <f t="shared" si="45"/>
        <v>86390.640000000014</v>
      </c>
      <c r="H208" s="669"/>
      <c r="I208" s="670">
        <v>41389</v>
      </c>
      <c r="J208" s="667">
        <v>76.86</v>
      </c>
      <c r="K208" s="671">
        <f t="shared" si="46"/>
        <v>84392.28</v>
      </c>
      <c r="L208" s="672">
        <f t="shared" ref="L208:L219" si="47">SUM(K208-G208)</f>
        <v>-1998.3600000000151</v>
      </c>
      <c r="M208" s="680">
        <v>1</v>
      </c>
      <c r="N208" s="781">
        <f t="shared" si="44"/>
        <v>-1998.3600000000151</v>
      </c>
      <c r="O208" s="686"/>
    </row>
    <row r="209" spans="1:15" s="528" customFormat="1" ht="15" customHeight="1" x14ac:dyDescent="0.25">
      <c r="A209" s="666" t="s">
        <v>863</v>
      </c>
      <c r="B209" s="584" t="s">
        <v>864</v>
      </c>
      <c r="C209" s="584" t="s">
        <v>52</v>
      </c>
      <c r="D209" s="665">
        <v>41283</v>
      </c>
      <c r="E209" s="666">
        <v>1219</v>
      </c>
      <c r="F209" s="667">
        <v>26.5</v>
      </c>
      <c r="G209" s="668">
        <f t="shared" si="45"/>
        <v>32303.5</v>
      </c>
      <c r="H209" s="669"/>
      <c r="I209" s="670">
        <v>41390</v>
      </c>
      <c r="J209" s="667">
        <v>29.23</v>
      </c>
      <c r="K209" s="671">
        <f t="shared" si="46"/>
        <v>35631.370000000003</v>
      </c>
      <c r="L209" s="672">
        <f t="shared" si="47"/>
        <v>3327.8700000000026</v>
      </c>
      <c r="M209" s="680">
        <v>1</v>
      </c>
      <c r="N209" s="781">
        <f>SUM(K209-G209)*M209</f>
        <v>3327.8700000000026</v>
      </c>
      <c r="O209" s="674"/>
    </row>
    <row r="210" spans="1:15" s="528" customFormat="1" ht="15" customHeight="1" x14ac:dyDescent="0.25">
      <c r="A210" s="666" t="s">
        <v>653</v>
      </c>
      <c r="B210" s="584" t="s">
        <v>654</v>
      </c>
      <c r="C210" s="584" t="s">
        <v>52</v>
      </c>
      <c r="D210" s="665">
        <v>41284</v>
      </c>
      <c r="E210" s="666">
        <v>1315</v>
      </c>
      <c r="F210" s="667">
        <v>34.97</v>
      </c>
      <c r="G210" s="668">
        <f t="shared" si="45"/>
        <v>45985.549999999996</v>
      </c>
      <c r="H210" s="669"/>
      <c r="I210" s="670">
        <v>41390</v>
      </c>
      <c r="J210" s="667">
        <v>38.770000000000003</v>
      </c>
      <c r="K210" s="671">
        <f t="shared" si="46"/>
        <v>50982.55</v>
      </c>
      <c r="L210" s="672">
        <f t="shared" si="47"/>
        <v>4997.0000000000073</v>
      </c>
      <c r="M210" s="680">
        <v>1</v>
      </c>
      <c r="N210" s="781">
        <f>SUM(K210-G210)*M210</f>
        <v>4997.0000000000073</v>
      </c>
      <c r="O210" s="674"/>
    </row>
    <row r="211" spans="1:15" s="526" customFormat="1" ht="15" customHeight="1" x14ac:dyDescent="0.25">
      <c r="A211" s="658" t="s">
        <v>534</v>
      </c>
      <c r="B211" s="584" t="s">
        <v>535</v>
      </c>
      <c r="C211" s="584" t="s">
        <v>52</v>
      </c>
      <c r="D211" s="665">
        <v>41339</v>
      </c>
      <c r="E211" s="666">
        <v>532</v>
      </c>
      <c r="F211" s="667">
        <v>64.83</v>
      </c>
      <c r="G211" s="668">
        <f t="shared" si="45"/>
        <v>34489.56</v>
      </c>
      <c r="H211" s="669"/>
      <c r="I211" s="670">
        <v>41390</v>
      </c>
      <c r="J211" s="667">
        <v>64.03</v>
      </c>
      <c r="K211" s="671">
        <f t="shared" si="46"/>
        <v>34063.96</v>
      </c>
      <c r="L211" s="672">
        <f t="shared" si="47"/>
        <v>-425.59999999999854</v>
      </c>
      <c r="M211" s="680">
        <v>1</v>
      </c>
      <c r="N211" s="781">
        <f>SUM(L211*M211)</f>
        <v>-425.59999999999854</v>
      </c>
      <c r="O211" s="686"/>
    </row>
    <row r="212" spans="1:15" s="526" customFormat="1" ht="15" customHeight="1" x14ac:dyDescent="0.25">
      <c r="A212" s="658" t="s">
        <v>1076</v>
      </c>
      <c r="B212" s="584" t="s">
        <v>1077</v>
      </c>
      <c r="C212" s="584" t="s">
        <v>52</v>
      </c>
      <c r="D212" s="665">
        <v>41339</v>
      </c>
      <c r="E212" s="666">
        <v>746</v>
      </c>
      <c r="F212" s="667">
        <v>37.86</v>
      </c>
      <c r="G212" s="668">
        <f t="shared" si="45"/>
        <v>28243.56</v>
      </c>
      <c r="H212" s="669"/>
      <c r="I212" s="670">
        <v>41394</v>
      </c>
      <c r="J212" s="667">
        <v>39.21</v>
      </c>
      <c r="K212" s="671">
        <f t="shared" si="46"/>
        <v>29250.66</v>
      </c>
      <c r="L212" s="672">
        <f t="shared" si="47"/>
        <v>1007.0999999999985</v>
      </c>
      <c r="M212" s="680">
        <v>1</v>
      </c>
      <c r="N212" s="781">
        <f>SUM(L212*M212)</f>
        <v>1007.0999999999985</v>
      </c>
      <c r="O212" s="686"/>
    </row>
    <row r="213" spans="1:15" s="528" customFormat="1" ht="15" customHeight="1" x14ac:dyDescent="0.25">
      <c r="A213" s="666" t="s">
        <v>857</v>
      </c>
      <c r="B213" s="584" t="s">
        <v>858</v>
      </c>
      <c r="C213" s="584" t="s">
        <v>52</v>
      </c>
      <c r="D213" s="665">
        <v>41250</v>
      </c>
      <c r="E213" s="666">
        <v>128</v>
      </c>
      <c r="F213" s="667">
        <v>195.89</v>
      </c>
      <c r="G213" s="668">
        <f t="shared" ref="G213:G249" si="48">SUM(E213*F213)</f>
        <v>25073.919999999998</v>
      </c>
      <c r="H213" s="669"/>
      <c r="I213" s="670">
        <v>41400</v>
      </c>
      <c r="J213" s="688">
        <v>229.6</v>
      </c>
      <c r="K213" s="671">
        <f t="shared" ref="K213:K246" si="49">SUM(E213*J213)</f>
        <v>29388.799999999999</v>
      </c>
      <c r="L213" s="672">
        <f t="shared" si="47"/>
        <v>4314.880000000001</v>
      </c>
      <c r="M213" s="680">
        <v>1</v>
      </c>
      <c r="N213" s="781">
        <f>SUM(K213-G213)*M213</f>
        <v>4314.880000000001</v>
      </c>
      <c r="O213" s="674"/>
    </row>
    <row r="214" spans="1:15" s="528" customFormat="1" ht="15" customHeight="1" x14ac:dyDescent="0.25">
      <c r="A214" s="658" t="s">
        <v>1050</v>
      </c>
      <c r="B214" s="584" t="s">
        <v>505</v>
      </c>
      <c r="C214" s="584" t="s">
        <v>52</v>
      </c>
      <c r="D214" s="665">
        <v>41333</v>
      </c>
      <c r="E214" s="666">
        <v>1369</v>
      </c>
      <c r="F214" s="667">
        <v>28.74</v>
      </c>
      <c r="G214" s="668">
        <f t="shared" si="48"/>
        <v>39345.06</v>
      </c>
      <c r="H214" s="669"/>
      <c r="I214" s="665">
        <v>41400</v>
      </c>
      <c r="J214" s="584">
        <v>30.79</v>
      </c>
      <c r="K214" s="671">
        <f t="shared" si="49"/>
        <v>42151.51</v>
      </c>
      <c r="L214" s="672">
        <f t="shared" si="47"/>
        <v>2806.4500000000044</v>
      </c>
      <c r="M214" s="680">
        <v>1</v>
      </c>
      <c r="N214" s="781">
        <f>SUM(L214*M214)</f>
        <v>2806.4500000000044</v>
      </c>
      <c r="O214" s="674"/>
    </row>
    <row r="215" spans="1:15" s="528" customFormat="1" ht="15" customHeight="1" x14ac:dyDescent="0.25">
      <c r="A215" s="666" t="s">
        <v>853</v>
      </c>
      <c r="B215" s="584" t="s">
        <v>854</v>
      </c>
      <c r="C215" s="584" t="s">
        <v>52</v>
      </c>
      <c r="D215" s="665">
        <v>41177</v>
      </c>
      <c r="E215" s="666">
        <v>253</v>
      </c>
      <c r="F215" s="667">
        <v>61.54</v>
      </c>
      <c r="G215" s="668">
        <f t="shared" si="48"/>
        <v>15569.619999999999</v>
      </c>
      <c r="H215" s="669"/>
      <c r="I215" s="670">
        <v>41401</v>
      </c>
      <c r="J215" s="667">
        <v>70.25</v>
      </c>
      <c r="K215" s="671">
        <f t="shared" si="49"/>
        <v>17773.25</v>
      </c>
      <c r="L215" s="672">
        <f t="shared" si="47"/>
        <v>2203.630000000001</v>
      </c>
      <c r="M215" s="680">
        <v>1</v>
      </c>
      <c r="N215" s="781">
        <f>SUM(K215-G215)*M215</f>
        <v>2203.630000000001</v>
      </c>
      <c r="O215" s="674"/>
    </row>
    <row r="216" spans="1:15" s="528" customFormat="1" ht="15" customHeight="1" x14ac:dyDescent="0.25">
      <c r="A216" s="658" t="s">
        <v>1110</v>
      </c>
      <c r="B216" s="584" t="s">
        <v>854</v>
      </c>
      <c r="C216" s="584" t="s">
        <v>52</v>
      </c>
      <c r="D216" s="665">
        <v>41355</v>
      </c>
      <c r="E216" s="666">
        <v>714</v>
      </c>
      <c r="F216" s="667">
        <v>70.39</v>
      </c>
      <c r="G216" s="668">
        <f t="shared" si="48"/>
        <v>50258.46</v>
      </c>
      <c r="H216" s="669"/>
      <c r="I216" s="665">
        <v>41401</v>
      </c>
      <c r="J216" s="584">
        <v>67.66</v>
      </c>
      <c r="K216" s="671">
        <f t="shared" si="49"/>
        <v>48309.24</v>
      </c>
      <c r="L216" s="672">
        <f t="shared" si="47"/>
        <v>-1949.2200000000012</v>
      </c>
      <c r="M216" s="680">
        <v>1</v>
      </c>
      <c r="N216" s="781">
        <f>SUM(L216*M216)</f>
        <v>-1949.2200000000012</v>
      </c>
      <c r="O216" s="674"/>
    </row>
    <row r="217" spans="1:15" s="528" customFormat="1" ht="15" customHeight="1" x14ac:dyDescent="0.25">
      <c r="A217" s="658" t="s">
        <v>1012</v>
      </c>
      <c r="B217" s="584" t="s">
        <v>511</v>
      </c>
      <c r="C217" s="584" t="s">
        <v>52</v>
      </c>
      <c r="D217" s="665">
        <v>41325</v>
      </c>
      <c r="E217" s="666">
        <v>847</v>
      </c>
      <c r="F217" s="667">
        <v>41.45</v>
      </c>
      <c r="G217" s="668">
        <f t="shared" si="48"/>
        <v>35108.15</v>
      </c>
      <c r="H217" s="669"/>
      <c r="I217" s="665">
        <v>41403</v>
      </c>
      <c r="J217" s="584">
        <v>44.16</v>
      </c>
      <c r="K217" s="671">
        <f t="shared" si="49"/>
        <v>37403.519999999997</v>
      </c>
      <c r="L217" s="672">
        <f t="shared" si="47"/>
        <v>2295.3699999999953</v>
      </c>
      <c r="M217" s="680">
        <v>1</v>
      </c>
      <c r="N217" s="781">
        <f>SUM(L217*M217)</f>
        <v>2295.3699999999953</v>
      </c>
      <c r="O217" s="674"/>
    </row>
    <row r="218" spans="1:15" s="527" customFormat="1" ht="15" customHeight="1" x14ac:dyDescent="0.25">
      <c r="A218" s="658" t="s">
        <v>1053</v>
      </c>
      <c r="B218" s="584" t="s">
        <v>1051</v>
      </c>
      <c r="C218" s="584" t="s">
        <v>52</v>
      </c>
      <c r="D218" s="665">
        <v>41333</v>
      </c>
      <c r="E218" s="666">
        <v>1351</v>
      </c>
      <c r="F218" s="667">
        <v>27.52</v>
      </c>
      <c r="G218" s="668">
        <f t="shared" si="48"/>
        <v>37179.519999999997</v>
      </c>
      <c r="H218" s="669"/>
      <c r="I218" s="665">
        <v>41403</v>
      </c>
      <c r="J218" s="584">
        <v>29.17</v>
      </c>
      <c r="K218" s="671">
        <f t="shared" si="49"/>
        <v>39408.670000000006</v>
      </c>
      <c r="L218" s="672">
        <f t="shared" si="47"/>
        <v>2229.1500000000087</v>
      </c>
      <c r="M218" s="680">
        <v>1</v>
      </c>
      <c r="N218" s="781">
        <f>SUM(L218*M218)</f>
        <v>2229.1500000000087</v>
      </c>
      <c r="O218" s="582"/>
    </row>
    <row r="219" spans="1:15" s="526" customFormat="1" ht="15" customHeight="1" x14ac:dyDescent="0.25">
      <c r="A219" s="666" t="s">
        <v>587</v>
      </c>
      <c r="B219" s="584" t="s">
        <v>588</v>
      </c>
      <c r="C219" s="584" t="s">
        <v>52</v>
      </c>
      <c r="D219" s="665">
        <v>41296</v>
      </c>
      <c r="E219" s="666">
        <v>1351</v>
      </c>
      <c r="F219" s="667">
        <v>25.35</v>
      </c>
      <c r="G219" s="668">
        <f t="shared" si="48"/>
        <v>34247.85</v>
      </c>
      <c r="H219" s="669"/>
      <c r="I219" s="670">
        <v>41404</v>
      </c>
      <c r="J219" s="688">
        <v>28.31</v>
      </c>
      <c r="K219" s="671">
        <f t="shared" si="49"/>
        <v>38246.81</v>
      </c>
      <c r="L219" s="672">
        <f t="shared" si="47"/>
        <v>3998.9599999999991</v>
      </c>
      <c r="M219" s="680">
        <v>1</v>
      </c>
      <c r="N219" s="781">
        <f>SUM(K219-G219)*M219</f>
        <v>3998.9599999999991</v>
      </c>
      <c r="O219" s="686"/>
    </row>
    <row r="220" spans="1:15" s="528" customFormat="1" ht="15" customHeight="1" x14ac:dyDescent="0.25">
      <c r="A220" s="664" t="s">
        <v>1155</v>
      </c>
      <c r="B220" s="583" t="s">
        <v>1154</v>
      </c>
      <c r="C220" s="583" t="s">
        <v>77</v>
      </c>
      <c r="D220" s="675">
        <v>41379</v>
      </c>
      <c r="E220" s="664">
        <v>1794</v>
      </c>
      <c r="F220" s="676">
        <v>36.83</v>
      </c>
      <c r="G220" s="677">
        <f t="shared" si="48"/>
        <v>66073.02</v>
      </c>
      <c r="H220" s="678"/>
      <c r="I220" s="675">
        <v>41404</v>
      </c>
      <c r="J220" s="583">
        <v>38.07</v>
      </c>
      <c r="K220" s="679">
        <f t="shared" si="49"/>
        <v>68297.58</v>
      </c>
      <c r="L220" s="681">
        <f>SUM(G220-K220)</f>
        <v>-2224.5599999999977</v>
      </c>
      <c r="M220" s="680">
        <v>1</v>
      </c>
      <c r="N220" s="780">
        <f>SUM(L220*M220)</f>
        <v>-2224.5599999999977</v>
      </c>
      <c r="O220" s="674"/>
    </row>
    <row r="221" spans="1:15" s="526" customFormat="1" ht="15" customHeight="1" x14ac:dyDescent="0.25">
      <c r="A221" s="664" t="s">
        <v>1131</v>
      </c>
      <c r="B221" s="583" t="s">
        <v>1130</v>
      </c>
      <c r="C221" s="583" t="s">
        <v>77</v>
      </c>
      <c r="D221" s="675">
        <v>41368</v>
      </c>
      <c r="E221" s="664">
        <v>548</v>
      </c>
      <c r="F221" s="676">
        <v>55.26</v>
      </c>
      <c r="G221" s="677">
        <f t="shared" si="48"/>
        <v>30282.48</v>
      </c>
      <c r="H221" s="678"/>
      <c r="I221" s="675">
        <v>41410</v>
      </c>
      <c r="J221" s="583">
        <v>56.39</v>
      </c>
      <c r="K221" s="679">
        <f t="shared" si="49"/>
        <v>30901.72</v>
      </c>
      <c r="L221" s="681">
        <f>SUM(G221-K221)</f>
        <v>-619.2400000000016</v>
      </c>
      <c r="M221" s="680">
        <v>1</v>
      </c>
      <c r="N221" s="780">
        <f>SUM(L221*M221)</f>
        <v>-619.2400000000016</v>
      </c>
      <c r="O221" s="686"/>
    </row>
    <row r="222" spans="1:15" s="526" customFormat="1" ht="15" customHeight="1" x14ac:dyDescent="0.25">
      <c r="A222" s="658" t="s">
        <v>599</v>
      </c>
      <c r="B222" s="584" t="s">
        <v>600</v>
      </c>
      <c r="C222" s="584" t="s">
        <v>52</v>
      </c>
      <c r="D222" s="665">
        <v>41353</v>
      </c>
      <c r="E222" s="666">
        <v>588</v>
      </c>
      <c r="F222" s="667">
        <v>70.400000000000006</v>
      </c>
      <c r="G222" s="668">
        <f t="shared" si="48"/>
        <v>41395.200000000004</v>
      </c>
      <c r="H222" s="669"/>
      <c r="I222" s="665">
        <v>41411</v>
      </c>
      <c r="J222" s="584">
        <v>71.05</v>
      </c>
      <c r="K222" s="671">
        <f t="shared" si="49"/>
        <v>41777.4</v>
      </c>
      <c r="L222" s="672">
        <f t="shared" ref="L222:L246" si="50">SUM(K222-G222)</f>
        <v>382.19999999999709</v>
      </c>
      <c r="M222" s="680">
        <v>1</v>
      </c>
      <c r="N222" s="781">
        <f>SUM(L222*M222)</f>
        <v>382.19999999999709</v>
      </c>
      <c r="O222" s="686"/>
    </row>
    <row r="223" spans="1:15" s="526" customFormat="1" ht="15" customHeight="1" x14ac:dyDescent="0.25">
      <c r="A223" s="666" t="s">
        <v>865</v>
      </c>
      <c r="B223" s="584" t="s">
        <v>866</v>
      </c>
      <c r="C223" s="584" t="s">
        <v>52</v>
      </c>
      <c r="D223" s="665">
        <v>41292</v>
      </c>
      <c r="E223" s="666">
        <v>1041</v>
      </c>
      <c r="F223" s="667">
        <v>41.42</v>
      </c>
      <c r="G223" s="668">
        <f t="shared" si="48"/>
        <v>43118.22</v>
      </c>
      <c r="H223" s="669"/>
      <c r="I223" s="670">
        <v>41417</v>
      </c>
      <c r="J223" s="688">
        <v>45.95</v>
      </c>
      <c r="K223" s="671">
        <f t="shared" si="49"/>
        <v>47833.950000000004</v>
      </c>
      <c r="L223" s="672">
        <f t="shared" si="50"/>
        <v>4715.7300000000032</v>
      </c>
      <c r="M223" s="680">
        <v>1</v>
      </c>
      <c r="N223" s="781">
        <f>SUM(K223-G223)*M223</f>
        <v>4715.7300000000032</v>
      </c>
      <c r="O223" s="686"/>
    </row>
    <row r="224" spans="1:15" s="526" customFormat="1" ht="15" customHeight="1" x14ac:dyDescent="0.25">
      <c r="A224" s="666" t="s">
        <v>851</v>
      </c>
      <c r="B224" s="584" t="s">
        <v>852</v>
      </c>
      <c r="C224" s="584" t="s">
        <v>52</v>
      </c>
      <c r="D224" s="665">
        <v>41163</v>
      </c>
      <c r="E224" s="666">
        <v>1052</v>
      </c>
      <c r="F224" s="667">
        <v>66.25</v>
      </c>
      <c r="G224" s="668">
        <f t="shared" si="48"/>
        <v>69695</v>
      </c>
      <c r="H224" s="669"/>
      <c r="I224" s="670">
        <v>41437</v>
      </c>
      <c r="J224" s="688">
        <v>81.63</v>
      </c>
      <c r="K224" s="671">
        <f t="shared" si="49"/>
        <v>85874.76</v>
      </c>
      <c r="L224" s="672">
        <f t="shared" si="50"/>
        <v>16179.759999999995</v>
      </c>
      <c r="M224" s="680">
        <v>1</v>
      </c>
      <c r="N224" s="781">
        <f>SUM(K224-G224)*M224</f>
        <v>16179.759999999995</v>
      </c>
      <c r="O224" s="686"/>
    </row>
    <row r="225" spans="1:16" s="526" customFormat="1" ht="15" customHeight="1" x14ac:dyDescent="0.25">
      <c r="A225" s="666" t="s">
        <v>872</v>
      </c>
      <c r="B225" s="584" t="s">
        <v>873</v>
      </c>
      <c r="C225" s="584" t="s">
        <v>52</v>
      </c>
      <c r="D225" s="665">
        <v>41299</v>
      </c>
      <c r="E225" s="666">
        <v>163</v>
      </c>
      <c r="F225" s="667">
        <v>170.15</v>
      </c>
      <c r="G225" s="668">
        <f t="shared" si="48"/>
        <v>27734.45</v>
      </c>
      <c r="H225" s="685"/>
      <c r="I225" s="670">
        <v>41445</v>
      </c>
      <c r="J225" s="688">
        <v>165.39</v>
      </c>
      <c r="K225" s="671">
        <f t="shared" si="49"/>
        <v>26958.569999999996</v>
      </c>
      <c r="L225" s="672">
        <f t="shared" si="50"/>
        <v>-775.88000000000466</v>
      </c>
      <c r="M225" s="680">
        <v>1</v>
      </c>
      <c r="N225" s="781">
        <f>SUM(K225-G225)*M225</f>
        <v>-775.88000000000466</v>
      </c>
      <c r="O225" s="686"/>
    </row>
    <row r="226" spans="1:16" s="526" customFormat="1" ht="15" customHeight="1" x14ac:dyDescent="0.25">
      <c r="A226" s="658" t="s">
        <v>601</v>
      </c>
      <c r="B226" s="584" t="s">
        <v>602</v>
      </c>
      <c r="C226" s="584" t="s">
        <v>52</v>
      </c>
      <c r="D226" s="665">
        <v>41305</v>
      </c>
      <c r="E226" s="666">
        <v>625</v>
      </c>
      <c r="F226" s="667">
        <v>63.36</v>
      </c>
      <c r="G226" s="668">
        <f t="shared" si="48"/>
        <v>39600</v>
      </c>
      <c r="H226" s="669"/>
      <c r="I226" s="670">
        <v>41417</v>
      </c>
      <c r="J226" s="688">
        <v>68.78</v>
      </c>
      <c r="K226" s="671">
        <f t="shared" si="49"/>
        <v>42987.5</v>
      </c>
      <c r="L226" s="672">
        <f t="shared" si="50"/>
        <v>3387.5</v>
      </c>
      <c r="M226" s="680">
        <v>1</v>
      </c>
      <c r="N226" s="781">
        <f t="shared" ref="N226:N246" si="51">SUM(L226*M226)</f>
        <v>3387.5</v>
      </c>
      <c r="O226" s="686"/>
    </row>
    <row r="227" spans="1:16" s="526" customFormat="1" ht="15" customHeight="1" x14ac:dyDescent="0.25">
      <c r="A227" s="658" t="s">
        <v>526</v>
      </c>
      <c r="B227" s="584" t="s">
        <v>527</v>
      </c>
      <c r="C227" s="584" t="s">
        <v>52</v>
      </c>
      <c r="D227" s="665">
        <v>41306</v>
      </c>
      <c r="E227" s="666">
        <v>581</v>
      </c>
      <c r="F227" s="667">
        <v>73.2</v>
      </c>
      <c r="G227" s="668">
        <f t="shared" si="48"/>
        <v>42529.200000000004</v>
      </c>
      <c r="H227" s="669"/>
      <c r="I227" s="670">
        <v>41446</v>
      </c>
      <c r="J227" s="688">
        <v>75.78</v>
      </c>
      <c r="K227" s="671">
        <f t="shared" si="49"/>
        <v>44028.18</v>
      </c>
      <c r="L227" s="672">
        <f t="shared" si="50"/>
        <v>1498.9799999999959</v>
      </c>
      <c r="M227" s="680">
        <v>1</v>
      </c>
      <c r="N227" s="781">
        <f t="shared" si="51"/>
        <v>1498.9799999999959</v>
      </c>
      <c r="O227" s="686"/>
    </row>
    <row r="228" spans="1:16" s="526" customFormat="1" ht="15" customHeight="1" x14ac:dyDescent="0.25">
      <c r="A228" s="658" t="s">
        <v>661</v>
      </c>
      <c r="B228" s="584" t="s">
        <v>662</v>
      </c>
      <c r="C228" s="584" t="s">
        <v>52</v>
      </c>
      <c r="D228" s="665">
        <v>41312</v>
      </c>
      <c r="E228" s="666">
        <v>1000</v>
      </c>
      <c r="F228" s="667">
        <v>42.38</v>
      </c>
      <c r="G228" s="668">
        <f t="shared" si="48"/>
        <v>42380</v>
      </c>
      <c r="H228" s="669"/>
      <c r="I228" s="665">
        <v>41417</v>
      </c>
      <c r="J228" s="584">
        <v>48.35</v>
      </c>
      <c r="K228" s="671">
        <f t="shared" si="49"/>
        <v>48350</v>
      </c>
      <c r="L228" s="672">
        <f t="shared" si="50"/>
        <v>5970</v>
      </c>
      <c r="M228" s="680">
        <v>1</v>
      </c>
      <c r="N228" s="781">
        <f t="shared" si="51"/>
        <v>5970</v>
      </c>
      <c r="O228" s="686"/>
    </row>
    <row r="229" spans="1:16" s="526" customFormat="1" ht="15" customHeight="1" x14ac:dyDescent="0.25">
      <c r="A229" s="658" t="s">
        <v>960</v>
      </c>
      <c r="B229" s="584" t="s">
        <v>558</v>
      </c>
      <c r="C229" s="584" t="s">
        <v>52</v>
      </c>
      <c r="D229" s="665">
        <v>41313</v>
      </c>
      <c r="E229" s="666">
        <v>1000</v>
      </c>
      <c r="F229" s="667">
        <v>37.659999999999997</v>
      </c>
      <c r="G229" s="668">
        <f t="shared" si="48"/>
        <v>37660</v>
      </c>
      <c r="H229" s="669"/>
      <c r="I229" s="665">
        <v>41423</v>
      </c>
      <c r="J229" s="584">
        <v>45.09</v>
      </c>
      <c r="K229" s="671">
        <f t="shared" si="49"/>
        <v>45090</v>
      </c>
      <c r="L229" s="672">
        <f t="shared" si="50"/>
        <v>7430</v>
      </c>
      <c r="M229" s="680">
        <v>1</v>
      </c>
      <c r="N229" s="781">
        <f t="shared" si="51"/>
        <v>7430</v>
      </c>
      <c r="O229" s="686"/>
    </row>
    <row r="230" spans="1:16" s="526" customFormat="1" ht="15" customHeight="1" x14ac:dyDescent="0.25">
      <c r="A230" s="658" t="s">
        <v>997</v>
      </c>
      <c r="B230" s="584" t="s">
        <v>996</v>
      </c>
      <c r="C230" s="584" t="s">
        <v>52</v>
      </c>
      <c r="D230" s="665">
        <v>41320</v>
      </c>
      <c r="E230" s="666">
        <v>1612</v>
      </c>
      <c r="F230" s="667">
        <v>12.56</v>
      </c>
      <c r="G230" s="668">
        <f t="shared" si="48"/>
        <v>20246.72</v>
      </c>
      <c r="H230" s="669"/>
      <c r="I230" s="665">
        <v>41417</v>
      </c>
      <c r="J230" s="584">
        <v>14.22</v>
      </c>
      <c r="K230" s="671">
        <f t="shared" si="49"/>
        <v>22922.639999999999</v>
      </c>
      <c r="L230" s="672">
        <f t="shared" si="50"/>
        <v>2675.9199999999983</v>
      </c>
      <c r="M230" s="680">
        <v>1</v>
      </c>
      <c r="N230" s="781">
        <f t="shared" si="51"/>
        <v>2675.9199999999983</v>
      </c>
      <c r="O230" s="686"/>
    </row>
    <row r="231" spans="1:16" s="526" customFormat="1" ht="15" customHeight="1" x14ac:dyDescent="0.25">
      <c r="A231" s="658" t="s">
        <v>998</v>
      </c>
      <c r="B231" s="584" t="s">
        <v>999</v>
      </c>
      <c r="C231" s="584" t="s">
        <v>52</v>
      </c>
      <c r="D231" s="665">
        <v>41320</v>
      </c>
      <c r="E231" s="666">
        <v>1250</v>
      </c>
      <c r="F231" s="667">
        <v>23.82</v>
      </c>
      <c r="G231" s="668">
        <f t="shared" si="48"/>
        <v>29775</v>
      </c>
      <c r="H231" s="669"/>
      <c r="I231" s="665">
        <v>41430</v>
      </c>
      <c r="J231" s="584">
        <v>24.81</v>
      </c>
      <c r="K231" s="671">
        <f t="shared" si="49"/>
        <v>31012.5</v>
      </c>
      <c r="L231" s="672">
        <f t="shared" si="50"/>
        <v>1237.5</v>
      </c>
      <c r="M231" s="680">
        <v>1</v>
      </c>
      <c r="N231" s="781">
        <f t="shared" si="51"/>
        <v>1237.5</v>
      </c>
      <c r="O231" s="686"/>
    </row>
    <row r="232" spans="1:16" s="526" customFormat="1" ht="15" customHeight="1" x14ac:dyDescent="0.25">
      <c r="A232" s="658" t="s">
        <v>582</v>
      </c>
      <c r="B232" s="584" t="s">
        <v>583</v>
      </c>
      <c r="C232" s="584" t="s">
        <v>52</v>
      </c>
      <c r="D232" s="665">
        <v>41320</v>
      </c>
      <c r="E232" s="666">
        <v>682</v>
      </c>
      <c r="F232" s="667">
        <v>91.54</v>
      </c>
      <c r="G232" s="668">
        <f t="shared" si="48"/>
        <v>62430.280000000006</v>
      </c>
      <c r="H232" s="669"/>
      <c r="I232" s="665">
        <v>41431</v>
      </c>
      <c r="J232" s="584">
        <v>99.6</v>
      </c>
      <c r="K232" s="671">
        <f t="shared" si="49"/>
        <v>67927.199999999997</v>
      </c>
      <c r="L232" s="672">
        <f t="shared" si="50"/>
        <v>5496.919999999991</v>
      </c>
      <c r="M232" s="680">
        <v>1</v>
      </c>
      <c r="N232" s="781">
        <f t="shared" si="51"/>
        <v>5496.919999999991</v>
      </c>
      <c r="O232" s="686"/>
    </row>
    <row r="233" spans="1:16" s="526" customFormat="1" ht="15" customHeight="1" x14ac:dyDescent="0.25">
      <c r="A233" s="658" t="s">
        <v>1010</v>
      </c>
      <c r="B233" s="584" t="s">
        <v>1011</v>
      </c>
      <c r="C233" s="584" t="s">
        <v>52</v>
      </c>
      <c r="D233" s="665">
        <v>41325</v>
      </c>
      <c r="E233" s="666">
        <v>746</v>
      </c>
      <c r="F233" s="667">
        <v>56.29</v>
      </c>
      <c r="G233" s="668">
        <f t="shared" si="48"/>
        <v>41992.34</v>
      </c>
      <c r="H233" s="669"/>
      <c r="I233" s="665">
        <v>41417</v>
      </c>
      <c r="J233" s="584">
        <v>58.13</v>
      </c>
      <c r="K233" s="671">
        <f t="shared" si="49"/>
        <v>43364.98</v>
      </c>
      <c r="L233" s="672">
        <f t="shared" si="50"/>
        <v>1372.6400000000067</v>
      </c>
      <c r="M233" s="680">
        <v>1</v>
      </c>
      <c r="N233" s="781">
        <f t="shared" si="51"/>
        <v>1372.6400000000067</v>
      </c>
      <c r="O233" s="686"/>
    </row>
    <row r="234" spans="1:16" s="526" customFormat="1" ht="15" customHeight="1" x14ac:dyDescent="0.25">
      <c r="A234" s="658" t="s">
        <v>1009</v>
      </c>
      <c r="B234" s="584" t="s">
        <v>78</v>
      </c>
      <c r="C234" s="584" t="s">
        <v>52</v>
      </c>
      <c r="D234" s="665">
        <v>41325</v>
      </c>
      <c r="E234" s="666">
        <v>1072</v>
      </c>
      <c r="F234" s="667">
        <v>56.18</v>
      </c>
      <c r="G234" s="668">
        <f t="shared" si="48"/>
        <v>60224.959999999999</v>
      </c>
      <c r="H234" s="669"/>
      <c r="I234" s="665">
        <v>41425</v>
      </c>
      <c r="J234" s="584">
        <v>59.78</v>
      </c>
      <c r="K234" s="671">
        <f t="shared" si="49"/>
        <v>64084.160000000003</v>
      </c>
      <c r="L234" s="672">
        <f t="shared" si="50"/>
        <v>3859.2000000000044</v>
      </c>
      <c r="M234" s="680">
        <v>1</v>
      </c>
      <c r="N234" s="781">
        <f t="shared" si="51"/>
        <v>3859.2000000000044</v>
      </c>
      <c r="O234" s="686"/>
    </row>
    <row r="235" spans="1:16" s="526" customFormat="1" ht="15" customHeight="1" x14ac:dyDescent="0.25">
      <c r="A235" s="658" t="s">
        <v>1026</v>
      </c>
      <c r="B235" s="584" t="s">
        <v>1027</v>
      </c>
      <c r="C235" s="584" t="s">
        <v>52</v>
      </c>
      <c r="D235" s="665">
        <v>41326</v>
      </c>
      <c r="E235" s="666">
        <v>543</v>
      </c>
      <c r="F235" s="667">
        <v>73.14</v>
      </c>
      <c r="G235" s="668">
        <f t="shared" si="48"/>
        <v>39715.019999999997</v>
      </c>
      <c r="H235" s="669"/>
      <c r="I235" s="665">
        <v>41417</v>
      </c>
      <c r="J235" s="584">
        <v>78.05</v>
      </c>
      <c r="K235" s="671">
        <f t="shared" si="49"/>
        <v>42381.15</v>
      </c>
      <c r="L235" s="672">
        <f t="shared" si="50"/>
        <v>2666.1300000000047</v>
      </c>
      <c r="M235" s="680">
        <v>1</v>
      </c>
      <c r="N235" s="781">
        <f t="shared" si="51"/>
        <v>2666.1300000000047</v>
      </c>
      <c r="O235" s="686"/>
    </row>
    <row r="236" spans="1:16" s="526" customFormat="1" ht="15" customHeight="1" x14ac:dyDescent="0.25">
      <c r="A236" s="658" t="s">
        <v>1049</v>
      </c>
      <c r="B236" s="584" t="s">
        <v>1048</v>
      </c>
      <c r="C236" s="584" t="s">
        <v>52</v>
      </c>
      <c r="D236" s="665">
        <v>41332</v>
      </c>
      <c r="E236" s="666">
        <v>694</v>
      </c>
      <c r="F236" s="667">
        <v>39.5</v>
      </c>
      <c r="G236" s="668">
        <f t="shared" si="48"/>
        <v>27413</v>
      </c>
      <c r="H236" s="669"/>
      <c r="I236" s="665">
        <v>41418</v>
      </c>
      <c r="J236" s="584">
        <v>43.46</v>
      </c>
      <c r="K236" s="671">
        <f t="shared" si="49"/>
        <v>30161.24</v>
      </c>
      <c r="L236" s="672">
        <f t="shared" si="50"/>
        <v>2748.2400000000016</v>
      </c>
      <c r="M236" s="680">
        <v>1</v>
      </c>
      <c r="N236" s="781">
        <f t="shared" si="51"/>
        <v>2748.2400000000016</v>
      </c>
      <c r="O236" s="686"/>
    </row>
    <row r="237" spans="1:16" s="526" customFormat="1" ht="15" customHeight="1" x14ac:dyDescent="0.25">
      <c r="A237" s="658" t="s">
        <v>1078</v>
      </c>
      <c r="B237" s="584" t="s">
        <v>644</v>
      </c>
      <c r="C237" s="584" t="s">
        <v>52</v>
      </c>
      <c r="D237" s="665">
        <v>41339</v>
      </c>
      <c r="E237" s="666">
        <v>657</v>
      </c>
      <c r="F237" s="667">
        <v>86.14</v>
      </c>
      <c r="G237" s="668">
        <f t="shared" si="48"/>
        <v>56593.98</v>
      </c>
      <c r="H237" s="669"/>
      <c r="I237" s="665">
        <v>41428</v>
      </c>
      <c r="J237" s="584">
        <v>86.58</v>
      </c>
      <c r="K237" s="671">
        <f t="shared" si="49"/>
        <v>56883.06</v>
      </c>
      <c r="L237" s="672">
        <f t="shared" si="50"/>
        <v>289.07999999999447</v>
      </c>
      <c r="M237" s="680">
        <v>1</v>
      </c>
      <c r="N237" s="781">
        <f t="shared" si="51"/>
        <v>289.07999999999447</v>
      </c>
      <c r="O237" s="686"/>
    </row>
    <row r="238" spans="1:16" s="526" customFormat="1" ht="15" customHeight="1" x14ac:dyDescent="0.25">
      <c r="A238" s="658" t="s">
        <v>481</v>
      </c>
      <c r="B238" s="584" t="s">
        <v>482</v>
      </c>
      <c r="C238" s="584" t="s">
        <v>52</v>
      </c>
      <c r="D238" s="665">
        <v>41339</v>
      </c>
      <c r="E238" s="666">
        <v>862</v>
      </c>
      <c r="F238" s="667">
        <v>36.04</v>
      </c>
      <c r="G238" s="668">
        <f t="shared" si="48"/>
        <v>31066.48</v>
      </c>
      <c r="H238" s="669"/>
      <c r="I238" s="665">
        <v>41449</v>
      </c>
      <c r="J238" s="584">
        <v>39.4</v>
      </c>
      <c r="K238" s="671">
        <f t="shared" si="49"/>
        <v>33962.799999999996</v>
      </c>
      <c r="L238" s="672">
        <f t="shared" si="50"/>
        <v>2896.3199999999961</v>
      </c>
      <c r="M238" s="680">
        <v>1</v>
      </c>
      <c r="N238" s="781">
        <f t="shared" si="51"/>
        <v>2896.3199999999961</v>
      </c>
      <c r="O238" s="686"/>
    </row>
    <row r="239" spans="1:16" s="526" customFormat="1" ht="15" customHeight="1" x14ac:dyDescent="0.25">
      <c r="A239" s="658" t="s">
        <v>1082</v>
      </c>
      <c r="B239" s="584" t="s">
        <v>1081</v>
      </c>
      <c r="C239" s="584" t="s">
        <v>52</v>
      </c>
      <c r="D239" s="665">
        <v>41339</v>
      </c>
      <c r="E239" s="666">
        <v>646</v>
      </c>
      <c r="F239" s="667">
        <v>60.42</v>
      </c>
      <c r="G239" s="668">
        <f t="shared" si="48"/>
        <v>39031.32</v>
      </c>
      <c r="H239" s="669"/>
      <c r="I239" s="665">
        <v>41488</v>
      </c>
      <c r="J239" s="584">
        <v>71.67</v>
      </c>
      <c r="K239" s="671">
        <f t="shared" si="49"/>
        <v>46298.82</v>
      </c>
      <c r="L239" s="672">
        <f t="shared" si="50"/>
        <v>7267.5</v>
      </c>
      <c r="M239" s="680">
        <v>1</v>
      </c>
      <c r="N239" s="781">
        <f t="shared" si="51"/>
        <v>7267.5</v>
      </c>
      <c r="O239" s="674"/>
      <c r="P239" s="528"/>
    </row>
    <row r="240" spans="1:16" s="526" customFormat="1" ht="15" customHeight="1" x14ac:dyDescent="0.25">
      <c r="A240" s="658" t="s">
        <v>1087</v>
      </c>
      <c r="B240" s="584" t="s">
        <v>1088</v>
      </c>
      <c r="C240" s="584" t="s">
        <v>52</v>
      </c>
      <c r="D240" s="665">
        <v>41341</v>
      </c>
      <c r="E240" s="666">
        <v>298</v>
      </c>
      <c r="F240" s="667">
        <v>98.13</v>
      </c>
      <c r="G240" s="668">
        <f t="shared" si="48"/>
        <v>29242.739999999998</v>
      </c>
      <c r="H240" s="669"/>
      <c r="I240" s="665">
        <v>41423</v>
      </c>
      <c r="J240" s="584">
        <v>98.64</v>
      </c>
      <c r="K240" s="671">
        <f t="shared" si="49"/>
        <v>29394.720000000001</v>
      </c>
      <c r="L240" s="672">
        <f t="shared" si="50"/>
        <v>151.9800000000032</v>
      </c>
      <c r="M240" s="680">
        <v>1</v>
      </c>
      <c r="N240" s="781">
        <f t="shared" si="51"/>
        <v>151.9800000000032</v>
      </c>
      <c r="O240" s="686"/>
    </row>
    <row r="241" spans="1:15" s="526" customFormat="1" ht="15" customHeight="1" x14ac:dyDescent="0.25">
      <c r="A241" s="658" t="s">
        <v>1097</v>
      </c>
      <c r="B241" s="584" t="s">
        <v>1098</v>
      </c>
      <c r="C241" s="584" t="s">
        <v>52</v>
      </c>
      <c r="D241" s="665">
        <v>41345</v>
      </c>
      <c r="E241" s="666">
        <v>760</v>
      </c>
      <c r="F241" s="667">
        <v>36.130000000000003</v>
      </c>
      <c r="G241" s="668">
        <f t="shared" si="48"/>
        <v>27458.800000000003</v>
      </c>
      <c r="H241" s="669"/>
      <c r="I241" s="665">
        <v>41417</v>
      </c>
      <c r="J241" s="584">
        <v>37.450000000000003</v>
      </c>
      <c r="K241" s="671">
        <f t="shared" si="49"/>
        <v>28462.000000000004</v>
      </c>
      <c r="L241" s="672">
        <f t="shared" si="50"/>
        <v>1003.2000000000007</v>
      </c>
      <c r="M241" s="680">
        <v>1</v>
      </c>
      <c r="N241" s="781">
        <f t="shared" si="51"/>
        <v>1003.2000000000007</v>
      </c>
      <c r="O241" s="686"/>
    </row>
    <row r="242" spans="1:15" s="526" customFormat="1" ht="15" customHeight="1" x14ac:dyDescent="0.25">
      <c r="A242" s="658" t="s">
        <v>597</v>
      </c>
      <c r="B242" s="584" t="s">
        <v>598</v>
      </c>
      <c r="C242" s="584" t="s">
        <v>52</v>
      </c>
      <c r="D242" s="665">
        <v>41348</v>
      </c>
      <c r="E242" s="666">
        <v>1470</v>
      </c>
      <c r="F242" s="667">
        <v>23.84</v>
      </c>
      <c r="G242" s="668">
        <f t="shared" si="48"/>
        <v>35044.800000000003</v>
      </c>
      <c r="H242" s="669"/>
      <c r="I242" s="665">
        <v>41417</v>
      </c>
      <c r="J242" s="584">
        <v>23.46</v>
      </c>
      <c r="K242" s="671">
        <f t="shared" si="49"/>
        <v>34486.200000000004</v>
      </c>
      <c r="L242" s="672">
        <f t="shared" si="50"/>
        <v>-558.59999999999854</v>
      </c>
      <c r="M242" s="680">
        <v>1</v>
      </c>
      <c r="N242" s="781">
        <f t="shared" si="51"/>
        <v>-558.59999999999854</v>
      </c>
      <c r="O242" s="686"/>
    </row>
    <row r="243" spans="1:15" s="526" customFormat="1" ht="15" customHeight="1" x14ac:dyDescent="0.25">
      <c r="A243" s="658" t="s">
        <v>960</v>
      </c>
      <c r="B243" s="584" t="s">
        <v>558</v>
      </c>
      <c r="C243" s="584" t="s">
        <v>52</v>
      </c>
      <c r="D243" s="665">
        <v>41353</v>
      </c>
      <c r="E243" s="666">
        <v>847</v>
      </c>
      <c r="F243" s="667">
        <v>42.435000000000002</v>
      </c>
      <c r="G243" s="668">
        <f t="shared" si="48"/>
        <v>35942.445</v>
      </c>
      <c r="H243" s="669"/>
      <c r="I243" s="665">
        <v>41423</v>
      </c>
      <c r="J243" s="584">
        <v>45.09</v>
      </c>
      <c r="K243" s="671">
        <f t="shared" si="49"/>
        <v>38191.230000000003</v>
      </c>
      <c r="L243" s="672">
        <f t="shared" si="50"/>
        <v>2248.7850000000035</v>
      </c>
      <c r="M243" s="680">
        <v>1</v>
      </c>
      <c r="N243" s="781">
        <f t="shared" si="51"/>
        <v>2248.7850000000035</v>
      </c>
      <c r="O243" s="686"/>
    </row>
    <row r="244" spans="1:15" s="526" customFormat="1" ht="15" customHeight="1" x14ac:dyDescent="0.25">
      <c r="A244" s="658" t="s">
        <v>457</v>
      </c>
      <c r="B244" s="584" t="s">
        <v>458</v>
      </c>
      <c r="C244" s="584" t="s">
        <v>52</v>
      </c>
      <c r="D244" s="665">
        <v>41358</v>
      </c>
      <c r="E244" s="666">
        <v>862</v>
      </c>
      <c r="F244" s="667">
        <v>50.92</v>
      </c>
      <c r="G244" s="668">
        <f t="shared" si="48"/>
        <v>43893.04</v>
      </c>
      <c r="H244" s="669"/>
      <c r="I244" s="665">
        <v>41423</v>
      </c>
      <c r="J244" s="584">
        <v>50.33</v>
      </c>
      <c r="K244" s="671">
        <f t="shared" si="49"/>
        <v>43384.46</v>
      </c>
      <c r="L244" s="672">
        <f t="shared" si="50"/>
        <v>-508.58000000000175</v>
      </c>
      <c r="M244" s="680">
        <v>1</v>
      </c>
      <c r="N244" s="781">
        <f t="shared" si="51"/>
        <v>-508.58000000000175</v>
      </c>
      <c r="O244" s="686"/>
    </row>
    <row r="245" spans="1:15" s="526" customFormat="1" ht="15" customHeight="1" x14ac:dyDescent="0.25">
      <c r="A245" s="658" t="s">
        <v>1115</v>
      </c>
      <c r="B245" s="584" t="s">
        <v>212</v>
      </c>
      <c r="C245" s="584" t="s">
        <v>52</v>
      </c>
      <c r="D245" s="665">
        <v>41361</v>
      </c>
      <c r="E245" s="666">
        <v>961</v>
      </c>
      <c r="F245" s="667">
        <v>42</v>
      </c>
      <c r="G245" s="668">
        <f t="shared" si="48"/>
        <v>40362</v>
      </c>
      <c r="H245" s="669"/>
      <c r="I245" s="665">
        <v>41417</v>
      </c>
      <c r="J245" s="666">
        <v>42.28</v>
      </c>
      <c r="K245" s="671">
        <f t="shared" si="49"/>
        <v>40631.08</v>
      </c>
      <c r="L245" s="672">
        <f t="shared" si="50"/>
        <v>269.08000000000175</v>
      </c>
      <c r="M245" s="680">
        <v>1</v>
      </c>
      <c r="N245" s="781">
        <f t="shared" si="51"/>
        <v>269.08000000000175</v>
      </c>
      <c r="O245" s="686"/>
    </row>
    <row r="246" spans="1:15" s="526" customFormat="1" ht="15" customHeight="1" x14ac:dyDescent="0.25">
      <c r="A246" s="658" t="s">
        <v>1125</v>
      </c>
      <c r="B246" s="584" t="s">
        <v>1126</v>
      </c>
      <c r="C246" s="584" t="s">
        <v>52</v>
      </c>
      <c r="D246" s="665">
        <v>41365</v>
      </c>
      <c r="E246" s="666">
        <v>1890</v>
      </c>
      <c r="F246" s="667">
        <v>35.229999999999997</v>
      </c>
      <c r="G246" s="668">
        <f t="shared" si="48"/>
        <v>66584.7</v>
      </c>
      <c r="H246" s="669"/>
      <c r="I246" s="665">
        <v>41430</v>
      </c>
      <c r="J246" s="666">
        <v>36.520000000000003</v>
      </c>
      <c r="K246" s="671">
        <f t="shared" si="49"/>
        <v>69022.8</v>
      </c>
      <c r="L246" s="672">
        <f t="shared" si="50"/>
        <v>2438.1000000000058</v>
      </c>
      <c r="M246" s="680">
        <v>1</v>
      </c>
      <c r="N246" s="781">
        <f t="shared" si="51"/>
        <v>2438.1000000000058</v>
      </c>
      <c r="O246" s="686"/>
    </row>
    <row r="247" spans="1:15" s="526" customFormat="1" ht="15" customHeight="1" x14ac:dyDescent="0.25">
      <c r="A247" s="658" t="s">
        <v>1205</v>
      </c>
      <c r="B247" s="582" t="s">
        <v>1206</v>
      </c>
      <c r="C247" s="582" t="s">
        <v>52</v>
      </c>
      <c r="D247" s="670">
        <v>41397</v>
      </c>
      <c r="E247" s="689">
        <v>995</v>
      </c>
      <c r="F247" s="690">
        <v>53.28</v>
      </c>
      <c r="G247" s="690">
        <f t="shared" si="48"/>
        <v>53013.599999999999</v>
      </c>
      <c r="H247" s="690"/>
      <c r="I247" s="691">
        <v>41418</v>
      </c>
      <c r="J247" s="666">
        <v>55.18</v>
      </c>
      <c r="K247" s="671">
        <f t="shared" ref="K247:K258" si="52">SUM(E247*J247)</f>
        <v>54904.1</v>
      </c>
      <c r="L247" s="672">
        <f t="shared" ref="L247:L256" si="53">SUM(K247-G247)</f>
        <v>1890.5</v>
      </c>
      <c r="M247" s="680">
        <v>1</v>
      </c>
      <c r="N247" s="781">
        <f t="shared" ref="N247:N258" si="54">SUM(L247*M247)</f>
        <v>1890.5</v>
      </c>
      <c r="O247" s="686"/>
    </row>
    <row r="248" spans="1:15" s="526" customFormat="1" ht="15" customHeight="1" x14ac:dyDescent="0.25">
      <c r="A248" s="658" t="s">
        <v>1209</v>
      </c>
      <c r="B248" s="582" t="s">
        <v>1210</v>
      </c>
      <c r="C248" s="582" t="s">
        <v>52</v>
      </c>
      <c r="D248" s="692">
        <v>41400</v>
      </c>
      <c r="E248" s="689">
        <v>1130</v>
      </c>
      <c r="F248" s="690">
        <v>61.04</v>
      </c>
      <c r="G248" s="690">
        <f t="shared" si="48"/>
        <v>68975.199999999997</v>
      </c>
      <c r="H248" s="690"/>
      <c r="I248" s="692">
        <v>41430</v>
      </c>
      <c r="J248" s="658">
        <v>60.81</v>
      </c>
      <c r="K248" s="671">
        <f t="shared" si="52"/>
        <v>68715.3</v>
      </c>
      <c r="L248" s="672">
        <f t="shared" si="53"/>
        <v>-259.89999999999418</v>
      </c>
      <c r="M248" s="680">
        <v>1</v>
      </c>
      <c r="N248" s="781">
        <f t="shared" si="54"/>
        <v>-259.89999999999418</v>
      </c>
      <c r="O248" s="686"/>
    </row>
    <row r="249" spans="1:15" s="526" customFormat="1" ht="15" customHeight="1" x14ac:dyDescent="0.25">
      <c r="A249" s="658" t="s">
        <v>1213</v>
      </c>
      <c r="B249" s="582" t="s">
        <v>1214</v>
      </c>
      <c r="C249" s="582" t="s">
        <v>52</v>
      </c>
      <c r="D249" s="692">
        <v>41401</v>
      </c>
      <c r="E249" s="689">
        <v>1513</v>
      </c>
      <c r="F249" s="690">
        <v>33.130000000000003</v>
      </c>
      <c r="G249" s="690">
        <f t="shared" si="48"/>
        <v>50125.69</v>
      </c>
      <c r="H249" s="690"/>
      <c r="I249" s="692">
        <v>41445</v>
      </c>
      <c r="J249" s="658">
        <v>32.96</v>
      </c>
      <c r="K249" s="671">
        <f t="shared" si="52"/>
        <v>49868.480000000003</v>
      </c>
      <c r="L249" s="672">
        <f t="shared" si="53"/>
        <v>-257.20999999999913</v>
      </c>
      <c r="M249" s="680">
        <v>1</v>
      </c>
      <c r="N249" s="781">
        <f t="shared" si="54"/>
        <v>-257.20999999999913</v>
      </c>
      <c r="O249" s="686"/>
    </row>
    <row r="250" spans="1:15" s="526" customFormat="1" ht="15" customHeight="1" x14ac:dyDescent="0.25">
      <c r="A250" s="658" t="s">
        <v>1207</v>
      </c>
      <c r="B250" s="582" t="s">
        <v>1208</v>
      </c>
      <c r="C250" s="582" t="s">
        <v>52</v>
      </c>
      <c r="D250" s="692">
        <v>41404</v>
      </c>
      <c r="E250" s="689">
        <v>1806</v>
      </c>
      <c r="F250" s="690">
        <v>25.43</v>
      </c>
      <c r="G250" s="690">
        <f t="shared" ref="G250:G266" si="55">SUM(E250*F250)</f>
        <v>45926.58</v>
      </c>
      <c r="H250" s="690"/>
      <c r="I250" s="692">
        <v>41430</v>
      </c>
      <c r="J250" s="658">
        <v>24.42</v>
      </c>
      <c r="K250" s="671">
        <f t="shared" si="52"/>
        <v>44102.520000000004</v>
      </c>
      <c r="L250" s="672">
        <f t="shared" si="53"/>
        <v>-1824.0599999999977</v>
      </c>
      <c r="M250" s="680">
        <v>1</v>
      </c>
      <c r="N250" s="781">
        <f t="shared" si="54"/>
        <v>-1824.0599999999977</v>
      </c>
      <c r="O250" s="686"/>
    </row>
    <row r="251" spans="1:15" s="526" customFormat="1" ht="15" customHeight="1" x14ac:dyDescent="0.25">
      <c r="A251" s="658" t="s">
        <v>865</v>
      </c>
      <c r="B251" s="582" t="s">
        <v>866</v>
      </c>
      <c r="C251" s="582" t="s">
        <v>52</v>
      </c>
      <c r="D251" s="691">
        <v>41408</v>
      </c>
      <c r="E251" s="683">
        <v>1382</v>
      </c>
      <c r="F251" s="690">
        <v>50.02</v>
      </c>
      <c r="G251" s="690">
        <f t="shared" si="55"/>
        <v>69127.64</v>
      </c>
      <c r="H251" s="690"/>
      <c r="I251" s="691">
        <v>41415</v>
      </c>
      <c r="J251" s="666">
        <v>48.4</v>
      </c>
      <c r="K251" s="671">
        <f t="shared" si="52"/>
        <v>66888.800000000003</v>
      </c>
      <c r="L251" s="672">
        <f t="shared" si="53"/>
        <v>-2238.8399999999965</v>
      </c>
      <c r="M251" s="680">
        <v>1</v>
      </c>
      <c r="N251" s="781">
        <f t="shared" si="54"/>
        <v>-2238.8399999999965</v>
      </c>
      <c r="O251" s="686"/>
    </row>
    <row r="252" spans="1:15" s="526" customFormat="1" ht="15" customHeight="1" x14ac:dyDescent="0.25">
      <c r="A252" s="658" t="s">
        <v>1152</v>
      </c>
      <c r="B252" s="584" t="s">
        <v>1153</v>
      </c>
      <c r="C252" s="584" t="s">
        <v>52</v>
      </c>
      <c r="D252" s="691">
        <v>41408</v>
      </c>
      <c r="E252" s="683">
        <v>949</v>
      </c>
      <c r="F252" s="667">
        <v>13.31</v>
      </c>
      <c r="G252" s="690">
        <f t="shared" si="55"/>
        <v>12631.19</v>
      </c>
      <c r="H252" s="667"/>
      <c r="I252" s="691">
        <v>41446</v>
      </c>
      <c r="J252" s="666">
        <v>12.78</v>
      </c>
      <c r="K252" s="671">
        <f t="shared" si="52"/>
        <v>12128.22</v>
      </c>
      <c r="L252" s="672">
        <f t="shared" si="53"/>
        <v>-502.97000000000116</v>
      </c>
      <c r="M252" s="680">
        <v>1</v>
      </c>
      <c r="N252" s="781">
        <f t="shared" si="54"/>
        <v>-502.97000000000116</v>
      </c>
      <c r="O252" s="686"/>
    </row>
    <row r="253" spans="1:15" s="526" customFormat="1" ht="15" customHeight="1" x14ac:dyDescent="0.25">
      <c r="A253" s="658" t="s">
        <v>620</v>
      </c>
      <c r="B253" s="582" t="s">
        <v>621</v>
      </c>
      <c r="C253" s="582" t="s">
        <v>52</v>
      </c>
      <c r="D253" s="691">
        <v>41409</v>
      </c>
      <c r="E253" s="683">
        <v>589</v>
      </c>
      <c r="F253" s="690">
        <v>109.15</v>
      </c>
      <c r="G253" s="690">
        <f t="shared" si="55"/>
        <v>64289.350000000006</v>
      </c>
      <c r="H253" s="690"/>
      <c r="I253" s="691">
        <v>41417</v>
      </c>
      <c r="J253" s="666">
        <v>105.35</v>
      </c>
      <c r="K253" s="671">
        <f t="shared" si="52"/>
        <v>62051.149999999994</v>
      </c>
      <c r="L253" s="672">
        <f t="shared" si="53"/>
        <v>-2238.2000000000116</v>
      </c>
      <c r="M253" s="680">
        <v>1</v>
      </c>
      <c r="N253" s="781">
        <f t="shared" si="54"/>
        <v>-2238.2000000000116</v>
      </c>
      <c r="O253" s="686"/>
    </row>
    <row r="254" spans="1:15" s="526" customFormat="1" ht="15" customHeight="1" x14ac:dyDescent="0.25">
      <c r="A254" s="658" t="s">
        <v>1228</v>
      </c>
      <c r="B254" s="582" t="s">
        <v>1229</v>
      </c>
      <c r="C254" s="582" t="s">
        <v>52</v>
      </c>
      <c r="D254" s="691">
        <v>41409</v>
      </c>
      <c r="E254" s="683">
        <v>613</v>
      </c>
      <c r="F254" s="690">
        <v>98.05</v>
      </c>
      <c r="G254" s="690">
        <f t="shared" si="55"/>
        <v>60104.65</v>
      </c>
      <c r="H254" s="690"/>
      <c r="I254" s="691">
        <v>41478</v>
      </c>
      <c r="J254" s="658">
        <v>99.26</v>
      </c>
      <c r="K254" s="671">
        <f t="shared" si="52"/>
        <v>60846.380000000005</v>
      </c>
      <c r="L254" s="672">
        <f t="shared" si="53"/>
        <v>741.7300000000032</v>
      </c>
      <c r="M254" s="680">
        <v>1</v>
      </c>
      <c r="N254" s="781">
        <f t="shared" si="54"/>
        <v>741.7300000000032</v>
      </c>
      <c r="O254" s="686"/>
    </row>
    <row r="255" spans="1:15" s="526" customFormat="1" ht="15" customHeight="1" x14ac:dyDescent="0.25">
      <c r="A255" s="658" t="s">
        <v>542</v>
      </c>
      <c r="B255" s="582" t="s">
        <v>543</v>
      </c>
      <c r="C255" s="582" t="s">
        <v>52</v>
      </c>
      <c r="D255" s="691">
        <v>41410</v>
      </c>
      <c r="E255" s="683">
        <v>1125</v>
      </c>
      <c r="F255" s="690">
        <v>48.3</v>
      </c>
      <c r="G255" s="690">
        <f t="shared" si="55"/>
        <v>54337.5</v>
      </c>
      <c r="H255" s="690"/>
      <c r="I255" s="691">
        <v>41436</v>
      </c>
      <c r="J255" s="666">
        <v>47.03</v>
      </c>
      <c r="K255" s="671">
        <f t="shared" si="52"/>
        <v>52908.75</v>
      </c>
      <c r="L255" s="672">
        <f t="shared" si="53"/>
        <v>-1428.75</v>
      </c>
      <c r="M255" s="680">
        <v>1</v>
      </c>
      <c r="N255" s="781">
        <f t="shared" si="54"/>
        <v>-1428.75</v>
      </c>
      <c r="O255" s="686"/>
    </row>
    <row r="256" spans="1:15" s="526" customFormat="1" ht="15" customHeight="1" x14ac:dyDescent="0.25">
      <c r="A256" s="658" t="s">
        <v>1217</v>
      </c>
      <c r="B256" s="582" t="s">
        <v>1218</v>
      </c>
      <c r="C256" s="582" t="s">
        <v>52</v>
      </c>
      <c r="D256" s="691">
        <v>41428</v>
      </c>
      <c r="E256" s="683">
        <v>2333</v>
      </c>
      <c r="F256" s="690">
        <v>25.05</v>
      </c>
      <c r="G256" s="690">
        <f t="shared" si="55"/>
        <v>58441.65</v>
      </c>
      <c r="H256" s="690"/>
      <c r="I256" s="691">
        <v>41446</v>
      </c>
      <c r="J256" s="666">
        <v>24.09</v>
      </c>
      <c r="K256" s="671">
        <f t="shared" si="52"/>
        <v>56201.97</v>
      </c>
      <c r="L256" s="672">
        <f t="shared" si="53"/>
        <v>-2239.6800000000003</v>
      </c>
      <c r="M256" s="680">
        <v>1</v>
      </c>
      <c r="N256" s="781">
        <f t="shared" si="54"/>
        <v>-2239.6800000000003</v>
      </c>
      <c r="O256" s="686"/>
    </row>
    <row r="257" spans="1:16" s="529" customFormat="1" ht="15" customHeight="1" x14ac:dyDescent="0.25">
      <c r="A257" s="693" t="s">
        <v>1224</v>
      </c>
      <c r="B257" s="585" t="s">
        <v>1225</v>
      </c>
      <c r="C257" s="585" t="s">
        <v>77</v>
      </c>
      <c r="D257" s="694">
        <v>41428</v>
      </c>
      <c r="E257" s="695">
        <v>1387</v>
      </c>
      <c r="F257" s="696">
        <v>41.67</v>
      </c>
      <c r="G257" s="690">
        <f t="shared" si="55"/>
        <v>57796.29</v>
      </c>
      <c r="H257" s="696"/>
      <c r="I257" s="694">
        <v>41463</v>
      </c>
      <c r="J257" s="693">
        <v>41.62</v>
      </c>
      <c r="K257" s="679">
        <f t="shared" si="52"/>
        <v>57726.939999999995</v>
      </c>
      <c r="L257" s="681">
        <f>SUM(G257-K257)</f>
        <v>69.350000000005821</v>
      </c>
      <c r="M257" s="680">
        <v>1</v>
      </c>
      <c r="N257" s="780">
        <f t="shared" si="54"/>
        <v>69.350000000005821</v>
      </c>
      <c r="O257" s="697"/>
    </row>
    <row r="258" spans="1:16" s="529" customFormat="1" ht="15" customHeight="1" x14ac:dyDescent="0.25">
      <c r="A258" s="693" t="s">
        <v>1211</v>
      </c>
      <c r="B258" s="585" t="s">
        <v>1212</v>
      </c>
      <c r="C258" s="585" t="s">
        <v>77</v>
      </c>
      <c r="D258" s="694">
        <v>41431</v>
      </c>
      <c r="E258" s="695">
        <v>1473</v>
      </c>
      <c r="F258" s="696">
        <v>19.75</v>
      </c>
      <c r="G258" s="690">
        <f t="shared" si="55"/>
        <v>29091.75</v>
      </c>
      <c r="H258" s="696"/>
      <c r="I258" s="694">
        <v>41438</v>
      </c>
      <c r="J258" s="693">
        <v>20.87</v>
      </c>
      <c r="K258" s="679">
        <f t="shared" si="52"/>
        <v>30741.510000000002</v>
      </c>
      <c r="L258" s="681">
        <f>SUM(G258-K258)</f>
        <v>-1649.760000000002</v>
      </c>
      <c r="M258" s="680">
        <v>1</v>
      </c>
      <c r="N258" s="780">
        <f t="shared" si="54"/>
        <v>-1649.760000000002</v>
      </c>
      <c r="O258" s="697"/>
    </row>
    <row r="259" spans="1:16" s="526" customFormat="1" ht="15" customHeight="1" x14ac:dyDescent="0.25">
      <c r="A259" s="658" t="s">
        <v>1215</v>
      </c>
      <c r="B259" s="582" t="s">
        <v>1216</v>
      </c>
      <c r="C259" s="582" t="s">
        <v>52</v>
      </c>
      <c r="D259" s="691">
        <v>41432</v>
      </c>
      <c r="E259" s="683">
        <v>1325</v>
      </c>
      <c r="F259" s="690">
        <v>29.14</v>
      </c>
      <c r="G259" s="690">
        <f t="shared" si="55"/>
        <v>38610.5</v>
      </c>
      <c r="H259" s="690"/>
      <c r="I259" s="691">
        <v>41446</v>
      </c>
      <c r="J259" s="666">
        <v>27.45</v>
      </c>
      <c r="K259" s="671">
        <f t="shared" ref="K259:K264" si="56">SUM(E259*J259)</f>
        <v>36371.25</v>
      </c>
      <c r="L259" s="672">
        <f>SUM(K259-G259)</f>
        <v>-2239.25</v>
      </c>
      <c r="M259" s="680">
        <v>1</v>
      </c>
      <c r="N259" s="781">
        <f t="shared" ref="N259:N264" si="57">SUM(L259*M259)</f>
        <v>-2239.25</v>
      </c>
      <c r="O259" s="686"/>
    </row>
    <row r="260" spans="1:16" s="526" customFormat="1" ht="15" customHeight="1" x14ac:dyDescent="0.25">
      <c r="A260" s="658" t="s">
        <v>1219</v>
      </c>
      <c r="B260" s="582" t="s">
        <v>509</v>
      </c>
      <c r="C260" s="582" t="s">
        <v>52</v>
      </c>
      <c r="D260" s="691">
        <v>41442</v>
      </c>
      <c r="E260" s="683">
        <v>727</v>
      </c>
      <c r="F260" s="690">
        <v>118.44</v>
      </c>
      <c r="G260" s="690">
        <f t="shared" si="55"/>
        <v>86105.88</v>
      </c>
      <c r="H260" s="690"/>
      <c r="I260" s="691">
        <v>41446</v>
      </c>
      <c r="J260" s="666">
        <v>115.36</v>
      </c>
      <c r="K260" s="671">
        <f t="shared" si="56"/>
        <v>83866.720000000001</v>
      </c>
      <c r="L260" s="672">
        <f>SUM(K260-G260)</f>
        <v>-2239.1600000000035</v>
      </c>
      <c r="M260" s="680">
        <v>1</v>
      </c>
      <c r="N260" s="781">
        <f t="shared" si="57"/>
        <v>-2239.1600000000035</v>
      </c>
      <c r="O260" s="686"/>
    </row>
    <row r="261" spans="1:16" s="526" customFormat="1" ht="15" customHeight="1" x14ac:dyDescent="0.25">
      <c r="A261" s="658" t="s">
        <v>1220</v>
      </c>
      <c r="B261" s="582" t="s">
        <v>1221</v>
      </c>
      <c r="C261" s="582" t="s">
        <v>52</v>
      </c>
      <c r="D261" s="691">
        <v>41443</v>
      </c>
      <c r="E261" s="683">
        <v>1365</v>
      </c>
      <c r="F261" s="690">
        <v>46.42</v>
      </c>
      <c r="G261" s="690">
        <f t="shared" si="55"/>
        <v>63363.3</v>
      </c>
      <c r="H261" s="690"/>
      <c r="I261" s="691">
        <v>41449</v>
      </c>
      <c r="J261" s="666">
        <v>44.7</v>
      </c>
      <c r="K261" s="671">
        <f t="shared" si="56"/>
        <v>61015.500000000007</v>
      </c>
      <c r="L261" s="672">
        <f>SUM(K261-G261)</f>
        <v>-2347.7999999999956</v>
      </c>
      <c r="M261" s="680">
        <v>1</v>
      </c>
      <c r="N261" s="782">
        <f t="shared" si="57"/>
        <v>-2347.7999999999956</v>
      </c>
      <c r="O261" s="686"/>
    </row>
    <row r="262" spans="1:16" s="526" customFormat="1" ht="15" customHeight="1" x14ac:dyDescent="0.25">
      <c r="A262" s="658" t="s">
        <v>498</v>
      </c>
      <c r="B262" s="582" t="s">
        <v>499</v>
      </c>
      <c r="C262" s="582" t="s">
        <v>52</v>
      </c>
      <c r="D262" s="691">
        <v>41444</v>
      </c>
      <c r="E262" s="683">
        <v>330</v>
      </c>
      <c r="F262" s="690">
        <v>191.3</v>
      </c>
      <c r="G262" s="690">
        <f t="shared" si="55"/>
        <v>63129.000000000007</v>
      </c>
      <c r="H262" s="690"/>
      <c r="I262" s="691">
        <v>41446</v>
      </c>
      <c r="J262" s="666">
        <v>184.52</v>
      </c>
      <c r="K262" s="671">
        <f t="shared" si="56"/>
        <v>60891.600000000006</v>
      </c>
      <c r="L262" s="672">
        <f>SUM(K262-G262)</f>
        <v>-2237.4000000000015</v>
      </c>
      <c r="M262" s="680">
        <v>1</v>
      </c>
      <c r="N262" s="782">
        <f t="shared" si="57"/>
        <v>-2237.4000000000015</v>
      </c>
      <c r="O262" s="686"/>
    </row>
    <row r="263" spans="1:16" s="529" customFormat="1" ht="15" customHeight="1" x14ac:dyDescent="0.25">
      <c r="A263" s="693" t="s">
        <v>1226</v>
      </c>
      <c r="B263" s="585" t="s">
        <v>1227</v>
      </c>
      <c r="C263" s="585" t="s">
        <v>77</v>
      </c>
      <c r="D263" s="694">
        <v>41444</v>
      </c>
      <c r="E263" s="695">
        <v>1018</v>
      </c>
      <c r="F263" s="696">
        <v>39.9</v>
      </c>
      <c r="G263" s="690">
        <f t="shared" si="55"/>
        <v>40618.199999999997</v>
      </c>
      <c r="H263" s="696"/>
      <c r="I263" s="694">
        <v>41464</v>
      </c>
      <c r="J263" s="693">
        <v>42.1</v>
      </c>
      <c r="K263" s="679">
        <f t="shared" si="56"/>
        <v>42857.8</v>
      </c>
      <c r="L263" s="681">
        <f>SUM(G263-K263)</f>
        <v>-2239.6000000000058</v>
      </c>
      <c r="M263" s="680">
        <v>1</v>
      </c>
      <c r="N263" s="783">
        <f t="shared" si="57"/>
        <v>-2239.6000000000058</v>
      </c>
      <c r="O263" s="697"/>
    </row>
    <row r="264" spans="1:16" s="529" customFormat="1" ht="15" customHeight="1" x14ac:dyDescent="0.25">
      <c r="A264" s="693" t="s">
        <v>1222</v>
      </c>
      <c r="B264" s="585" t="s">
        <v>1223</v>
      </c>
      <c r="C264" s="585" t="s">
        <v>77</v>
      </c>
      <c r="D264" s="694">
        <v>41449</v>
      </c>
      <c r="E264" s="695">
        <v>700</v>
      </c>
      <c r="F264" s="696">
        <v>61.5</v>
      </c>
      <c r="G264" s="690">
        <f t="shared" si="55"/>
        <v>43050</v>
      </c>
      <c r="H264" s="696"/>
      <c r="I264" s="694">
        <v>41457</v>
      </c>
      <c r="J264" s="693">
        <v>64.7</v>
      </c>
      <c r="K264" s="679">
        <f t="shared" si="56"/>
        <v>45290</v>
      </c>
      <c r="L264" s="681">
        <f>SUM(G264-K264)</f>
        <v>-2240</v>
      </c>
      <c r="M264" s="680">
        <v>1</v>
      </c>
      <c r="N264" s="783">
        <f t="shared" si="57"/>
        <v>-2240</v>
      </c>
      <c r="O264" s="697"/>
    </row>
    <row r="265" spans="1:16" s="526" customFormat="1" ht="15" customHeight="1" x14ac:dyDescent="0.25">
      <c r="A265" s="658" t="s">
        <v>1232</v>
      </c>
      <c r="B265" s="582" t="s">
        <v>1233</v>
      </c>
      <c r="C265" s="582" t="s">
        <v>52</v>
      </c>
      <c r="D265" s="691">
        <v>41459</v>
      </c>
      <c r="E265" s="683">
        <v>524</v>
      </c>
      <c r="F265" s="690">
        <v>123.44</v>
      </c>
      <c r="G265" s="690">
        <f t="shared" si="55"/>
        <v>64682.559999999998</v>
      </c>
      <c r="H265" s="690"/>
      <c r="I265" s="691">
        <v>41484</v>
      </c>
      <c r="J265" s="666">
        <v>127.38</v>
      </c>
      <c r="K265" s="671">
        <f>SUM(E265*J265)</f>
        <v>66747.12</v>
      </c>
      <c r="L265" s="672">
        <f>SUM(K265-G265)</f>
        <v>2064.5599999999977</v>
      </c>
      <c r="M265" s="680">
        <v>1</v>
      </c>
      <c r="N265" s="782">
        <f>SUM(L265*M265)</f>
        <v>2064.5599999999977</v>
      </c>
      <c r="O265" s="686"/>
    </row>
    <row r="266" spans="1:16" s="528" customFormat="1" ht="15" customHeight="1" x14ac:dyDescent="0.25">
      <c r="A266" s="658" t="s">
        <v>1230</v>
      </c>
      <c r="B266" s="582" t="s">
        <v>1231</v>
      </c>
      <c r="C266" s="582" t="s">
        <v>52</v>
      </c>
      <c r="D266" s="691">
        <v>41470</v>
      </c>
      <c r="E266" s="683">
        <v>3111</v>
      </c>
      <c r="F266" s="690">
        <v>17.59</v>
      </c>
      <c r="G266" s="690">
        <f t="shared" si="55"/>
        <v>54722.49</v>
      </c>
      <c r="H266" s="690"/>
      <c r="I266" s="691">
        <v>41481</v>
      </c>
      <c r="J266" s="666">
        <v>16.96</v>
      </c>
      <c r="K266" s="671">
        <f>SUM(E266*J266)</f>
        <v>52762.560000000005</v>
      </c>
      <c r="L266" s="672">
        <f>SUM(K266-G266)</f>
        <v>-1959.929999999993</v>
      </c>
      <c r="M266" s="680">
        <v>1</v>
      </c>
      <c r="N266" s="782">
        <f>SUM(L266*M266)</f>
        <v>-1959.929999999993</v>
      </c>
      <c r="O266" s="686"/>
      <c r="P266" s="526"/>
    </row>
    <row r="267" spans="1:16" s="531" customFormat="1" ht="15" customHeight="1" x14ac:dyDescent="0.25">
      <c r="A267" s="658" t="s">
        <v>1190</v>
      </c>
      <c r="B267" s="582" t="s">
        <v>1191</v>
      </c>
      <c r="C267" s="582" t="s">
        <v>52</v>
      </c>
      <c r="D267" s="691">
        <v>41478</v>
      </c>
      <c r="E267" s="698">
        <v>711</v>
      </c>
      <c r="F267" s="690">
        <v>98.82</v>
      </c>
      <c r="G267" s="668">
        <f t="shared" ref="G267:G274" si="58">SUM(E267*F267)</f>
        <v>70261.01999999999</v>
      </c>
      <c r="H267" s="690"/>
      <c r="I267" s="691">
        <v>41502</v>
      </c>
      <c r="J267" s="699">
        <v>100.45</v>
      </c>
      <c r="K267" s="671">
        <f t="shared" ref="K267:K274" si="59">SUM(E267*J267)</f>
        <v>71419.95</v>
      </c>
      <c r="L267" s="672">
        <f t="shared" ref="L267:L274" si="60">SUM(K267-G267)</f>
        <v>1158.9300000000076</v>
      </c>
      <c r="M267" s="680">
        <v>1</v>
      </c>
      <c r="N267" s="782">
        <f t="shared" ref="N267:N274" si="61">SUM(L267*M267)</f>
        <v>1158.9300000000076</v>
      </c>
      <c r="O267" s="700"/>
      <c r="P267" s="530"/>
    </row>
    <row r="268" spans="1:16" s="531" customFormat="1" ht="15" customHeight="1" x14ac:dyDescent="0.25">
      <c r="A268" s="658" t="s">
        <v>1201</v>
      </c>
      <c r="B268" s="582" t="s">
        <v>1202</v>
      </c>
      <c r="C268" s="582" t="s">
        <v>52</v>
      </c>
      <c r="D268" s="691">
        <v>41487</v>
      </c>
      <c r="E268" s="698">
        <v>120</v>
      </c>
      <c r="F268" s="690">
        <v>173.7</v>
      </c>
      <c r="G268" s="668">
        <f t="shared" si="58"/>
        <v>20844</v>
      </c>
      <c r="H268" s="690"/>
      <c r="I268" s="691">
        <v>41500</v>
      </c>
      <c r="J268" s="699">
        <v>170.6</v>
      </c>
      <c r="K268" s="671">
        <f t="shared" si="59"/>
        <v>20472</v>
      </c>
      <c r="L268" s="672">
        <f t="shared" si="60"/>
        <v>-372</v>
      </c>
      <c r="M268" s="680">
        <v>1</v>
      </c>
      <c r="N268" s="782">
        <f t="shared" si="61"/>
        <v>-372</v>
      </c>
      <c r="O268" s="700"/>
      <c r="P268" s="530"/>
    </row>
    <row r="269" spans="1:16" s="531" customFormat="1" ht="15" customHeight="1" x14ac:dyDescent="0.25">
      <c r="A269" s="658" t="s">
        <v>1203</v>
      </c>
      <c r="B269" s="582" t="s">
        <v>1204</v>
      </c>
      <c r="C269" s="582" t="s">
        <v>52</v>
      </c>
      <c r="D269" s="691">
        <v>41486</v>
      </c>
      <c r="E269" s="698">
        <v>987</v>
      </c>
      <c r="F269" s="690">
        <v>67.83</v>
      </c>
      <c r="G269" s="668">
        <f t="shared" si="58"/>
        <v>66948.209999999992</v>
      </c>
      <c r="H269" s="690"/>
      <c r="I269" s="691">
        <v>41501</v>
      </c>
      <c r="J269" s="699">
        <v>65.37</v>
      </c>
      <c r="K269" s="671">
        <f t="shared" si="59"/>
        <v>64520.19</v>
      </c>
      <c r="L269" s="672">
        <f t="shared" si="60"/>
        <v>-2428.0199999999895</v>
      </c>
      <c r="M269" s="680">
        <v>1</v>
      </c>
      <c r="N269" s="782">
        <f t="shared" si="61"/>
        <v>-2428.0199999999895</v>
      </c>
      <c r="O269" s="700"/>
      <c r="P269" s="530"/>
    </row>
    <row r="270" spans="1:16" s="531" customFormat="1" ht="15" customHeight="1" x14ac:dyDescent="0.25">
      <c r="A270" s="658" t="s">
        <v>1194</v>
      </c>
      <c r="B270" s="582" t="s">
        <v>1195</v>
      </c>
      <c r="C270" s="582" t="s">
        <v>52</v>
      </c>
      <c r="D270" s="691">
        <v>41478</v>
      </c>
      <c r="E270" s="698">
        <v>846</v>
      </c>
      <c r="F270" s="690">
        <v>92.59</v>
      </c>
      <c r="G270" s="668">
        <f t="shared" si="58"/>
        <v>78331.14</v>
      </c>
      <c r="H270" s="690"/>
      <c r="I270" s="691">
        <v>41505</v>
      </c>
      <c r="J270" s="699">
        <v>99.15</v>
      </c>
      <c r="K270" s="671">
        <f t="shared" si="59"/>
        <v>83880.900000000009</v>
      </c>
      <c r="L270" s="672">
        <f t="shared" si="60"/>
        <v>5549.7600000000093</v>
      </c>
      <c r="M270" s="680">
        <v>1</v>
      </c>
      <c r="N270" s="782">
        <f t="shared" si="61"/>
        <v>5549.7600000000093</v>
      </c>
      <c r="O270" s="700"/>
      <c r="P270" s="530"/>
    </row>
    <row r="271" spans="1:16" s="531" customFormat="1" ht="15" customHeight="1" x14ac:dyDescent="0.25">
      <c r="A271" s="658" t="s">
        <v>461</v>
      </c>
      <c r="B271" s="582" t="s">
        <v>462</v>
      </c>
      <c r="C271" s="582" t="s">
        <v>52</v>
      </c>
      <c r="D271" s="691">
        <v>41477</v>
      </c>
      <c r="E271" s="698">
        <v>987</v>
      </c>
      <c r="F271" s="690">
        <v>59.98</v>
      </c>
      <c r="G271" s="668">
        <f t="shared" si="58"/>
        <v>59200.259999999995</v>
      </c>
      <c r="H271" s="690"/>
      <c r="I271" s="691">
        <v>41513</v>
      </c>
      <c r="J271" s="699">
        <v>58.59</v>
      </c>
      <c r="K271" s="671">
        <f t="shared" si="59"/>
        <v>57828.33</v>
      </c>
      <c r="L271" s="672">
        <f t="shared" si="60"/>
        <v>-1371.929999999993</v>
      </c>
      <c r="M271" s="673">
        <v>1</v>
      </c>
      <c r="N271" s="782">
        <f t="shared" si="61"/>
        <v>-1371.929999999993</v>
      </c>
      <c r="O271" s="700" t="s">
        <v>895</v>
      </c>
      <c r="P271" s="526"/>
    </row>
    <row r="272" spans="1:16" s="531" customFormat="1" ht="15" customHeight="1" x14ac:dyDescent="0.25">
      <c r="A272" s="658" t="s">
        <v>1183</v>
      </c>
      <c r="B272" s="582" t="s">
        <v>1184</v>
      </c>
      <c r="C272" s="582" t="s">
        <v>52</v>
      </c>
      <c r="D272" s="691">
        <v>41463</v>
      </c>
      <c r="E272" s="698">
        <v>179</v>
      </c>
      <c r="F272" s="690">
        <v>291.47000000000003</v>
      </c>
      <c r="G272" s="668">
        <f t="shared" si="58"/>
        <v>52173.130000000005</v>
      </c>
      <c r="H272" s="690"/>
      <c r="I272" s="691">
        <v>41513</v>
      </c>
      <c r="J272" s="699">
        <v>282.69</v>
      </c>
      <c r="K272" s="671">
        <f t="shared" si="59"/>
        <v>50601.51</v>
      </c>
      <c r="L272" s="672">
        <f t="shared" si="60"/>
        <v>-1571.6200000000026</v>
      </c>
      <c r="M272" s="673">
        <v>1</v>
      </c>
      <c r="N272" s="782">
        <f t="shared" si="61"/>
        <v>-1571.6200000000026</v>
      </c>
      <c r="O272" s="700" t="s">
        <v>3</v>
      </c>
      <c r="P272" s="530"/>
    </row>
    <row r="273" spans="1:16" s="526" customFormat="1" ht="15" customHeight="1" x14ac:dyDescent="0.25">
      <c r="A273" s="658" t="s">
        <v>1294</v>
      </c>
      <c r="B273" s="584" t="s">
        <v>1293</v>
      </c>
      <c r="C273" s="584" t="s">
        <v>52</v>
      </c>
      <c r="D273" s="665">
        <v>41512</v>
      </c>
      <c r="E273" s="666">
        <v>492</v>
      </c>
      <c r="F273" s="667">
        <v>112.06</v>
      </c>
      <c r="G273" s="668">
        <f t="shared" si="58"/>
        <v>55133.520000000004</v>
      </c>
      <c r="H273" s="669"/>
      <c r="I273" s="691">
        <v>41516</v>
      </c>
      <c r="J273" s="667">
        <v>107.26</v>
      </c>
      <c r="K273" s="671">
        <f t="shared" si="59"/>
        <v>52771.920000000006</v>
      </c>
      <c r="L273" s="672">
        <f t="shared" si="60"/>
        <v>-2361.5999999999985</v>
      </c>
      <c r="M273" s="673">
        <v>1</v>
      </c>
      <c r="N273" s="782">
        <f t="shared" si="61"/>
        <v>-2361.5999999999985</v>
      </c>
      <c r="O273" s="686"/>
    </row>
    <row r="274" spans="1:16" s="531" customFormat="1" ht="15" customHeight="1" x14ac:dyDescent="0.25">
      <c r="A274" s="658" t="s">
        <v>1196</v>
      </c>
      <c r="B274" s="582" t="s">
        <v>1197</v>
      </c>
      <c r="C274" s="582" t="s">
        <v>52</v>
      </c>
      <c r="D274" s="691">
        <v>41477</v>
      </c>
      <c r="E274" s="698">
        <v>3102</v>
      </c>
      <c r="F274" s="690">
        <v>19.16</v>
      </c>
      <c r="G274" s="668">
        <f t="shared" si="58"/>
        <v>59434.32</v>
      </c>
      <c r="H274" s="690"/>
      <c r="I274" s="691">
        <v>41514</v>
      </c>
      <c r="J274" s="699">
        <v>18.329999999999998</v>
      </c>
      <c r="K274" s="671">
        <f t="shared" si="59"/>
        <v>56859.659999999996</v>
      </c>
      <c r="L274" s="672">
        <f t="shared" si="60"/>
        <v>-2574.6600000000035</v>
      </c>
      <c r="M274" s="673">
        <v>1</v>
      </c>
      <c r="N274" s="782">
        <f t="shared" si="61"/>
        <v>-2574.6600000000035</v>
      </c>
      <c r="O274" s="700"/>
      <c r="P274" s="530"/>
    </row>
    <row r="275" spans="1:16" s="531" customFormat="1" ht="15" customHeight="1" x14ac:dyDescent="0.25">
      <c r="A275" s="658" t="s">
        <v>1198</v>
      </c>
      <c r="B275" s="582" t="s">
        <v>1199</v>
      </c>
      <c r="C275" s="582" t="s">
        <v>52</v>
      </c>
      <c r="D275" s="691">
        <v>41486</v>
      </c>
      <c r="E275" s="698">
        <v>1287</v>
      </c>
      <c r="F275" s="690">
        <v>40.89</v>
      </c>
      <c r="G275" s="668">
        <f>SUM(E275*F275)</f>
        <v>52625.43</v>
      </c>
      <c r="H275" s="690"/>
      <c r="I275" s="691">
        <v>41514</v>
      </c>
      <c r="J275" s="699">
        <v>39.01</v>
      </c>
      <c r="K275" s="671">
        <f>SUM(E275*J275)</f>
        <v>50205.869999999995</v>
      </c>
      <c r="L275" s="672">
        <f>SUM(K275-G275)</f>
        <v>-2419.5600000000049</v>
      </c>
      <c r="M275" s="673">
        <v>1</v>
      </c>
      <c r="N275" s="782">
        <f>SUM(L275*M275)</f>
        <v>-2419.5600000000049</v>
      </c>
      <c r="O275" s="700"/>
      <c r="P275" s="530"/>
    </row>
    <row r="276" spans="1:16" s="531" customFormat="1" ht="15" customHeight="1" x14ac:dyDescent="0.25">
      <c r="A276" s="658" t="s">
        <v>1180</v>
      </c>
      <c r="B276" s="582" t="s">
        <v>1181</v>
      </c>
      <c r="C276" s="582" t="s">
        <v>52</v>
      </c>
      <c r="D276" s="692">
        <v>41402</v>
      </c>
      <c r="E276" s="701">
        <v>1571</v>
      </c>
      <c r="F276" s="690">
        <v>48.18</v>
      </c>
      <c r="G276" s="668">
        <f t="shared" ref="G276:G281" si="62">SUM(E276*F276)</f>
        <v>75690.78</v>
      </c>
      <c r="H276" s="690"/>
      <c r="I276" s="691">
        <v>41513</v>
      </c>
      <c r="J276" s="671">
        <v>51.89</v>
      </c>
      <c r="K276" s="671">
        <f t="shared" ref="K276:K281" si="63">SUM(E276*J276)</f>
        <v>81519.19</v>
      </c>
      <c r="L276" s="672">
        <f>SUM(K276-G276)</f>
        <v>5828.4100000000035</v>
      </c>
      <c r="M276" s="673">
        <v>1</v>
      </c>
      <c r="N276" s="784">
        <f t="shared" ref="N276:N281" si="64">SUM(L276*M276)</f>
        <v>5828.4100000000035</v>
      </c>
      <c r="O276" s="700"/>
      <c r="P276" s="530"/>
    </row>
    <row r="277" spans="1:16" s="531" customFormat="1" ht="15" customHeight="1" x14ac:dyDescent="0.25">
      <c r="A277" s="658" t="s">
        <v>1200</v>
      </c>
      <c r="B277" s="582" t="s">
        <v>541</v>
      </c>
      <c r="C277" s="582" t="s">
        <v>52</v>
      </c>
      <c r="D277" s="691">
        <v>41487</v>
      </c>
      <c r="E277" s="698">
        <v>1890</v>
      </c>
      <c r="F277" s="690">
        <v>42.32</v>
      </c>
      <c r="G277" s="668">
        <f t="shared" si="62"/>
        <v>79984.800000000003</v>
      </c>
      <c r="H277" s="690"/>
      <c r="I277" s="691">
        <v>41514</v>
      </c>
      <c r="J277" s="699">
        <v>41.04</v>
      </c>
      <c r="K277" s="671">
        <f t="shared" si="63"/>
        <v>77565.599999999991</v>
      </c>
      <c r="L277" s="672">
        <f>SUM(K277-G277)</f>
        <v>-2419.2000000000116</v>
      </c>
      <c r="M277" s="673">
        <v>1</v>
      </c>
      <c r="N277" s="784">
        <f t="shared" si="64"/>
        <v>-2419.2000000000116</v>
      </c>
      <c r="O277" s="700"/>
      <c r="P277" s="530"/>
    </row>
    <row r="278" spans="1:16" s="526" customFormat="1" ht="15" customHeight="1" x14ac:dyDescent="0.25">
      <c r="A278" s="658" t="s">
        <v>585</v>
      </c>
      <c r="B278" s="584" t="s">
        <v>586</v>
      </c>
      <c r="C278" s="584" t="s">
        <v>52</v>
      </c>
      <c r="D278" s="665">
        <v>41513</v>
      </c>
      <c r="E278" s="666">
        <v>716</v>
      </c>
      <c r="F278" s="667">
        <v>82.9</v>
      </c>
      <c r="G278" s="668">
        <f t="shared" si="62"/>
        <v>59356.4</v>
      </c>
      <c r="H278" s="669"/>
      <c r="I278" s="691">
        <v>41514</v>
      </c>
      <c r="J278" s="667">
        <v>79.37</v>
      </c>
      <c r="K278" s="671">
        <f t="shared" si="63"/>
        <v>56828.920000000006</v>
      </c>
      <c r="L278" s="672">
        <f>SUM(K278-G278)</f>
        <v>-2527.4799999999959</v>
      </c>
      <c r="M278" s="673">
        <v>1</v>
      </c>
      <c r="N278" s="781">
        <f t="shared" si="64"/>
        <v>-2527.4799999999959</v>
      </c>
      <c r="O278" s="686"/>
    </row>
    <row r="279" spans="1:16" s="528" customFormat="1" ht="15" customHeight="1" x14ac:dyDescent="0.25">
      <c r="A279" s="664" t="s">
        <v>1282</v>
      </c>
      <c r="B279" s="583" t="s">
        <v>1283</v>
      </c>
      <c r="C279" s="583" t="s">
        <v>77</v>
      </c>
      <c r="D279" s="675">
        <v>41507</v>
      </c>
      <c r="E279" s="664">
        <v>587</v>
      </c>
      <c r="F279" s="676">
        <v>114.13</v>
      </c>
      <c r="G279" s="677">
        <f t="shared" si="62"/>
        <v>66994.31</v>
      </c>
      <c r="H279" s="678"/>
      <c r="I279" s="687">
        <v>41535</v>
      </c>
      <c r="J279" s="676">
        <v>115.99</v>
      </c>
      <c r="K279" s="679">
        <f t="shared" si="63"/>
        <v>68086.12999999999</v>
      </c>
      <c r="L279" s="681">
        <f>SUM(G279-K279)</f>
        <v>-1091.8199999999924</v>
      </c>
      <c r="M279" s="673">
        <v>1</v>
      </c>
      <c r="N279" s="780">
        <f t="shared" si="64"/>
        <v>-1091.8199999999924</v>
      </c>
      <c r="O279" s="674"/>
    </row>
    <row r="280" spans="1:16" s="531" customFormat="1" ht="15" customHeight="1" x14ac:dyDescent="0.25">
      <c r="A280" s="658" t="s">
        <v>1192</v>
      </c>
      <c r="B280" s="582" t="s">
        <v>1193</v>
      </c>
      <c r="C280" s="582" t="s">
        <v>52</v>
      </c>
      <c r="D280" s="691">
        <v>41480</v>
      </c>
      <c r="E280" s="698">
        <f>620*2</f>
        <v>1240</v>
      </c>
      <c r="F280" s="690">
        <f>76.18/2</f>
        <v>38.090000000000003</v>
      </c>
      <c r="G280" s="668">
        <f t="shared" si="62"/>
        <v>47231.600000000006</v>
      </c>
      <c r="H280" s="690"/>
      <c r="I280" s="687">
        <v>41542</v>
      </c>
      <c r="J280" s="699">
        <v>36.14</v>
      </c>
      <c r="K280" s="671">
        <f t="shared" si="63"/>
        <v>44813.599999999999</v>
      </c>
      <c r="L280" s="672">
        <f t="shared" ref="L280:L286" si="65">SUM(K280-G280)</f>
        <v>-2418.0000000000073</v>
      </c>
      <c r="M280" s="673">
        <v>1</v>
      </c>
      <c r="N280" s="781">
        <f t="shared" si="64"/>
        <v>-2418.0000000000073</v>
      </c>
      <c r="O280" s="700" t="s">
        <v>3</v>
      </c>
      <c r="P280" s="530"/>
    </row>
    <row r="281" spans="1:16" s="526" customFormat="1" ht="15" customHeight="1" x14ac:dyDescent="0.25">
      <c r="A281" s="658" t="s">
        <v>1328</v>
      </c>
      <c r="B281" s="584" t="s">
        <v>531</v>
      </c>
      <c r="C281" s="584" t="s">
        <v>52</v>
      </c>
      <c r="D281" s="665">
        <v>41527</v>
      </c>
      <c r="E281" s="666">
        <v>838</v>
      </c>
      <c r="F281" s="667">
        <v>70.099999999999994</v>
      </c>
      <c r="G281" s="668">
        <f t="shared" si="62"/>
        <v>58743.799999999996</v>
      </c>
      <c r="H281" s="669"/>
      <c r="I281" s="687">
        <v>41544</v>
      </c>
      <c r="J281" s="667">
        <v>67.45</v>
      </c>
      <c r="K281" s="671">
        <f t="shared" si="63"/>
        <v>56523.100000000006</v>
      </c>
      <c r="L281" s="672">
        <f t="shared" si="65"/>
        <v>-2220.6999999999898</v>
      </c>
      <c r="M281" s="673">
        <v>1</v>
      </c>
      <c r="N281" s="781">
        <f t="shared" si="64"/>
        <v>-2220.6999999999898</v>
      </c>
      <c r="O281" s="686"/>
    </row>
    <row r="282" spans="1:16" s="531" customFormat="1" ht="15" customHeight="1" x14ac:dyDescent="0.25">
      <c r="A282" s="658" t="s">
        <v>1131</v>
      </c>
      <c r="B282" s="582" t="s">
        <v>1130</v>
      </c>
      <c r="C282" s="582" t="s">
        <v>52</v>
      </c>
      <c r="D282" s="691">
        <v>41471</v>
      </c>
      <c r="E282" s="698">
        <v>596</v>
      </c>
      <c r="F282" s="690">
        <v>57.37</v>
      </c>
      <c r="G282" s="668">
        <f t="shared" ref="G282:G287" si="66">SUM(E282*F282)</f>
        <v>34192.519999999997</v>
      </c>
      <c r="H282" s="690"/>
      <c r="I282" s="687">
        <v>41548</v>
      </c>
      <c r="J282" s="699">
        <v>55.01</v>
      </c>
      <c r="K282" s="671">
        <f t="shared" ref="K282:K287" si="67">SUM(E282*J282)</f>
        <v>32785.96</v>
      </c>
      <c r="L282" s="672">
        <f t="shared" si="65"/>
        <v>-1406.5599999999977</v>
      </c>
      <c r="M282" s="673">
        <v>1</v>
      </c>
      <c r="N282" s="781">
        <f t="shared" ref="N282:N287" si="68">SUM(L282*M282)</f>
        <v>-1406.5599999999977</v>
      </c>
      <c r="O282" s="700"/>
      <c r="P282" s="530"/>
    </row>
    <row r="283" spans="1:16" s="526" customFormat="1" ht="15" customHeight="1" x14ac:dyDescent="0.25">
      <c r="A283" s="658" t="s">
        <v>478</v>
      </c>
      <c r="B283" s="584" t="s">
        <v>479</v>
      </c>
      <c r="C283" s="584" t="s">
        <v>52</v>
      </c>
      <c r="D283" s="665">
        <v>41529</v>
      </c>
      <c r="E283" s="666">
        <v>521</v>
      </c>
      <c r="F283" s="667">
        <v>94.92</v>
      </c>
      <c r="G283" s="668">
        <f t="shared" si="66"/>
        <v>49453.32</v>
      </c>
      <c r="H283" s="669"/>
      <c r="I283" s="687">
        <v>41547</v>
      </c>
      <c r="J283" s="667">
        <v>93.27</v>
      </c>
      <c r="K283" s="671">
        <f t="shared" si="67"/>
        <v>48593.67</v>
      </c>
      <c r="L283" s="672">
        <f t="shared" si="65"/>
        <v>-859.65000000000146</v>
      </c>
      <c r="M283" s="673">
        <v>1</v>
      </c>
      <c r="N283" s="781">
        <f t="shared" si="68"/>
        <v>-859.65000000000146</v>
      </c>
      <c r="O283" s="686"/>
    </row>
    <row r="284" spans="1:16" s="526" customFormat="1" ht="15" customHeight="1" x14ac:dyDescent="0.25">
      <c r="A284" s="658" t="s">
        <v>1327</v>
      </c>
      <c r="B284" s="584" t="s">
        <v>612</v>
      </c>
      <c r="C284" s="584" t="s">
        <v>52</v>
      </c>
      <c r="D284" s="665">
        <v>41527</v>
      </c>
      <c r="E284" s="666">
        <v>1262</v>
      </c>
      <c r="F284" s="667">
        <v>42.35</v>
      </c>
      <c r="G284" s="668">
        <f t="shared" si="66"/>
        <v>53445.700000000004</v>
      </c>
      <c r="H284" s="669"/>
      <c r="I284" s="687">
        <v>41554</v>
      </c>
      <c r="J284" s="667">
        <v>40.65</v>
      </c>
      <c r="K284" s="671">
        <f t="shared" si="67"/>
        <v>51300.299999999996</v>
      </c>
      <c r="L284" s="672">
        <f t="shared" si="65"/>
        <v>-2145.4000000000087</v>
      </c>
      <c r="M284" s="673">
        <v>1</v>
      </c>
      <c r="N284" s="781">
        <f t="shared" si="68"/>
        <v>-2145.4000000000087</v>
      </c>
      <c r="O284" s="686"/>
    </row>
    <row r="285" spans="1:16" s="526" customFormat="1" ht="15" customHeight="1" x14ac:dyDescent="0.25">
      <c r="A285" s="658" t="s">
        <v>1345</v>
      </c>
      <c r="B285" s="584" t="s">
        <v>1348</v>
      </c>
      <c r="C285" s="584" t="s">
        <v>52</v>
      </c>
      <c r="D285" s="665">
        <v>41534</v>
      </c>
      <c r="E285" s="666">
        <v>280</v>
      </c>
      <c r="F285" s="667">
        <v>142.44999999999999</v>
      </c>
      <c r="G285" s="668">
        <f t="shared" si="66"/>
        <v>39886</v>
      </c>
      <c r="H285" s="669"/>
      <c r="I285" s="687">
        <v>41555</v>
      </c>
      <c r="J285" s="667">
        <v>134.21</v>
      </c>
      <c r="K285" s="671">
        <f t="shared" si="67"/>
        <v>37578.800000000003</v>
      </c>
      <c r="L285" s="672">
        <f t="shared" si="65"/>
        <v>-2307.1999999999971</v>
      </c>
      <c r="M285" s="673">
        <v>1</v>
      </c>
      <c r="N285" s="781">
        <f t="shared" si="68"/>
        <v>-2307.1999999999971</v>
      </c>
      <c r="O285" s="686"/>
    </row>
    <row r="286" spans="1:16" s="526" customFormat="1" ht="15" customHeight="1" x14ac:dyDescent="0.25">
      <c r="A286" s="658" t="s">
        <v>1371</v>
      </c>
      <c r="B286" s="584" t="s">
        <v>1370</v>
      </c>
      <c r="C286" s="584" t="s">
        <v>52</v>
      </c>
      <c r="D286" s="665">
        <v>41548</v>
      </c>
      <c r="E286" s="666">
        <v>630</v>
      </c>
      <c r="F286" s="667">
        <v>108.48</v>
      </c>
      <c r="G286" s="668">
        <f t="shared" si="66"/>
        <v>68342.400000000009</v>
      </c>
      <c r="H286" s="669"/>
      <c r="I286" s="687">
        <v>41556</v>
      </c>
      <c r="J286" s="667">
        <v>104.78</v>
      </c>
      <c r="K286" s="671">
        <f t="shared" si="67"/>
        <v>66011.399999999994</v>
      </c>
      <c r="L286" s="672">
        <f t="shared" si="65"/>
        <v>-2331.0000000000146</v>
      </c>
      <c r="M286" s="673">
        <v>1</v>
      </c>
      <c r="N286" s="781">
        <f t="shared" si="68"/>
        <v>-2331.0000000000146</v>
      </c>
      <c r="O286" s="686"/>
    </row>
    <row r="287" spans="1:16" s="531" customFormat="1" ht="15" customHeight="1" x14ac:dyDescent="0.25">
      <c r="A287" s="658" t="s">
        <v>1187</v>
      </c>
      <c r="B287" s="582" t="s">
        <v>1188</v>
      </c>
      <c r="C287" s="582" t="s">
        <v>52</v>
      </c>
      <c r="D287" s="691">
        <v>41470</v>
      </c>
      <c r="E287" s="698">
        <v>1407</v>
      </c>
      <c r="F287" s="690">
        <v>40.06</v>
      </c>
      <c r="G287" s="668">
        <f t="shared" si="66"/>
        <v>56364.420000000006</v>
      </c>
      <c r="H287" s="690"/>
      <c r="I287" s="687">
        <v>41556</v>
      </c>
      <c r="J287" s="699">
        <v>41.24</v>
      </c>
      <c r="K287" s="671">
        <f t="shared" si="67"/>
        <v>58024.68</v>
      </c>
      <c r="L287" s="672">
        <f>SUM(K287-G287)</f>
        <v>1660.2599999999948</v>
      </c>
      <c r="M287" s="673">
        <v>1</v>
      </c>
      <c r="N287" s="781">
        <f t="shared" si="68"/>
        <v>1660.2599999999948</v>
      </c>
      <c r="O287" s="700"/>
      <c r="P287" s="530"/>
    </row>
    <row r="288" spans="1:16" s="528" customFormat="1" ht="15" customHeight="1" x14ac:dyDescent="0.25">
      <c r="A288" s="664" t="s">
        <v>1372</v>
      </c>
      <c r="B288" s="583" t="s">
        <v>1373</v>
      </c>
      <c r="C288" s="583" t="s">
        <v>77</v>
      </c>
      <c r="D288" s="675">
        <v>41550</v>
      </c>
      <c r="E288" s="664">
        <v>1792</v>
      </c>
      <c r="F288" s="676">
        <v>31.2</v>
      </c>
      <c r="G288" s="677">
        <f t="shared" ref="G288:G293" si="69">SUM(E288*F288)</f>
        <v>55910.400000000001</v>
      </c>
      <c r="H288" s="678"/>
      <c r="I288" s="687">
        <v>41557</v>
      </c>
      <c r="J288" s="676">
        <v>32.5</v>
      </c>
      <c r="K288" s="679">
        <f t="shared" ref="K288:K293" si="70">SUM(E288*J288)</f>
        <v>58240</v>
      </c>
      <c r="L288" s="681">
        <f>SUM(G288-K288)</f>
        <v>-2329.5999999999985</v>
      </c>
      <c r="M288" s="680">
        <v>1</v>
      </c>
      <c r="N288" s="780">
        <f t="shared" ref="N288:N293" si="71">SUM(L288*M288)</f>
        <v>-2329.5999999999985</v>
      </c>
      <c r="O288" s="674"/>
    </row>
    <row r="289" spans="1:16" s="526" customFormat="1" ht="15" customHeight="1" x14ac:dyDescent="0.25">
      <c r="A289" s="658" t="s">
        <v>1388</v>
      </c>
      <c r="B289" s="584" t="s">
        <v>1389</v>
      </c>
      <c r="C289" s="584" t="s">
        <v>52</v>
      </c>
      <c r="D289" s="665">
        <v>41563</v>
      </c>
      <c r="E289" s="666">
        <v>2048</v>
      </c>
      <c r="F289" s="667">
        <v>71.900000000000006</v>
      </c>
      <c r="G289" s="668">
        <f t="shared" si="69"/>
        <v>147251.20000000001</v>
      </c>
      <c r="H289" s="669"/>
      <c r="I289" s="687">
        <v>41572</v>
      </c>
      <c r="J289" s="667">
        <v>70.62</v>
      </c>
      <c r="K289" s="671">
        <f t="shared" si="70"/>
        <v>144629.76000000001</v>
      </c>
      <c r="L289" s="672">
        <f t="shared" ref="L289:L294" si="72">SUM(K289-G289)</f>
        <v>-2621.4400000000023</v>
      </c>
      <c r="M289" s="673">
        <v>1</v>
      </c>
      <c r="N289" s="781">
        <f t="shared" si="71"/>
        <v>-2621.4400000000023</v>
      </c>
      <c r="O289" s="686"/>
    </row>
    <row r="290" spans="1:16" s="526" customFormat="1" ht="15" customHeight="1" x14ac:dyDescent="0.25">
      <c r="A290" s="658" t="s">
        <v>1396</v>
      </c>
      <c r="B290" s="584" t="s">
        <v>1395</v>
      </c>
      <c r="C290" s="584" t="s">
        <v>52</v>
      </c>
      <c r="D290" s="665">
        <v>41563</v>
      </c>
      <c r="E290" s="666">
        <v>595</v>
      </c>
      <c r="F290" s="667">
        <v>131.9</v>
      </c>
      <c r="G290" s="668">
        <f t="shared" si="69"/>
        <v>78480.5</v>
      </c>
      <c r="H290" s="669"/>
      <c r="I290" s="687">
        <v>41571</v>
      </c>
      <c r="J290" s="667">
        <v>125.8</v>
      </c>
      <c r="K290" s="671">
        <f t="shared" si="70"/>
        <v>74851</v>
      </c>
      <c r="L290" s="672">
        <f t="shared" si="72"/>
        <v>-3629.5</v>
      </c>
      <c r="M290" s="673">
        <v>1</v>
      </c>
      <c r="N290" s="781">
        <f t="shared" si="71"/>
        <v>-3629.5</v>
      </c>
      <c r="O290" s="686"/>
    </row>
    <row r="291" spans="1:16" s="526" customFormat="1" ht="15" customHeight="1" x14ac:dyDescent="0.25">
      <c r="A291" s="658" t="s">
        <v>1392</v>
      </c>
      <c r="B291" s="584" t="s">
        <v>616</v>
      </c>
      <c r="C291" s="584" t="s">
        <v>52</v>
      </c>
      <c r="D291" s="665">
        <v>41565</v>
      </c>
      <c r="E291" s="666">
        <v>857</v>
      </c>
      <c r="F291" s="667">
        <v>81.88</v>
      </c>
      <c r="G291" s="668">
        <f t="shared" si="69"/>
        <v>70171.159999999989</v>
      </c>
      <c r="H291" s="669"/>
      <c r="I291" s="687">
        <v>41570</v>
      </c>
      <c r="J291" s="667">
        <v>78.86</v>
      </c>
      <c r="K291" s="671">
        <f t="shared" si="70"/>
        <v>67583.02</v>
      </c>
      <c r="L291" s="672">
        <f t="shared" si="72"/>
        <v>-2588.1399999999849</v>
      </c>
      <c r="M291" s="673">
        <v>1</v>
      </c>
      <c r="N291" s="781">
        <f t="shared" si="71"/>
        <v>-2588.1399999999849</v>
      </c>
      <c r="O291" s="686"/>
    </row>
    <row r="292" spans="1:16" s="531" customFormat="1" ht="15" customHeight="1" x14ac:dyDescent="0.25">
      <c r="A292" s="658" t="s">
        <v>1189</v>
      </c>
      <c r="B292" s="582" t="s">
        <v>646</v>
      </c>
      <c r="C292" s="582" t="s">
        <v>52</v>
      </c>
      <c r="D292" s="691">
        <v>41478</v>
      </c>
      <c r="E292" s="683">
        <v>906</v>
      </c>
      <c r="F292" s="690">
        <v>47.63</v>
      </c>
      <c r="G292" s="668">
        <f t="shared" si="69"/>
        <v>43152.78</v>
      </c>
      <c r="H292" s="690"/>
      <c r="I292" s="687">
        <v>41579</v>
      </c>
      <c r="J292" s="699">
        <v>48.67</v>
      </c>
      <c r="K292" s="671">
        <f t="shared" si="70"/>
        <v>44095.020000000004</v>
      </c>
      <c r="L292" s="672">
        <f t="shared" si="72"/>
        <v>942.24000000000524</v>
      </c>
      <c r="M292" s="673">
        <v>1</v>
      </c>
      <c r="N292" s="781">
        <f t="shared" si="71"/>
        <v>942.24000000000524</v>
      </c>
      <c r="O292" s="700"/>
      <c r="P292" s="530"/>
    </row>
    <row r="293" spans="1:16" s="526" customFormat="1" ht="15" customHeight="1" x14ac:dyDescent="0.25">
      <c r="A293" s="658" t="s">
        <v>1442</v>
      </c>
      <c r="B293" s="584" t="s">
        <v>1443</v>
      </c>
      <c r="C293" s="584" t="s">
        <v>52</v>
      </c>
      <c r="D293" s="665">
        <v>41578</v>
      </c>
      <c r="E293" s="666">
        <v>1030</v>
      </c>
      <c r="F293" s="667">
        <v>74.02</v>
      </c>
      <c r="G293" s="668">
        <f t="shared" si="69"/>
        <v>76240.599999999991</v>
      </c>
      <c r="H293" s="669"/>
      <c r="I293" s="687">
        <v>41578</v>
      </c>
      <c r="J293" s="667">
        <v>71.38</v>
      </c>
      <c r="K293" s="671">
        <f t="shared" si="70"/>
        <v>73521.399999999994</v>
      </c>
      <c r="L293" s="672">
        <f t="shared" si="72"/>
        <v>-2719.1999999999971</v>
      </c>
      <c r="M293" s="673">
        <v>1</v>
      </c>
      <c r="N293" s="781">
        <f t="shared" si="71"/>
        <v>-2719.1999999999971</v>
      </c>
      <c r="O293" s="686"/>
    </row>
    <row r="294" spans="1:16" s="526" customFormat="1" ht="15" customHeight="1" x14ac:dyDescent="0.25">
      <c r="A294" s="658" t="s">
        <v>1382</v>
      </c>
      <c r="B294" s="584" t="s">
        <v>1383</v>
      </c>
      <c r="C294" s="584" t="s">
        <v>52</v>
      </c>
      <c r="D294" s="665">
        <v>41563</v>
      </c>
      <c r="E294" s="666">
        <v>671</v>
      </c>
      <c r="F294" s="667">
        <v>76.849999999999994</v>
      </c>
      <c r="G294" s="668">
        <f>SUM(E294*F294)</f>
        <v>51566.35</v>
      </c>
      <c r="H294" s="669"/>
      <c r="I294" s="687">
        <v>41575</v>
      </c>
      <c r="J294" s="667">
        <v>71.930000000000007</v>
      </c>
      <c r="K294" s="671">
        <f>SUM(E294*J294)</f>
        <v>48265.030000000006</v>
      </c>
      <c r="L294" s="672">
        <f t="shared" si="72"/>
        <v>-3301.3199999999924</v>
      </c>
      <c r="M294" s="673">
        <v>1</v>
      </c>
      <c r="N294" s="781">
        <f>SUM(L294*M294)</f>
        <v>-3301.3199999999924</v>
      </c>
      <c r="O294" s="686"/>
    </row>
    <row r="295" spans="1:16" s="526" customFormat="1" ht="15" customHeight="1" x14ac:dyDescent="0.25">
      <c r="A295" s="658" t="s">
        <v>1426</v>
      </c>
      <c r="B295" s="584" t="s">
        <v>1427</v>
      </c>
      <c r="C295" s="584" t="s">
        <v>52</v>
      </c>
      <c r="D295" s="665">
        <v>41568</v>
      </c>
      <c r="E295" s="666">
        <v>2765</v>
      </c>
      <c r="F295" s="667">
        <v>15.98</v>
      </c>
      <c r="G295" s="668">
        <f t="shared" ref="G295:G301" si="73">SUM(E295*F295)</f>
        <v>44184.700000000004</v>
      </c>
      <c r="H295" s="669"/>
      <c r="I295" s="687">
        <v>41579</v>
      </c>
      <c r="J295" s="667">
        <v>14.98</v>
      </c>
      <c r="K295" s="671">
        <f t="shared" ref="K295:K301" si="74">SUM(E295*J295)</f>
        <v>41419.700000000004</v>
      </c>
      <c r="L295" s="672">
        <f t="shared" ref="L295:L301" si="75">SUM(K295-G295)</f>
        <v>-2765</v>
      </c>
      <c r="M295" s="673">
        <v>1</v>
      </c>
      <c r="N295" s="781">
        <f t="shared" ref="N295:N301" si="76">SUM(L295*M295)</f>
        <v>-2765</v>
      </c>
      <c r="O295" s="686"/>
    </row>
    <row r="296" spans="1:16" s="526" customFormat="1" ht="15" customHeight="1" x14ac:dyDescent="0.25">
      <c r="A296" s="658" t="s">
        <v>1434</v>
      </c>
      <c r="B296" s="584" t="s">
        <v>1214</v>
      </c>
      <c r="C296" s="584" t="s">
        <v>52</v>
      </c>
      <c r="D296" s="665">
        <v>41571</v>
      </c>
      <c r="E296" s="666">
        <v>2160</v>
      </c>
      <c r="F296" s="667">
        <v>36.590000000000003</v>
      </c>
      <c r="G296" s="668">
        <f t="shared" si="73"/>
        <v>79034.400000000009</v>
      </c>
      <c r="H296" s="669"/>
      <c r="I296" s="687">
        <v>41583</v>
      </c>
      <c r="J296" s="667">
        <v>35.31</v>
      </c>
      <c r="K296" s="671">
        <f t="shared" si="74"/>
        <v>76269.600000000006</v>
      </c>
      <c r="L296" s="672">
        <f t="shared" si="75"/>
        <v>-2764.8000000000029</v>
      </c>
      <c r="M296" s="673">
        <v>1</v>
      </c>
      <c r="N296" s="781">
        <f t="shared" si="76"/>
        <v>-2764.8000000000029</v>
      </c>
      <c r="O296" s="686"/>
    </row>
    <row r="297" spans="1:16" s="526" customFormat="1" ht="15" customHeight="1" x14ac:dyDescent="0.25">
      <c r="A297" s="658" t="s">
        <v>1399</v>
      </c>
      <c r="B297" s="584" t="s">
        <v>1400</v>
      </c>
      <c r="C297" s="584" t="s">
        <v>52</v>
      </c>
      <c r="D297" s="665">
        <v>41562</v>
      </c>
      <c r="E297" s="666">
        <v>1328</v>
      </c>
      <c r="F297" s="667">
        <v>40.92</v>
      </c>
      <c r="G297" s="668">
        <f t="shared" si="73"/>
        <v>54341.760000000002</v>
      </c>
      <c r="H297" s="669"/>
      <c r="I297" s="687">
        <v>41584</v>
      </c>
      <c r="J297" s="667">
        <v>38.19</v>
      </c>
      <c r="K297" s="671">
        <f t="shared" si="74"/>
        <v>50716.32</v>
      </c>
      <c r="L297" s="672">
        <f t="shared" si="75"/>
        <v>-3625.4400000000023</v>
      </c>
      <c r="M297" s="673">
        <v>1</v>
      </c>
      <c r="N297" s="781">
        <f t="shared" si="76"/>
        <v>-3625.4400000000023</v>
      </c>
      <c r="O297" s="686"/>
    </row>
    <row r="298" spans="1:16" s="526" customFormat="1" ht="15" customHeight="1" x14ac:dyDescent="0.25">
      <c r="A298" s="658" t="s">
        <v>1432</v>
      </c>
      <c r="B298" s="584" t="s">
        <v>1433</v>
      </c>
      <c r="C298" s="584" t="s">
        <v>52</v>
      </c>
      <c r="D298" s="665">
        <v>41569</v>
      </c>
      <c r="E298" s="666">
        <v>2765</v>
      </c>
      <c r="F298" s="667">
        <v>26.01</v>
      </c>
      <c r="G298" s="668">
        <f t="shared" si="73"/>
        <v>71917.650000000009</v>
      </c>
      <c r="H298" s="669"/>
      <c r="I298" s="687">
        <v>41585</v>
      </c>
      <c r="J298" s="667">
        <v>25.01</v>
      </c>
      <c r="K298" s="671">
        <f t="shared" si="74"/>
        <v>69152.650000000009</v>
      </c>
      <c r="L298" s="672">
        <f t="shared" si="75"/>
        <v>-2765</v>
      </c>
      <c r="M298" s="673">
        <v>1</v>
      </c>
      <c r="N298" s="781">
        <f t="shared" si="76"/>
        <v>-2765</v>
      </c>
      <c r="O298" s="686"/>
    </row>
    <row r="299" spans="1:16" s="526" customFormat="1" ht="15" customHeight="1" x14ac:dyDescent="0.25">
      <c r="A299" s="658" t="s">
        <v>1372</v>
      </c>
      <c r="B299" s="584" t="s">
        <v>1373</v>
      </c>
      <c r="C299" s="584" t="s">
        <v>52</v>
      </c>
      <c r="D299" s="665">
        <v>41576</v>
      </c>
      <c r="E299" s="666">
        <v>1063</v>
      </c>
      <c r="F299" s="667">
        <v>34.67</v>
      </c>
      <c r="G299" s="668">
        <f t="shared" si="73"/>
        <v>36854.21</v>
      </c>
      <c r="H299" s="669"/>
      <c r="I299" s="687">
        <v>41585</v>
      </c>
      <c r="J299" s="667">
        <v>32.78</v>
      </c>
      <c r="K299" s="671">
        <f t="shared" si="74"/>
        <v>34845.14</v>
      </c>
      <c r="L299" s="672">
        <f t="shared" si="75"/>
        <v>-2009.0699999999997</v>
      </c>
      <c r="M299" s="673">
        <v>1</v>
      </c>
      <c r="N299" s="781">
        <f t="shared" si="76"/>
        <v>-2009.0699999999997</v>
      </c>
      <c r="O299" s="686"/>
    </row>
    <row r="300" spans="1:16" s="526" customFormat="1" ht="15" customHeight="1" x14ac:dyDescent="0.25">
      <c r="A300" s="658" t="s">
        <v>1296</v>
      </c>
      <c r="B300" s="584" t="s">
        <v>1295</v>
      </c>
      <c r="C300" s="584" t="s">
        <v>52</v>
      </c>
      <c r="D300" s="665">
        <v>41512</v>
      </c>
      <c r="E300" s="666">
        <v>326</v>
      </c>
      <c r="F300" s="667">
        <v>144.63</v>
      </c>
      <c r="G300" s="668">
        <f t="shared" si="73"/>
        <v>47149.38</v>
      </c>
      <c r="H300" s="669"/>
      <c r="I300" s="687">
        <v>41597</v>
      </c>
      <c r="J300" s="667">
        <v>159</v>
      </c>
      <c r="K300" s="671">
        <f t="shared" si="74"/>
        <v>51834</v>
      </c>
      <c r="L300" s="672">
        <f t="shared" si="75"/>
        <v>4684.6200000000026</v>
      </c>
      <c r="M300" s="673">
        <v>1</v>
      </c>
      <c r="N300" s="781">
        <f t="shared" si="76"/>
        <v>4684.6200000000026</v>
      </c>
      <c r="O300" s="686"/>
    </row>
    <row r="301" spans="1:16" s="526" customFormat="1" ht="15" customHeight="1" x14ac:dyDescent="0.25">
      <c r="A301" s="658" t="s">
        <v>1342</v>
      </c>
      <c r="B301" s="584" t="s">
        <v>1351</v>
      </c>
      <c r="C301" s="584" t="s">
        <v>52</v>
      </c>
      <c r="D301" s="665">
        <v>41533</v>
      </c>
      <c r="E301" s="666">
        <v>924</v>
      </c>
      <c r="F301" s="667">
        <v>56.27</v>
      </c>
      <c r="G301" s="668">
        <f t="shared" si="73"/>
        <v>51993.48</v>
      </c>
      <c r="H301" s="669"/>
      <c r="I301" s="687">
        <v>41599</v>
      </c>
      <c r="J301" s="667">
        <v>56.82</v>
      </c>
      <c r="K301" s="671">
        <f t="shared" si="74"/>
        <v>52501.68</v>
      </c>
      <c r="L301" s="672">
        <f t="shared" si="75"/>
        <v>508.19999999999709</v>
      </c>
      <c r="M301" s="673">
        <v>1</v>
      </c>
      <c r="N301" s="781">
        <f t="shared" si="76"/>
        <v>508.19999999999709</v>
      </c>
      <c r="O301" s="686"/>
    </row>
    <row r="302" spans="1:16" s="533" customFormat="1" ht="15" customHeight="1" x14ac:dyDescent="0.25">
      <c r="A302" s="702" t="s">
        <v>563</v>
      </c>
      <c r="B302" s="534" t="s">
        <v>564</v>
      </c>
      <c r="C302" s="534" t="s">
        <v>52</v>
      </c>
      <c r="D302" s="703">
        <v>41506</v>
      </c>
      <c r="E302" s="704">
        <v>854</v>
      </c>
      <c r="F302" s="705">
        <v>47.76</v>
      </c>
      <c r="G302" s="706">
        <f t="shared" ref="G302:G310" si="77">SUM(E302*F302)</f>
        <v>40787.040000000001</v>
      </c>
      <c r="H302" s="707"/>
      <c r="I302" s="708">
        <v>41604</v>
      </c>
      <c r="J302" s="705">
        <v>52.85</v>
      </c>
      <c r="K302" s="709">
        <f t="shared" ref="K302:K310" si="78">SUM(E302*J302)</f>
        <v>45133.9</v>
      </c>
      <c r="L302" s="710">
        <f t="shared" ref="L302:L310" si="79">SUM(K302-G302)</f>
        <v>4346.8600000000006</v>
      </c>
      <c r="M302" s="711">
        <v>1</v>
      </c>
      <c r="N302" s="785">
        <f t="shared" ref="N302:N310" si="80">SUM(L302*M302)</f>
        <v>4346.8600000000006</v>
      </c>
      <c r="O302" s="712"/>
    </row>
    <row r="303" spans="1:16" s="533" customFormat="1" ht="15" customHeight="1" x14ac:dyDescent="0.25">
      <c r="A303" s="702" t="s">
        <v>1391</v>
      </c>
      <c r="B303" s="534" t="s">
        <v>1390</v>
      </c>
      <c r="C303" s="534" t="s">
        <v>52</v>
      </c>
      <c r="D303" s="703">
        <v>41563</v>
      </c>
      <c r="E303" s="704">
        <v>888</v>
      </c>
      <c r="F303" s="705">
        <v>69.790000000000006</v>
      </c>
      <c r="G303" s="706">
        <f t="shared" si="77"/>
        <v>61973.520000000004</v>
      </c>
      <c r="H303" s="707"/>
      <c r="I303" s="708">
        <v>41605</v>
      </c>
      <c r="J303" s="705">
        <v>70.37</v>
      </c>
      <c r="K303" s="709">
        <f t="shared" si="78"/>
        <v>62488.560000000005</v>
      </c>
      <c r="L303" s="710">
        <f t="shared" si="79"/>
        <v>515.04000000000087</v>
      </c>
      <c r="M303" s="711">
        <v>1</v>
      </c>
      <c r="N303" s="785">
        <f t="shared" si="80"/>
        <v>515.04000000000087</v>
      </c>
      <c r="O303" s="712"/>
    </row>
    <row r="304" spans="1:16" s="533" customFormat="1" ht="15" customHeight="1" x14ac:dyDescent="0.25">
      <c r="A304" s="702" t="s">
        <v>1403</v>
      </c>
      <c r="B304" s="534" t="s">
        <v>1404</v>
      </c>
      <c r="C304" s="534" t="s">
        <v>52</v>
      </c>
      <c r="D304" s="703">
        <v>41563</v>
      </c>
      <c r="E304" s="704">
        <v>709</v>
      </c>
      <c r="F304" s="705">
        <v>91.42</v>
      </c>
      <c r="G304" s="706">
        <f t="shared" si="77"/>
        <v>64816.78</v>
      </c>
      <c r="H304" s="707"/>
      <c r="I304" s="708">
        <v>41605</v>
      </c>
      <c r="J304" s="705">
        <v>88.04</v>
      </c>
      <c r="K304" s="709">
        <f t="shared" si="78"/>
        <v>62420.360000000008</v>
      </c>
      <c r="L304" s="710">
        <f t="shared" si="79"/>
        <v>-2396.419999999991</v>
      </c>
      <c r="M304" s="711">
        <v>1</v>
      </c>
      <c r="N304" s="785">
        <f t="shared" si="80"/>
        <v>-2396.419999999991</v>
      </c>
      <c r="O304" s="712"/>
    </row>
    <row r="305" spans="1:16" s="108" customFormat="1" ht="15" customHeight="1" x14ac:dyDescent="0.25">
      <c r="A305" s="610" t="s">
        <v>1398</v>
      </c>
      <c r="B305" s="534" t="s">
        <v>1397</v>
      </c>
      <c r="C305" s="378" t="s">
        <v>52</v>
      </c>
      <c r="D305" s="548">
        <v>41563</v>
      </c>
      <c r="E305" s="549">
        <v>698</v>
      </c>
      <c r="F305" s="611">
        <v>97.3</v>
      </c>
      <c r="G305" s="612">
        <f t="shared" si="77"/>
        <v>67915.399999999994</v>
      </c>
      <c r="H305" s="552"/>
      <c r="I305" s="578">
        <v>41612</v>
      </c>
      <c r="J305" s="611">
        <v>93.84</v>
      </c>
      <c r="K305" s="613">
        <f t="shared" si="78"/>
        <v>65500.32</v>
      </c>
      <c r="L305" s="614">
        <f t="shared" si="79"/>
        <v>-2415.0799999999945</v>
      </c>
      <c r="M305" s="615">
        <v>1</v>
      </c>
      <c r="N305" s="554">
        <f t="shared" si="80"/>
        <v>-2415.0799999999945</v>
      </c>
      <c r="O305" s="632"/>
    </row>
    <row r="306" spans="1:16" s="108" customFormat="1" ht="15" customHeight="1" x14ac:dyDescent="0.25">
      <c r="A306" s="610" t="s">
        <v>1468</v>
      </c>
      <c r="B306" s="535" t="s">
        <v>1467</v>
      </c>
      <c r="C306" s="559" t="s">
        <v>52</v>
      </c>
      <c r="D306" s="556">
        <v>41596</v>
      </c>
      <c r="E306" s="557">
        <v>1566</v>
      </c>
      <c r="F306" s="630">
        <v>88.92</v>
      </c>
      <c r="G306" s="612">
        <f t="shared" si="77"/>
        <v>139248.72</v>
      </c>
      <c r="H306" s="552"/>
      <c r="I306" s="579">
        <v>41612</v>
      </c>
      <c r="J306" s="630">
        <v>86.18</v>
      </c>
      <c r="K306" s="613">
        <f t="shared" si="78"/>
        <v>134957.88</v>
      </c>
      <c r="L306" s="614">
        <f t="shared" si="79"/>
        <v>-4290.8399999999965</v>
      </c>
      <c r="M306" s="631">
        <v>1</v>
      </c>
      <c r="N306" s="554">
        <f t="shared" si="80"/>
        <v>-4290.8399999999965</v>
      </c>
      <c r="O306" s="632"/>
    </row>
    <row r="307" spans="1:16" s="108" customFormat="1" ht="15" customHeight="1" x14ac:dyDescent="0.25">
      <c r="A307" s="610" t="s">
        <v>1312</v>
      </c>
      <c r="B307" s="535" t="s">
        <v>1313</v>
      </c>
      <c r="C307" s="559" t="s">
        <v>52</v>
      </c>
      <c r="D307" s="556">
        <v>41603</v>
      </c>
      <c r="E307" s="557">
        <v>1603</v>
      </c>
      <c r="F307" s="630">
        <v>72.81</v>
      </c>
      <c r="G307" s="612">
        <f t="shared" si="77"/>
        <v>116714.43000000001</v>
      </c>
      <c r="H307" s="552"/>
      <c r="I307" s="579">
        <v>41612</v>
      </c>
      <c r="J307" s="630">
        <v>70.010000000000005</v>
      </c>
      <c r="K307" s="613">
        <f t="shared" si="78"/>
        <v>112226.03000000001</v>
      </c>
      <c r="L307" s="614">
        <f t="shared" si="79"/>
        <v>-4488.3999999999942</v>
      </c>
      <c r="M307" s="631">
        <v>1</v>
      </c>
      <c r="N307" s="554">
        <f t="shared" si="80"/>
        <v>-4488.3999999999942</v>
      </c>
      <c r="O307" s="632"/>
    </row>
    <row r="308" spans="1:16" s="108" customFormat="1" ht="15" customHeight="1" x14ac:dyDescent="0.25">
      <c r="A308" s="610" t="s">
        <v>1341</v>
      </c>
      <c r="B308" s="534" t="s">
        <v>1221</v>
      </c>
      <c r="C308" s="378" t="s">
        <v>52</v>
      </c>
      <c r="D308" s="548">
        <v>41533</v>
      </c>
      <c r="E308" s="549">
        <v>1582</v>
      </c>
      <c r="F308" s="611">
        <v>50.46</v>
      </c>
      <c r="G308" s="612">
        <f t="shared" si="77"/>
        <v>79827.72</v>
      </c>
      <c r="H308" s="552"/>
      <c r="I308" s="578">
        <v>41612</v>
      </c>
      <c r="J308" s="611">
        <v>54.38</v>
      </c>
      <c r="K308" s="613">
        <f t="shared" si="78"/>
        <v>86029.16</v>
      </c>
      <c r="L308" s="614">
        <f t="shared" si="79"/>
        <v>6201.4400000000023</v>
      </c>
      <c r="M308" s="615">
        <v>1</v>
      </c>
      <c r="N308" s="554">
        <f t="shared" si="80"/>
        <v>6201.4400000000023</v>
      </c>
      <c r="O308" s="616"/>
      <c r="P308" s="311"/>
    </row>
    <row r="309" spans="1:16" s="108" customFormat="1" ht="15" customHeight="1" x14ac:dyDescent="0.25">
      <c r="A309" s="610" t="s">
        <v>1010</v>
      </c>
      <c r="B309" s="535" t="s">
        <v>1011</v>
      </c>
      <c r="C309" s="559" t="s">
        <v>52</v>
      </c>
      <c r="D309" s="556">
        <v>41583</v>
      </c>
      <c r="E309" s="557">
        <v>1090</v>
      </c>
      <c r="F309" s="630">
        <v>65.11</v>
      </c>
      <c r="G309" s="612">
        <f t="shared" si="77"/>
        <v>70969.899999999994</v>
      </c>
      <c r="H309" s="552"/>
      <c r="I309" s="579">
        <v>41613</v>
      </c>
      <c r="J309" s="630">
        <v>63.26</v>
      </c>
      <c r="K309" s="613">
        <f t="shared" si="78"/>
        <v>68953.399999999994</v>
      </c>
      <c r="L309" s="614">
        <f t="shared" si="79"/>
        <v>-2016.5</v>
      </c>
      <c r="M309" s="631">
        <v>1</v>
      </c>
      <c r="N309" s="554">
        <f t="shared" si="80"/>
        <v>-2016.5</v>
      </c>
      <c r="O309" s="632"/>
    </row>
    <row r="310" spans="1:16" ht="15" customHeight="1" x14ac:dyDescent="0.25">
      <c r="A310" s="610" t="s">
        <v>610</v>
      </c>
      <c r="B310" s="535" t="s">
        <v>220</v>
      </c>
      <c r="C310" s="559" t="s">
        <v>52</v>
      </c>
      <c r="D310" s="556">
        <v>41593</v>
      </c>
      <c r="E310" s="557">
        <v>1117</v>
      </c>
      <c r="F310" s="630">
        <v>92.85</v>
      </c>
      <c r="G310" s="612">
        <f t="shared" si="77"/>
        <v>103713.45</v>
      </c>
      <c r="H310" s="552"/>
      <c r="I310" s="579">
        <v>41613</v>
      </c>
      <c r="J310" s="630">
        <v>89.35</v>
      </c>
      <c r="K310" s="613">
        <f t="shared" si="78"/>
        <v>99803.95</v>
      </c>
      <c r="L310" s="614">
        <f t="shared" si="79"/>
        <v>-3909.5</v>
      </c>
      <c r="M310" s="631">
        <v>1</v>
      </c>
      <c r="N310" s="554">
        <f t="shared" si="80"/>
        <v>-3909.5</v>
      </c>
      <c r="O310" s="632"/>
      <c r="P310" s="108"/>
    </row>
    <row r="311" spans="1:16" s="108" customFormat="1" ht="15" customHeight="1" x14ac:dyDescent="0.25">
      <c r="A311" s="411" t="s">
        <v>1486</v>
      </c>
      <c r="B311" s="535" t="s">
        <v>1487</v>
      </c>
      <c r="C311" s="432" t="s">
        <v>52</v>
      </c>
      <c r="D311" s="433">
        <v>41609</v>
      </c>
      <c r="E311" s="434">
        <v>827</v>
      </c>
      <c r="F311" s="623">
        <v>0</v>
      </c>
      <c r="G311" s="624">
        <f t="shared" ref="G311:G318" si="81">SUM(E311*F311)</f>
        <v>0</v>
      </c>
      <c r="H311" s="437"/>
      <c r="I311" s="515">
        <v>41617</v>
      </c>
      <c r="J311" s="623">
        <v>40.6</v>
      </c>
      <c r="K311" s="604">
        <f t="shared" ref="K311:K318" si="82">SUM(E311*J311)</f>
        <v>33576.200000000004</v>
      </c>
      <c r="L311" s="605">
        <f>SUM(K311-G311)</f>
        <v>33576.200000000004</v>
      </c>
      <c r="M311" s="625">
        <v>1</v>
      </c>
      <c r="N311" s="440">
        <f t="shared" ref="N311:N318" si="83">SUM(L311*M311)</f>
        <v>33576.200000000004</v>
      </c>
      <c r="O311" s="428" t="s">
        <v>1495</v>
      </c>
    </row>
    <row r="312" spans="1:16" ht="15" customHeight="1" x14ac:dyDescent="0.25">
      <c r="A312" s="466" t="s">
        <v>1488</v>
      </c>
      <c r="B312" s="575" t="s">
        <v>1489</v>
      </c>
      <c r="C312" s="443" t="s">
        <v>77</v>
      </c>
      <c r="D312" s="444">
        <v>41611</v>
      </c>
      <c r="E312" s="445">
        <v>3915</v>
      </c>
      <c r="F312" s="617">
        <v>32.89</v>
      </c>
      <c r="G312" s="618">
        <f t="shared" si="81"/>
        <v>128764.35</v>
      </c>
      <c r="H312" s="448"/>
      <c r="I312" s="515">
        <v>41617</v>
      </c>
      <c r="J312" s="617">
        <v>34.1</v>
      </c>
      <c r="K312" s="619">
        <f t="shared" si="82"/>
        <v>133501.5</v>
      </c>
      <c r="L312" s="620">
        <f>SUM(G312-K312)</f>
        <v>-4737.1499999999942</v>
      </c>
      <c r="M312" s="621">
        <v>1</v>
      </c>
      <c r="N312" s="451">
        <f t="shared" si="83"/>
        <v>-4737.1499999999942</v>
      </c>
      <c r="O312" s="622"/>
      <c r="P312" s="110"/>
    </row>
    <row r="313" spans="1:16" ht="15" customHeight="1" x14ac:dyDescent="0.25">
      <c r="A313" s="610" t="s">
        <v>1454</v>
      </c>
      <c r="B313" s="535" t="s">
        <v>1455</v>
      </c>
      <c r="C313" s="559" t="s">
        <v>52</v>
      </c>
      <c r="D313" s="556">
        <v>41593</v>
      </c>
      <c r="E313" s="557">
        <v>1303</v>
      </c>
      <c r="F313" s="630">
        <v>48.6</v>
      </c>
      <c r="G313" s="612">
        <f t="shared" si="81"/>
        <v>63325.8</v>
      </c>
      <c r="H313" s="552"/>
      <c r="I313" s="579">
        <v>41618</v>
      </c>
      <c r="J313" s="630">
        <v>45.6</v>
      </c>
      <c r="K313" s="613">
        <f t="shared" si="82"/>
        <v>59416.800000000003</v>
      </c>
      <c r="L313" s="614">
        <f t="shared" ref="L313:L318" si="84">SUM(K313-G313)</f>
        <v>-3909</v>
      </c>
      <c r="M313" s="631">
        <v>1</v>
      </c>
      <c r="N313" s="554">
        <f t="shared" si="83"/>
        <v>-3909</v>
      </c>
      <c r="O313" s="632"/>
      <c r="P313" s="108"/>
    </row>
    <row r="314" spans="1:16" ht="15" customHeight="1" x14ac:dyDescent="0.25">
      <c r="A314" s="610" t="s">
        <v>958</v>
      </c>
      <c r="B314" s="534" t="s">
        <v>959</v>
      </c>
      <c r="C314" s="378" t="s">
        <v>52</v>
      </c>
      <c r="D314" s="548">
        <v>41310</v>
      </c>
      <c r="E314" s="549">
        <v>555</v>
      </c>
      <c r="F314" s="611">
        <v>60.86</v>
      </c>
      <c r="G314" s="612">
        <f t="shared" si="81"/>
        <v>33777.300000000003</v>
      </c>
      <c r="H314" s="552"/>
      <c r="I314" s="578">
        <v>41619</v>
      </c>
      <c r="J314" s="613">
        <v>78</v>
      </c>
      <c r="K314" s="613">
        <f t="shared" si="82"/>
        <v>43290</v>
      </c>
      <c r="L314" s="614">
        <f t="shared" si="84"/>
        <v>9512.6999999999971</v>
      </c>
      <c r="M314" s="615">
        <v>1</v>
      </c>
      <c r="N314" s="554">
        <f t="shared" si="83"/>
        <v>9512.6999999999971</v>
      </c>
      <c r="O314" s="616"/>
      <c r="P314" s="311"/>
    </row>
    <row r="315" spans="1:16" s="108" customFormat="1" ht="15" customHeight="1" x14ac:dyDescent="0.25">
      <c r="A315" s="610" t="s">
        <v>1475</v>
      </c>
      <c r="B315" s="535" t="s">
        <v>852</v>
      </c>
      <c r="C315" s="559" t="s">
        <v>52</v>
      </c>
      <c r="D315" s="556">
        <v>41600</v>
      </c>
      <c r="E315" s="557">
        <v>1810</v>
      </c>
      <c r="F315" s="630">
        <v>90.24</v>
      </c>
      <c r="G315" s="612">
        <f t="shared" si="81"/>
        <v>163334.39999999999</v>
      </c>
      <c r="H315" s="552"/>
      <c r="I315" s="579">
        <v>41619</v>
      </c>
      <c r="J315" s="630">
        <v>87.76</v>
      </c>
      <c r="K315" s="613">
        <f t="shared" si="82"/>
        <v>158845.6</v>
      </c>
      <c r="L315" s="614">
        <f t="shared" si="84"/>
        <v>-4488.7999999999884</v>
      </c>
      <c r="M315" s="631">
        <v>1</v>
      </c>
      <c r="N315" s="554">
        <f t="shared" si="83"/>
        <v>-4488.7999999999884</v>
      </c>
      <c r="O315" s="632"/>
    </row>
    <row r="316" spans="1:16" s="108" customFormat="1" ht="15" customHeight="1" x14ac:dyDescent="0.25">
      <c r="A316" s="610" t="s">
        <v>1401</v>
      </c>
      <c r="B316" s="534" t="s">
        <v>1402</v>
      </c>
      <c r="C316" s="378" t="s">
        <v>52</v>
      </c>
      <c r="D316" s="548">
        <v>41563</v>
      </c>
      <c r="E316" s="549">
        <v>882</v>
      </c>
      <c r="F316" s="611">
        <v>79.27</v>
      </c>
      <c r="G316" s="612">
        <f t="shared" si="81"/>
        <v>69916.14</v>
      </c>
      <c r="H316" s="552"/>
      <c r="I316" s="578">
        <v>41619</v>
      </c>
      <c r="J316" s="611">
        <v>76.48</v>
      </c>
      <c r="K316" s="613">
        <f t="shared" si="82"/>
        <v>67455.360000000001</v>
      </c>
      <c r="L316" s="614">
        <f t="shared" si="84"/>
        <v>-2460.7799999999988</v>
      </c>
      <c r="M316" s="615">
        <v>1</v>
      </c>
      <c r="N316" s="554">
        <f t="shared" si="83"/>
        <v>-2460.7799999999988</v>
      </c>
      <c r="O316" s="632"/>
    </row>
    <row r="317" spans="1:16" s="108" customFormat="1" ht="15" customHeight="1" x14ac:dyDescent="0.25">
      <c r="A317" s="610" t="s">
        <v>1079</v>
      </c>
      <c r="B317" s="534" t="s">
        <v>1080</v>
      </c>
      <c r="C317" s="378" t="s">
        <v>52</v>
      </c>
      <c r="D317" s="548">
        <v>41563</v>
      </c>
      <c r="E317" s="549">
        <v>967</v>
      </c>
      <c r="F317" s="611">
        <v>56.32</v>
      </c>
      <c r="G317" s="612">
        <f t="shared" si="81"/>
        <v>54461.440000000002</v>
      </c>
      <c r="H317" s="552"/>
      <c r="I317" s="578">
        <v>41620</v>
      </c>
      <c r="J317" s="611">
        <v>53.83</v>
      </c>
      <c r="K317" s="613">
        <f t="shared" si="82"/>
        <v>52053.61</v>
      </c>
      <c r="L317" s="614">
        <f t="shared" si="84"/>
        <v>-2407.8300000000017</v>
      </c>
      <c r="M317" s="615">
        <v>1</v>
      </c>
      <c r="N317" s="554">
        <f t="shared" si="83"/>
        <v>-2407.8300000000017</v>
      </c>
      <c r="O317" s="616"/>
      <c r="P317" s="311"/>
    </row>
    <row r="318" spans="1:16" s="108" customFormat="1" ht="15" customHeight="1" x14ac:dyDescent="0.25">
      <c r="A318" s="610" t="s">
        <v>1473</v>
      </c>
      <c r="B318" s="535" t="s">
        <v>1472</v>
      </c>
      <c r="C318" s="559" t="s">
        <v>52</v>
      </c>
      <c r="D318" s="556">
        <v>41596</v>
      </c>
      <c r="E318" s="557">
        <v>1740</v>
      </c>
      <c r="F318" s="630">
        <v>75.55</v>
      </c>
      <c r="G318" s="612">
        <f t="shared" si="81"/>
        <v>131457</v>
      </c>
      <c r="H318" s="552"/>
      <c r="I318" s="579">
        <v>41621</v>
      </c>
      <c r="J318" s="630">
        <v>72.92</v>
      </c>
      <c r="K318" s="613">
        <f t="shared" si="82"/>
        <v>126880.8</v>
      </c>
      <c r="L318" s="614">
        <f t="shared" si="84"/>
        <v>-4576.1999999999971</v>
      </c>
      <c r="M318" s="631">
        <v>1</v>
      </c>
      <c r="N318" s="554">
        <f t="shared" si="83"/>
        <v>-4576.1999999999971</v>
      </c>
      <c r="O318" s="632"/>
    </row>
    <row r="319" spans="1:16" s="108" customFormat="1" ht="15" customHeight="1" x14ac:dyDescent="0.25">
      <c r="A319" s="610" t="s">
        <v>1314</v>
      </c>
      <c r="B319" s="534" t="s">
        <v>1315</v>
      </c>
      <c r="C319" s="378" t="s">
        <v>52</v>
      </c>
      <c r="D319" s="548">
        <v>41523</v>
      </c>
      <c r="E319" s="549">
        <v>585</v>
      </c>
      <c r="F319" s="611">
        <v>78.12</v>
      </c>
      <c r="G319" s="612">
        <f t="shared" ref="G319:G325" si="85">SUM(E319*F319)</f>
        <v>45700.200000000004</v>
      </c>
      <c r="H319" s="552"/>
      <c r="I319" s="578">
        <v>41624</v>
      </c>
      <c r="J319" s="611">
        <v>77.75</v>
      </c>
      <c r="K319" s="613">
        <f t="shared" ref="K319:K325" si="86">SUM(E319*J319)</f>
        <v>45483.75</v>
      </c>
      <c r="L319" s="614">
        <f t="shared" ref="L319:L324" si="87">SUM(K319-G319)</f>
        <v>-216.45000000000437</v>
      </c>
      <c r="M319" s="615">
        <v>1</v>
      </c>
      <c r="N319" s="554">
        <f t="shared" ref="N319:N325" si="88">SUM(L319*M319)</f>
        <v>-216.45000000000437</v>
      </c>
      <c r="O319" s="632"/>
    </row>
    <row r="320" spans="1:16" s="108" customFormat="1" ht="15" customHeight="1" x14ac:dyDescent="0.25">
      <c r="A320" s="610" t="s">
        <v>1049</v>
      </c>
      <c r="B320" s="534" t="s">
        <v>1048</v>
      </c>
      <c r="C320" s="378" t="s">
        <v>52</v>
      </c>
      <c r="D320" s="548">
        <v>41571</v>
      </c>
      <c r="E320" s="549">
        <v>1383</v>
      </c>
      <c r="F320" s="611">
        <v>53.96</v>
      </c>
      <c r="G320" s="612">
        <f t="shared" si="85"/>
        <v>74626.680000000008</v>
      </c>
      <c r="H320" s="552"/>
      <c r="I320" s="578">
        <v>41625</v>
      </c>
      <c r="J320" s="611">
        <v>58.24</v>
      </c>
      <c r="K320" s="613">
        <f t="shared" si="86"/>
        <v>80545.919999999998</v>
      </c>
      <c r="L320" s="614">
        <f t="shared" si="87"/>
        <v>5919.2399999999907</v>
      </c>
      <c r="M320" s="615">
        <v>1</v>
      </c>
      <c r="N320" s="554">
        <f t="shared" si="88"/>
        <v>5919.2399999999907</v>
      </c>
      <c r="O320" s="632"/>
    </row>
    <row r="321" spans="1:16" s="108" customFormat="1" ht="15" customHeight="1" x14ac:dyDescent="0.25">
      <c r="A321" s="610" t="s">
        <v>1471</v>
      </c>
      <c r="B321" s="535" t="s">
        <v>866</v>
      </c>
      <c r="C321" s="559" t="s">
        <v>52</v>
      </c>
      <c r="D321" s="556">
        <v>41597</v>
      </c>
      <c r="E321" s="557">
        <v>2963</v>
      </c>
      <c r="F321" s="630">
        <v>51.34</v>
      </c>
      <c r="G321" s="612">
        <f t="shared" si="85"/>
        <v>152120.42000000001</v>
      </c>
      <c r="H321" s="552"/>
      <c r="I321" s="579">
        <v>41625</v>
      </c>
      <c r="J321" s="630">
        <v>50.6</v>
      </c>
      <c r="K321" s="613">
        <f t="shared" si="86"/>
        <v>149927.80000000002</v>
      </c>
      <c r="L321" s="614">
        <f t="shared" si="87"/>
        <v>-2192.6199999999953</v>
      </c>
      <c r="M321" s="631">
        <v>1</v>
      </c>
      <c r="N321" s="554">
        <f t="shared" si="88"/>
        <v>-2192.6199999999953</v>
      </c>
      <c r="O321" s="632"/>
    </row>
    <row r="322" spans="1:16" s="108" customFormat="1" ht="15" customHeight="1" x14ac:dyDescent="0.25">
      <c r="A322" s="610" t="s">
        <v>516</v>
      </c>
      <c r="B322" s="534" t="s">
        <v>517</v>
      </c>
      <c r="C322" s="378" t="s">
        <v>52</v>
      </c>
      <c r="D322" s="548">
        <v>41520</v>
      </c>
      <c r="E322" s="549">
        <v>729</v>
      </c>
      <c r="F322" s="611">
        <v>61.26</v>
      </c>
      <c r="G322" s="612">
        <f t="shared" si="85"/>
        <v>44658.54</v>
      </c>
      <c r="H322" s="552"/>
      <c r="I322" s="578">
        <v>41626</v>
      </c>
      <c r="J322" s="611">
        <v>66.59</v>
      </c>
      <c r="K322" s="613">
        <f t="shared" si="86"/>
        <v>48544.11</v>
      </c>
      <c r="L322" s="614">
        <f t="shared" si="87"/>
        <v>3885.5699999999997</v>
      </c>
      <c r="M322" s="615">
        <v>1</v>
      </c>
      <c r="N322" s="554">
        <f t="shared" si="88"/>
        <v>3885.5699999999997</v>
      </c>
      <c r="O322" s="632"/>
    </row>
    <row r="323" spans="1:16" s="108" customFormat="1" ht="15" customHeight="1" x14ac:dyDescent="0.25">
      <c r="A323" s="610" t="s">
        <v>1477</v>
      </c>
      <c r="B323" s="535" t="s">
        <v>1478</v>
      </c>
      <c r="C323" s="559" t="s">
        <v>52</v>
      </c>
      <c r="D323" s="556">
        <v>41605</v>
      </c>
      <c r="E323" s="557">
        <v>3075</v>
      </c>
      <c r="F323" s="630">
        <v>44.89</v>
      </c>
      <c r="G323" s="612">
        <f t="shared" si="85"/>
        <v>138036.75</v>
      </c>
      <c r="H323" s="552"/>
      <c r="I323" s="579">
        <v>41626</v>
      </c>
      <c r="J323" s="630">
        <v>43.99</v>
      </c>
      <c r="K323" s="613">
        <f t="shared" si="86"/>
        <v>135269.25</v>
      </c>
      <c r="L323" s="614">
        <f t="shared" si="87"/>
        <v>-2767.5</v>
      </c>
      <c r="M323" s="631">
        <v>1</v>
      </c>
      <c r="N323" s="554">
        <f t="shared" si="88"/>
        <v>-2767.5</v>
      </c>
      <c r="O323" s="632"/>
    </row>
    <row r="324" spans="1:16" s="108" customFormat="1" ht="15" customHeight="1" x14ac:dyDescent="0.25">
      <c r="A324" s="411" t="s">
        <v>1513</v>
      </c>
      <c r="B324" s="535" t="s">
        <v>1514</v>
      </c>
      <c r="C324" s="432" t="s">
        <v>52</v>
      </c>
      <c r="D324" s="433">
        <v>41617</v>
      </c>
      <c r="E324" s="434">
        <v>2765</v>
      </c>
      <c r="F324" s="623">
        <v>35.119999999999997</v>
      </c>
      <c r="G324" s="624">
        <f t="shared" si="85"/>
        <v>97106.799999999988</v>
      </c>
      <c r="H324" s="437"/>
      <c r="I324" s="515">
        <v>41626</v>
      </c>
      <c r="J324" s="623">
        <v>33.54</v>
      </c>
      <c r="K324" s="604">
        <f t="shared" si="86"/>
        <v>92738.099999999991</v>
      </c>
      <c r="L324" s="605">
        <f t="shared" si="87"/>
        <v>-4368.6999999999971</v>
      </c>
      <c r="M324" s="625">
        <v>1</v>
      </c>
      <c r="N324" s="440">
        <f t="shared" si="88"/>
        <v>-4368.6999999999971</v>
      </c>
      <c r="O324" s="428"/>
    </row>
    <row r="325" spans="1:16" s="110" customFormat="1" ht="15" customHeight="1" x14ac:dyDescent="0.25">
      <c r="A325" s="633" t="s">
        <v>1024</v>
      </c>
      <c r="B325" s="575" t="s">
        <v>1025</v>
      </c>
      <c r="C325" s="580" t="s">
        <v>77</v>
      </c>
      <c r="D325" s="634">
        <v>41592</v>
      </c>
      <c r="E325" s="635">
        <v>2057</v>
      </c>
      <c r="F325" s="636">
        <v>43.13</v>
      </c>
      <c r="G325" s="637">
        <f t="shared" si="85"/>
        <v>88718.41</v>
      </c>
      <c r="H325" s="638"/>
      <c r="I325" s="579">
        <v>41626</v>
      </c>
      <c r="J325" s="636">
        <v>45.03</v>
      </c>
      <c r="K325" s="639">
        <f t="shared" si="86"/>
        <v>92626.71</v>
      </c>
      <c r="L325" s="640">
        <f>SUM(G325-K325)</f>
        <v>-3908.3000000000029</v>
      </c>
      <c r="M325" s="641">
        <v>1</v>
      </c>
      <c r="N325" s="778">
        <f t="shared" si="88"/>
        <v>-3908.3000000000029</v>
      </c>
      <c r="O325" s="642"/>
    </row>
    <row r="326" spans="1:16" s="108" customFormat="1" ht="15" customHeight="1" x14ac:dyDescent="0.25">
      <c r="A326" s="610" t="s">
        <v>1528</v>
      </c>
      <c r="B326" s="534" t="s">
        <v>1529</v>
      </c>
      <c r="C326" s="378" t="s">
        <v>52</v>
      </c>
      <c r="D326" s="548">
        <v>41638</v>
      </c>
      <c r="E326" s="549">
        <v>1973</v>
      </c>
      <c r="F326" s="611">
        <v>80.180000000000007</v>
      </c>
      <c r="G326" s="612">
        <f>SUM(E326*F326)</f>
        <v>158195.14000000001</v>
      </c>
      <c r="H326" s="552"/>
      <c r="I326" s="578">
        <v>41648</v>
      </c>
      <c r="J326" s="611">
        <v>72.22</v>
      </c>
      <c r="K326" s="613">
        <f>SUM(E326*J326)</f>
        <v>142490.06</v>
      </c>
      <c r="L326" s="614">
        <f>SUM(K326-G326)</f>
        <v>-15705.080000000016</v>
      </c>
      <c r="M326" s="615">
        <v>1</v>
      </c>
      <c r="N326" s="554">
        <f>SUM(L326*M326)</f>
        <v>-15705.080000000016</v>
      </c>
      <c r="O326" s="616" t="s">
        <v>3</v>
      </c>
      <c r="P326" s="311"/>
    </row>
    <row r="327" spans="1:16" s="108" customFormat="1" ht="15" customHeight="1" x14ac:dyDescent="0.25">
      <c r="A327" s="610" t="s">
        <v>620</v>
      </c>
      <c r="B327" s="535" t="s">
        <v>621</v>
      </c>
      <c r="C327" s="559" t="s">
        <v>52</v>
      </c>
      <c r="D327" s="556">
        <v>41593</v>
      </c>
      <c r="E327" s="557">
        <v>1074</v>
      </c>
      <c r="F327" s="630">
        <v>111.15</v>
      </c>
      <c r="G327" s="612">
        <f>SUM(E327*F327)</f>
        <v>119375.1</v>
      </c>
      <c r="H327" s="552"/>
      <c r="I327" s="579">
        <v>41648</v>
      </c>
      <c r="J327" s="630">
        <v>111.02</v>
      </c>
      <c r="K327" s="613">
        <f>SUM(E327*J327)</f>
        <v>119235.48</v>
      </c>
      <c r="L327" s="614">
        <f>SUM(K327-G327)</f>
        <v>-139.6200000000099</v>
      </c>
      <c r="M327" s="631">
        <v>1</v>
      </c>
      <c r="N327" s="554">
        <f>SUM(L327*M327)</f>
        <v>-139.6200000000099</v>
      </c>
      <c r="O327" s="632"/>
    </row>
    <row r="328" spans="1:16" s="108" customFormat="1" ht="15" customHeight="1" x14ac:dyDescent="0.25">
      <c r="A328" s="610" t="s">
        <v>1538</v>
      </c>
      <c r="B328" s="534" t="s">
        <v>1537</v>
      </c>
      <c r="C328" s="378" t="s">
        <v>52</v>
      </c>
      <c r="D328" s="548">
        <v>41642</v>
      </c>
      <c r="E328" s="549">
        <v>827</v>
      </c>
      <c r="F328" s="611">
        <v>138.08000000000001</v>
      </c>
      <c r="G328" s="612">
        <f t="shared" ref="G328:G353" si="89">SUM(E328*F328)</f>
        <v>114192.16</v>
      </c>
      <c r="H328" s="552"/>
      <c r="I328" s="578">
        <v>41647</v>
      </c>
      <c r="J328" s="611">
        <v>132.13</v>
      </c>
      <c r="K328" s="613">
        <f t="shared" ref="K328:K353" si="90">SUM(E328*J328)</f>
        <v>109271.51</v>
      </c>
      <c r="L328" s="614">
        <f t="shared" ref="L328:L353" si="91">SUM(K328-G328)</f>
        <v>-4920.6500000000087</v>
      </c>
      <c r="M328" s="615">
        <v>1</v>
      </c>
      <c r="N328" s="554">
        <f t="shared" ref="N328:N353" si="92">SUM(L328*M328)</f>
        <v>-4920.6500000000087</v>
      </c>
      <c r="O328" s="616" t="s">
        <v>3</v>
      </c>
      <c r="P328" s="311"/>
    </row>
    <row r="329" spans="1:16" s="110" customFormat="1" ht="15" customHeight="1" x14ac:dyDescent="0.25">
      <c r="A329" s="610" t="s">
        <v>1533</v>
      </c>
      <c r="B329" s="534" t="s">
        <v>1532</v>
      </c>
      <c r="C329" s="378" t="s">
        <v>52</v>
      </c>
      <c r="D329" s="548">
        <v>41638</v>
      </c>
      <c r="E329" s="549">
        <v>2490</v>
      </c>
      <c r="F329" s="611">
        <v>67.41</v>
      </c>
      <c r="G329" s="612">
        <f t="shared" si="89"/>
        <v>167850.9</v>
      </c>
      <c r="H329" s="552"/>
      <c r="I329" s="578">
        <v>41652</v>
      </c>
      <c r="J329" s="611">
        <v>65.349999999999994</v>
      </c>
      <c r="K329" s="613">
        <f t="shared" si="90"/>
        <v>162721.5</v>
      </c>
      <c r="L329" s="614">
        <f t="shared" si="91"/>
        <v>-5129.3999999999942</v>
      </c>
      <c r="M329" s="615">
        <v>1</v>
      </c>
      <c r="N329" s="554">
        <f t="shared" si="92"/>
        <v>-5129.3999999999942</v>
      </c>
      <c r="O329" s="616" t="s">
        <v>3</v>
      </c>
      <c r="P329" s="311"/>
    </row>
    <row r="330" spans="1:16" s="108" customFormat="1" ht="15" customHeight="1" x14ac:dyDescent="0.25">
      <c r="A330" s="610" t="s">
        <v>492</v>
      </c>
      <c r="B330" s="534" t="s">
        <v>493</v>
      </c>
      <c r="C330" s="378" t="s">
        <v>52</v>
      </c>
      <c r="D330" s="548">
        <v>41639</v>
      </c>
      <c r="E330" s="549">
        <v>807</v>
      </c>
      <c r="F330" s="611">
        <v>189.22</v>
      </c>
      <c r="G330" s="612">
        <f t="shared" si="89"/>
        <v>152700.54</v>
      </c>
      <c r="H330" s="552"/>
      <c r="I330" s="578">
        <v>41655</v>
      </c>
      <c r="J330" s="611">
        <v>182.76</v>
      </c>
      <c r="K330" s="613">
        <f t="shared" si="90"/>
        <v>147487.32</v>
      </c>
      <c r="L330" s="614">
        <f t="shared" si="91"/>
        <v>-5213.2200000000012</v>
      </c>
      <c r="M330" s="615">
        <v>1</v>
      </c>
      <c r="N330" s="554">
        <f t="shared" si="92"/>
        <v>-5213.2200000000012</v>
      </c>
      <c r="O330" s="616" t="s">
        <v>3</v>
      </c>
      <c r="P330" s="311"/>
    </row>
    <row r="331" spans="1:16" s="108" customFormat="1" ht="15" customHeight="1" x14ac:dyDescent="0.25">
      <c r="A331" s="610" t="s">
        <v>1428</v>
      </c>
      <c r="B331" s="534" t="s">
        <v>1429</v>
      </c>
      <c r="C331" s="378" t="s">
        <v>52</v>
      </c>
      <c r="D331" s="548">
        <v>41569</v>
      </c>
      <c r="E331" s="549">
        <v>922</v>
      </c>
      <c r="F331" s="611">
        <v>80.41</v>
      </c>
      <c r="G331" s="612">
        <f t="shared" si="89"/>
        <v>74138.02</v>
      </c>
      <c r="H331" s="552"/>
      <c r="I331" s="578">
        <v>41655</v>
      </c>
      <c r="J331" s="611">
        <v>87.71</v>
      </c>
      <c r="K331" s="613">
        <f t="shared" si="90"/>
        <v>80868.62</v>
      </c>
      <c r="L331" s="614">
        <f t="shared" si="91"/>
        <v>6730.5999999999913</v>
      </c>
      <c r="M331" s="615">
        <v>1</v>
      </c>
      <c r="N331" s="554">
        <f t="shared" si="92"/>
        <v>6730.5999999999913</v>
      </c>
      <c r="O331" s="632"/>
    </row>
    <row r="332" spans="1:16" s="108" customFormat="1" ht="15" customHeight="1" x14ac:dyDescent="0.25">
      <c r="A332" s="610" t="s">
        <v>1207</v>
      </c>
      <c r="B332" s="535" t="s">
        <v>1208</v>
      </c>
      <c r="C332" s="559" t="s">
        <v>52</v>
      </c>
      <c r="D332" s="556">
        <v>41596</v>
      </c>
      <c r="E332" s="557">
        <v>4216</v>
      </c>
      <c r="F332" s="630">
        <v>27.42</v>
      </c>
      <c r="G332" s="612">
        <f t="shared" si="89"/>
        <v>115602.72</v>
      </c>
      <c r="H332" s="552"/>
      <c r="I332" s="579">
        <v>41655</v>
      </c>
      <c r="J332" s="630">
        <v>27.39</v>
      </c>
      <c r="K332" s="613">
        <f t="shared" si="90"/>
        <v>115476.24</v>
      </c>
      <c r="L332" s="614">
        <f t="shared" si="91"/>
        <v>-126.47999999999593</v>
      </c>
      <c r="M332" s="631">
        <v>1</v>
      </c>
      <c r="N332" s="554">
        <f t="shared" si="92"/>
        <v>-126.47999999999593</v>
      </c>
      <c r="O332" s="632"/>
    </row>
    <row r="333" spans="1:16" s="108" customFormat="1" ht="15" customHeight="1" x14ac:dyDescent="0.25">
      <c r="A333" s="610" t="s">
        <v>1449</v>
      </c>
      <c r="B333" s="534" t="s">
        <v>964</v>
      </c>
      <c r="C333" s="378" t="s">
        <v>52</v>
      </c>
      <c r="D333" s="548">
        <v>41576</v>
      </c>
      <c r="E333" s="549">
        <v>1619</v>
      </c>
      <c r="F333" s="611">
        <v>44.74</v>
      </c>
      <c r="G333" s="612">
        <f t="shared" si="89"/>
        <v>72434.06</v>
      </c>
      <c r="H333" s="552"/>
      <c r="I333" s="578">
        <v>41656</v>
      </c>
      <c r="J333" s="611">
        <v>44.01</v>
      </c>
      <c r="K333" s="613">
        <f t="shared" si="90"/>
        <v>71252.19</v>
      </c>
      <c r="L333" s="614">
        <f t="shared" si="91"/>
        <v>-1181.8699999999953</v>
      </c>
      <c r="M333" s="615">
        <v>1</v>
      </c>
      <c r="N333" s="554">
        <f t="shared" si="92"/>
        <v>-1181.8699999999953</v>
      </c>
      <c r="O333" s="632"/>
    </row>
    <row r="334" spans="1:16" s="108" customFormat="1" ht="15" customHeight="1" x14ac:dyDescent="0.25">
      <c r="A334" s="610" t="s">
        <v>1530</v>
      </c>
      <c r="B334" s="534" t="s">
        <v>1531</v>
      </c>
      <c r="C334" s="378" t="s">
        <v>52</v>
      </c>
      <c r="D334" s="548">
        <v>41638</v>
      </c>
      <c r="E334" s="549">
        <v>1034</v>
      </c>
      <c r="F334" s="611">
        <v>91.35</v>
      </c>
      <c r="G334" s="612">
        <f t="shared" si="89"/>
        <v>94455.9</v>
      </c>
      <c r="H334" s="552"/>
      <c r="I334" s="578">
        <v>41656</v>
      </c>
      <c r="J334" s="611">
        <v>86.39</v>
      </c>
      <c r="K334" s="613">
        <f t="shared" si="90"/>
        <v>89327.26</v>
      </c>
      <c r="L334" s="614">
        <f t="shared" si="91"/>
        <v>-5128.6399999999994</v>
      </c>
      <c r="M334" s="615">
        <v>1</v>
      </c>
      <c r="N334" s="554">
        <f t="shared" si="92"/>
        <v>-5128.6399999999994</v>
      </c>
      <c r="O334" s="616" t="s">
        <v>3</v>
      </c>
      <c r="P334" s="311"/>
    </row>
    <row r="335" spans="1:16" s="108" customFormat="1" ht="15" customHeight="1" x14ac:dyDescent="0.25">
      <c r="A335" s="610" t="s">
        <v>1346</v>
      </c>
      <c r="B335" s="534" t="s">
        <v>1347</v>
      </c>
      <c r="C335" s="378" t="s">
        <v>52</v>
      </c>
      <c r="D335" s="548">
        <v>41534</v>
      </c>
      <c r="E335" s="549">
        <v>1242</v>
      </c>
      <c r="F335" s="611">
        <v>55.59</v>
      </c>
      <c r="G335" s="612">
        <f t="shared" si="89"/>
        <v>69042.78</v>
      </c>
      <c r="H335" s="552"/>
      <c r="I335" s="578">
        <v>41660</v>
      </c>
      <c r="J335" s="611">
        <v>60.98</v>
      </c>
      <c r="K335" s="613">
        <f t="shared" si="90"/>
        <v>75737.159999999989</v>
      </c>
      <c r="L335" s="614">
        <f t="shared" si="91"/>
        <v>6694.3799999999901</v>
      </c>
      <c r="M335" s="615">
        <v>1</v>
      </c>
      <c r="N335" s="554">
        <f t="shared" si="92"/>
        <v>6694.3799999999901</v>
      </c>
      <c r="O335" s="632"/>
    </row>
    <row r="336" spans="1:16" s="108" customFormat="1" ht="15" customHeight="1" x14ac:dyDescent="0.25">
      <c r="A336" s="411" t="s">
        <v>1492</v>
      </c>
      <c r="B336" s="535" t="s">
        <v>1491</v>
      </c>
      <c r="C336" s="432" t="s">
        <v>52</v>
      </c>
      <c r="D336" s="433">
        <v>41614</v>
      </c>
      <c r="E336" s="434">
        <v>1827</v>
      </c>
      <c r="F336" s="623">
        <v>59.91</v>
      </c>
      <c r="G336" s="624">
        <f t="shared" si="89"/>
        <v>109455.56999999999</v>
      </c>
      <c r="H336" s="437"/>
      <c r="I336" s="515">
        <v>41660</v>
      </c>
      <c r="J336" s="623">
        <v>59.1</v>
      </c>
      <c r="K336" s="604">
        <f t="shared" si="90"/>
        <v>107975.7</v>
      </c>
      <c r="L336" s="605">
        <f t="shared" si="91"/>
        <v>-1479.8699999999953</v>
      </c>
      <c r="M336" s="625">
        <v>1</v>
      </c>
      <c r="N336" s="440">
        <f t="shared" si="92"/>
        <v>-1479.8699999999953</v>
      </c>
      <c r="O336" s="428"/>
    </row>
    <row r="337" spans="1:16" s="108" customFormat="1" ht="15" customHeight="1" x14ac:dyDescent="0.25">
      <c r="A337" s="610" t="s">
        <v>1523</v>
      </c>
      <c r="B337" s="534" t="s">
        <v>1524</v>
      </c>
      <c r="C337" s="378" t="s">
        <v>52</v>
      </c>
      <c r="D337" s="548">
        <v>41634</v>
      </c>
      <c r="E337" s="549">
        <v>2320</v>
      </c>
      <c r="F337" s="611">
        <v>35.19</v>
      </c>
      <c r="G337" s="612">
        <f t="shared" si="89"/>
        <v>81640.799999999988</v>
      </c>
      <c r="H337" s="552"/>
      <c r="I337" s="578">
        <v>41661</v>
      </c>
      <c r="J337" s="611">
        <v>33.549999999999997</v>
      </c>
      <c r="K337" s="613">
        <f t="shared" si="90"/>
        <v>77836</v>
      </c>
      <c r="L337" s="614">
        <f t="shared" si="91"/>
        <v>-3804.7999999999884</v>
      </c>
      <c r="M337" s="615">
        <v>1</v>
      </c>
      <c r="N337" s="554">
        <f t="shared" si="92"/>
        <v>-3804.7999999999884</v>
      </c>
      <c r="O337" s="616" t="s">
        <v>3</v>
      </c>
      <c r="P337" s="311"/>
    </row>
    <row r="338" spans="1:16" s="108" customFormat="1" ht="15" customHeight="1" x14ac:dyDescent="0.25">
      <c r="A338" s="610" t="s">
        <v>459</v>
      </c>
      <c r="B338" s="534" t="s">
        <v>460</v>
      </c>
      <c r="C338" s="378" t="s">
        <v>52</v>
      </c>
      <c r="D338" s="548">
        <v>41624</v>
      </c>
      <c r="E338" s="549">
        <v>1681</v>
      </c>
      <c r="F338" s="611">
        <v>96.66</v>
      </c>
      <c r="G338" s="612">
        <f t="shared" si="89"/>
        <v>162485.46</v>
      </c>
      <c r="H338" s="552"/>
      <c r="I338" s="578">
        <v>41662</v>
      </c>
      <c r="J338" s="611">
        <v>97.13</v>
      </c>
      <c r="K338" s="613">
        <f t="shared" si="90"/>
        <v>163275.53</v>
      </c>
      <c r="L338" s="614">
        <f t="shared" si="91"/>
        <v>790.07000000000698</v>
      </c>
      <c r="M338" s="615">
        <v>1</v>
      </c>
      <c r="N338" s="554">
        <f t="shared" si="92"/>
        <v>790.07000000000698</v>
      </c>
      <c r="O338" s="616" t="s">
        <v>3</v>
      </c>
      <c r="P338" s="311"/>
    </row>
    <row r="339" spans="1:16" s="108" customFormat="1" ht="15" customHeight="1" x14ac:dyDescent="0.25">
      <c r="A339" s="610" t="s">
        <v>1547</v>
      </c>
      <c r="B339" s="534" t="s">
        <v>1135</v>
      </c>
      <c r="C339" s="378" t="s">
        <v>52</v>
      </c>
      <c r="D339" s="548">
        <v>41648</v>
      </c>
      <c r="E339" s="549">
        <v>1531</v>
      </c>
      <c r="F339" s="611">
        <v>80.94</v>
      </c>
      <c r="G339" s="612">
        <f t="shared" si="89"/>
        <v>123919.14</v>
      </c>
      <c r="H339" s="552"/>
      <c r="I339" s="578">
        <v>41662</v>
      </c>
      <c r="J339" s="611">
        <v>77.739999999999995</v>
      </c>
      <c r="K339" s="613">
        <f t="shared" si="90"/>
        <v>119019.93999999999</v>
      </c>
      <c r="L339" s="614">
        <f t="shared" si="91"/>
        <v>-4899.2000000000116</v>
      </c>
      <c r="M339" s="615">
        <v>1</v>
      </c>
      <c r="N339" s="554">
        <f t="shared" si="92"/>
        <v>-4899.2000000000116</v>
      </c>
      <c r="O339" s="616" t="s">
        <v>3</v>
      </c>
      <c r="P339" s="311"/>
    </row>
    <row r="340" spans="1:16" s="108" customFormat="1" ht="15" customHeight="1" x14ac:dyDescent="0.25">
      <c r="A340" s="610" t="s">
        <v>1465</v>
      </c>
      <c r="B340" s="535" t="s">
        <v>1466</v>
      </c>
      <c r="C340" s="559" t="s">
        <v>52</v>
      </c>
      <c r="D340" s="556">
        <v>41596</v>
      </c>
      <c r="E340" s="557">
        <v>3272</v>
      </c>
      <c r="F340" s="630">
        <v>30.64</v>
      </c>
      <c r="G340" s="612">
        <f t="shared" si="89"/>
        <v>100254.08</v>
      </c>
      <c r="H340" s="552"/>
      <c r="I340" s="579">
        <v>41662</v>
      </c>
      <c r="J340" s="630">
        <v>31.45</v>
      </c>
      <c r="K340" s="613">
        <f t="shared" si="90"/>
        <v>102904.4</v>
      </c>
      <c r="L340" s="614">
        <f t="shared" si="91"/>
        <v>2650.3199999999924</v>
      </c>
      <c r="M340" s="631">
        <v>1</v>
      </c>
      <c r="N340" s="554">
        <f t="shared" si="92"/>
        <v>2650.3199999999924</v>
      </c>
      <c r="O340" s="632"/>
    </row>
    <row r="341" spans="1:16" s="108" customFormat="1" ht="15" customHeight="1" x14ac:dyDescent="0.25">
      <c r="A341" s="610" t="s">
        <v>1384</v>
      </c>
      <c r="B341" s="534" t="s">
        <v>1385</v>
      </c>
      <c r="C341" s="378" t="s">
        <v>52</v>
      </c>
      <c r="D341" s="548">
        <v>41561</v>
      </c>
      <c r="E341" s="549">
        <v>1611</v>
      </c>
      <c r="F341" s="611">
        <v>33.08</v>
      </c>
      <c r="G341" s="612">
        <f t="shared" si="89"/>
        <v>53291.88</v>
      </c>
      <c r="H341" s="552"/>
      <c r="I341" s="578">
        <v>41662</v>
      </c>
      <c r="J341" s="611">
        <v>34.03</v>
      </c>
      <c r="K341" s="613">
        <f t="shared" si="90"/>
        <v>54822.33</v>
      </c>
      <c r="L341" s="614">
        <f t="shared" si="91"/>
        <v>1530.4500000000044</v>
      </c>
      <c r="M341" s="615">
        <v>1</v>
      </c>
      <c r="N341" s="554">
        <f t="shared" si="92"/>
        <v>1530.4500000000044</v>
      </c>
      <c r="O341" s="632"/>
    </row>
    <row r="342" spans="1:16" s="108" customFormat="1" ht="15" customHeight="1" x14ac:dyDescent="0.25">
      <c r="A342" s="610" t="s">
        <v>1526</v>
      </c>
      <c r="B342" s="534" t="s">
        <v>1525</v>
      </c>
      <c r="C342" s="378" t="s">
        <v>52</v>
      </c>
      <c r="D342" s="548">
        <v>41632</v>
      </c>
      <c r="E342" s="549">
        <v>2297</v>
      </c>
      <c r="F342" s="611">
        <v>63.36</v>
      </c>
      <c r="G342" s="612">
        <f t="shared" si="89"/>
        <v>145537.92000000001</v>
      </c>
      <c r="H342" s="552"/>
      <c r="I342" s="578">
        <v>41662</v>
      </c>
      <c r="J342" s="611">
        <v>61.32</v>
      </c>
      <c r="K342" s="613">
        <f t="shared" si="90"/>
        <v>140852.04</v>
      </c>
      <c r="L342" s="614">
        <f t="shared" si="91"/>
        <v>-4685.8800000000047</v>
      </c>
      <c r="M342" s="615">
        <v>1</v>
      </c>
      <c r="N342" s="554">
        <f t="shared" si="92"/>
        <v>-4685.8800000000047</v>
      </c>
      <c r="O342" s="616" t="s">
        <v>3</v>
      </c>
      <c r="P342" s="311"/>
    </row>
    <row r="343" spans="1:16" s="108" customFormat="1" ht="15" customHeight="1" x14ac:dyDescent="0.25">
      <c r="A343" s="610" t="s">
        <v>861</v>
      </c>
      <c r="B343" s="534" t="s">
        <v>539</v>
      </c>
      <c r="C343" s="378" t="s">
        <v>52</v>
      </c>
      <c r="D343" s="548">
        <v>41626</v>
      </c>
      <c r="E343" s="549">
        <v>2623</v>
      </c>
      <c r="F343" s="611">
        <v>51.1</v>
      </c>
      <c r="G343" s="612">
        <f t="shared" si="89"/>
        <v>134035.30000000002</v>
      </c>
      <c r="H343" s="552"/>
      <c r="I343" s="578">
        <v>41662</v>
      </c>
      <c r="J343" s="611">
        <v>49.84</v>
      </c>
      <c r="K343" s="613">
        <f t="shared" si="90"/>
        <v>130730.32</v>
      </c>
      <c r="L343" s="614">
        <f t="shared" si="91"/>
        <v>-3304.9800000000105</v>
      </c>
      <c r="M343" s="615">
        <v>1</v>
      </c>
      <c r="N343" s="554">
        <f t="shared" si="92"/>
        <v>-3304.9800000000105</v>
      </c>
      <c r="O343" s="616" t="s">
        <v>3</v>
      </c>
      <c r="P343" s="311"/>
    </row>
    <row r="344" spans="1:16" s="108" customFormat="1" ht="15" customHeight="1" x14ac:dyDescent="0.25">
      <c r="A344" s="610" t="s">
        <v>1444</v>
      </c>
      <c r="B344" s="534" t="s">
        <v>1445</v>
      </c>
      <c r="C344" s="378" t="s">
        <v>52</v>
      </c>
      <c r="D344" s="548">
        <v>41576</v>
      </c>
      <c r="E344" s="549">
        <v>1124</v>
      </c>
      <c r="F344" s="611">
        <v>67.7</v>
      </c>
      <c r="G344" s="612">
        <f t="shared" si="89"/>
        <v>76094.8</v>
      </c>
      <c r="H344" s="552"/>
      <c r="I344" s="578">
        <v>41663</v>
      </c>
      <c r="J344" s="611">
        <v>73.25</v>
      </c>
      <c r="K344" s="613">
        <f t="shared" si="90"/>
        <v>82333</v>
      </c>
      <c r="L344" s="614">
        <f t="shared" si="91"/>
        <v>6238.1999999999971</v>
      </c>
      <c r="M344" s="615">
        <v>1</v>
      </c>
      <c r="N344" s="554">
        <f t="shared" si="92"/>
        <v>6238.1999999999971</v>
      </c>
      <c r="O344" s="632"/>
    </row>
    <row r="345" spans="1:16" s="108" customFormat="1" ht="15" customHeight="1" x14ac:dyDescent="0.25">
      <c r="A345" s="610" t="s">
        <v>1430</v>
      </c>
      <c r="B345" s="534" t="s">
        <v>1431</v>
      </c>
      <c r="C345" s="378" t="s">
        <v>52</v>
      </c>
      <c r="D345" s="548">
        <v>41569</v>
      </c>
      <c r="E345" s="549">
        <v>987</v>
      </c>
      <c r="F345" s="611">
        <v>79.53</v>
      </c>
      <c r="G345" s="612">
        <f t="shared" si="89"/>
        <v>78496.11</v>
      </c>
      <c r="H345" s="552"/>
      <c r="I345" s="578">
        <v>41663</v>
      </c>
      <c r="J345" s="611">
        <v>80.22</v>
      </c>
      <c r="K345" s="613">
        <f t="shared" si="90"/>
        <v>79177.14</v>
      </c>
      <c r="L345" s="614">
        <f t="shared" si="91"/>
        <v>681.02999999999884</v>
      </c>
      <c r="M345" s="615">
        <v>1</v>
      </c>
      <c r="N345" s="554">
        <f t="shared" si="92"/>
        <v>681.02999999999884</v>
      </c>
      <c r="O345" s="632"/>
    </row>
    <row r="346" spans="1:16" s="108" customFormat="1" ht="15" customHeight="1" x14ac:dyDescent="0.25">
      <c r="A346" s="610" t="s">
        <v>1522</v>
      </c>
      <c r="B346" s="534" t="s">
        <v>1536</v>
      </c>
      <c r="C346" s="378" t="s">
        <v>52</v>
      </c>
      <c r="D346" s="548">
        <v>41628</v>
      </c>
      <c r="E346" s="549">
        <v>7566</v>
      </c>
      <c r="F346" s="611">
        <v>13.36</v>
      </c>
      <c r="G346" s="612">
        <f t="shared" si="89"/>
        <v>101081.76</v>
      </c>
      <c r="H346" s="552"/>
      <c r="I346" s="578">
        <v>41663</v>
      </c>
      <c r="J346" s="611">
        <v>13.1</v>
      </c>
      <c r="K346" s="613">
        <f t="shared" si="90"/>
        <v>99114.599999999991</v>
      </c>
      <c r="L346" s="614">
        <f t="shared" si="91"/>
        <v>-1967.1600000000035</v>
      </c>
      <c r="M346" s="615">
        <v>1</v>
      </c>
      <c r="N346" s="554">
        <f t="shared" si="92"/>
        <v>-1967.1600000000035</v>
      </c>
      <c r="O346" s="616" t="s">
        <v>3</v>
      </c>
      <c r="P346" s="311"/>
    </row>
    <row r="347" spans="1:16" s="108" customFormat="1" ht="15" customHeight="1" x14ac:dyDescent="0.25">
      <c r="A347" s="610" t="s">
        <v>1386</v>
      </c>
      <c r="B347" s="534" t="s">
        <v>1387</v>
      </c>
      <c r="C347" s="378" t="s">
        <v>52</v>
      </c>
      <c r="D347" s="548">
        <v>41565</v>
      </c>
      <c r="E347" s="549">
        <v>1389</v>
      </c>
      <c r="F347" s="611">
        <v>68.760000000000005</v>
      </c>
      <c r="G347" s="612">
        <f t="shared" si="89"/>
        <v>95507.640000000014</v>
      </c>
      <c r="H347" s="552"/>
      <c r="I347" s="578">
        <v>41663</v>
      </c>
      <c r="J347" s="611">
        <v>73.36</v>
      </c>
      <c r="K347" s="613">
        <f t="shared" si="90"/>
        <v>101897.04</v>
      </c>
      <c r="L347" s="614">
        <f t="shared" si="91"/>
        <v>6389.3999999999796</v>
      </c>
      <c r="M347" s="615">
        <v>1</v>
      </c>
      <c r="N347" s="554">
        <f t="shared" si="92"/>
        <v>6389.3999999999796</v>
      </c>
      <c r="O347" s="632"/>
    </row>
    <row r="348" spans="1:16" s="108" customFormat="1" ht="15" customHeight="1" x14ac:dyDescent="0.25">
      <c r="A348" s="610" t="s">
        <v>1503</v>
      </c>
      <c r="B348" s="534" t="s">
        <v>1508</v>
      </c>
      <c r="C348" s="378" t="s">
        <v>52</v>
      </c>
      <c r="D348" s="548">
        <v>41527</v>
      </c>
      <c r="E348" s="549">
        <v>819</v>
      </c>
      <c r="F348" s="611">
        <v>62.96</v>
      </c>
      <c r="G348" s="612">
        <f t="shared" si="89"/>
        <v>51564.24</v>
      </c>
      <c r="H348" s="552"/>
      <c r="I348" s="578">
        <v>41663</v>
      </c>
      <c r="J348" s="611">
        <v>59.2</v>
      </c>
      <c r="K348" s="613">
        <f t="shared" si="90"/>
        <v>48484.800000000003</v>
      </c>
      <c r="L348" s="614">
        <f t="shared" si="91"/>
        <v>-3079.4399999999951</v>
      </c>
      <c r="M348" s="615">
        <v>1</v>
      </c>
      <c r="N348" s="554">
        <f t="shared" si="92"/>
        <v>-3079.4399999999951</v>
      </c>
      <c r="O348" s="632"/>
    </row>
    <row r="349" spans="1:16" s="108" customFormat="1" ht="15" customHeight="1" x14ac:dyDescent="0.25">
      <c r="A349" s="610" t="s">
        <v>1504</v>
      </c>
      <c r="B349" s="535" t="s">
        <v>1509</v>
      </c>
      <c r="C349" s="559" t="s">
        <v>52</v>
      </c>
      <c r="D349" s="556">
        <v>41604</v>
      </c>
      <c r="E349" s="557">
        <v>1663</v>
      </c>
      <c r="F349" s="630">
        <v>69.62</v>
      </c>
      <c r="G349" s="612">
        <f t="shared" si="89"/>
        <v>115778.06000000001</v>
      </c>
      <c r="H349" s="552"/>
      <c r="I349" s="578">
        <v>41663</v>
      </c>
      <c r="J349" s="630">
        <v>59.2</v>
      </c>
      <c r="K349" s="613">
        <f t="shared" si="90"/>
        <v>98449.600000000006</v>
      </c>
      <c r="L349" s="614">
        <f t="shared" si="91"/>
        <v>-17328.460000000006</v>
      </c>
      <c r="M349" s="631">
        <v>1</v>
      </c>
      <c r="N349" s="554">
        <f t="shared" si="92"/>
        <v>-17328.460000000006</v>
      </c>
      <c r="O349" s="632"/>
    </row>
    <row r="350" spans="1:16" ht="15" customHeight="1" x14ac:dyDescent="0.25">
      <c r="A350" s="610" t="s">
        <v>1312</v>
      </c>
      <c r="B350" s="534" t="s">
        <v>1313</v>
      </c>
      <c r="C350" s="378" t="s">
        <v>52</v>
      </c>
      <c r="D350" s="548">
        <v>41523</v>
      </c>
      <c r="E350" s="549">
        <v>941</v>
      </c>
      <c r="F350" s="611">
        <v>58.86</v>
      </c>
      <c r="G350" s="612">
        <f t="shared" si="89"/>
        <v>55387.26</v>
      </c>
      <c r="H350" s="552"/>
      <c r="I350" s="578">
        <v>41663</v>
      </c>
      <c r="J350" s="611">
        <v>72.88</v>
      </c>
      <c r="K350" s="613">
        <f t="shared" si="90"/>
        <v>68580.08</v>
      </c>
      <c r="L350" s="614">
        <f t="shared" si="91"/>
        <v>13192.82</v>
      </c>
      <c r="M350" s="615">
        <v>1</v>
      </c>
      <c r="N350" s="554">
        <f t="shared" si="92"/>
        <v>13192.82</v>
      </c>
      <c r="O350" s="632"/>
      <c r="P350" s="108"/>
    </row>
    <row r="351" spans="1:16" ht="15" customHeight="1" x14ac:dyDescent="0.25">
      <c r="A351" s="610" t="s">
        <v>1450</v>
      </c>
      <c r="B351" s="535" t="s">
        <v>1451</v>
      </c>
      <c r="C351" s="559" t="s">
        <v>52</v>
      </c>
      <c r="D351" s="556">
        <v>41586</v>
      </c>
      <c r="E351" s="557">
        <v>1291</v>
      </c>
      <c r="F351" s="630">
        <v>73.75</v>
      </c>
      <c r="G351" s="612">
        <f t="shared" si="89"/>
        <v>95211.25</v>
      </c>
      <c r="H351" s="552"/>
      <c r="I351" s="579">
        <v>41663</v>
      </c>
      <c r="J351" s="630">
        <v>74.56</v>
      </c>
      <c r="K351" s="613">
        <f t="shared" si="90"/>
        <v>96256.960000000006</v>
      </c>
      <c r="L351" s="614">
        <f t="shared" si="91"/>
        <v>1045.7100000000064</v>
      </c>
      <c r="M351" s="631">
        <v>1</v>
      </c>
      <c r="N351" s="554">
        <f t="shared" si="92"/>
        <v>1045.7100000000064</v>
      </c>
      <c r="O351" s="632"/>
      <c r="P351" s="108"/>
    </row>
    <row r="352" spans="1:16" s="108" customFormat="1" ht="15" customHeight="1" x14ac:dyDescent="0.25">
      <c r="A352" s="610" t="s">
        <v>1179</v>
      </c>
      <c r="B352" s="581" t="s">
        <v>225</v>
      </c>
      <c r="C352" s="46" t="s">
        <v>52</v>
      </c>
      <c r="D352" s="713">
        <v>41400</v>
      </c>
      <c r="E352" s="714">
        <v>1085</v>
      </c>
      <c r="F352" s="628">
        <v>76.77</v>
      </c>
      <c r="G352" s="612">
        <f t="shared" si="89"/>
        <v>83295.45</v>
      </c>
      <c r="H352" s="628"/>
      <c r="I352" s="578">
        <v>41663</v>
      </c>
      <c r="J352" s="613">
        <v>108.55</v>
      </c>
      <c r="K352" s="613">
        <f t="shared" si="90"/>
        <v>117776.75</v>
      </c>
      <c r="L352" s="614">
        <f t="shared" si="91"/>
        <v>34481.300000000003</v>
      </c>
      <c r="M352" s="615">
        <v>1</v>
      </c>
      <c r="N352" s="554">
        <f t="shared" si="92"/>
        <v>34481.300000000003</v>
      </c>
      <c r="O352" s="616"/>
      <c r="P352" s="311"/>
    </row>
    <row r="353" spans="1:16" s="108" customFormat="1" ht="15" customHeight="1" x14ac:dyDescent="0.25">
      <c r="A353" s="610" t="s">
        <v>1521</v>
      </c>
      <c r="B353" s="534" t="s">
        <v>1517</v>
      </c>
      <c r="C353" s="378" t="s">
        <v>52</v>
      </c>
      <c r="D353" s="548">
        <v>41626</v>
      </c>
      <c r="E353" s="549">
        <v>1436</v>
      </c>
      <c r="F353" s="611">
        <v>87.03</v>
      </c>
      <c r="G353" s="612">
        <f t="shared" si="89"/>
        <v>124975.08</v>
      </c>
      <c r="H353" s="552"/>
      <c r="I353" s="578">
        <v>41663</v>
      </c>
      <c r="J353" s="611">
        <v>88.04</v>
      </c>
      <c r="K353" s="613">
        <f t="shared" si="90"/>
        <v>126425.44</v>
      </c>
      <c r="L353" s="614">
        <f t="shared" si="91"/>
        <v>1450.3600000000006</v>
      </c>
      <c r="M353" s="615">
        <v>1</v>
      </c>
      <c r="N353" s="554">
        <f t="shared" si="92"/>
        <v>1450.3600000000006</v>
      </c>
      <c r="O353" s="616" t="s">
        <v>3</v>
      </c>
      <c r="P353" s="311"/>
    </row>
    <row r="354" spans="1:16" s="108" customFormat="1" ht="15" customHeight="1" x14ac:dyDescent="0.25">
      <c r="A354" s="610" t="s">
        <v>531</v>
      </c>
      <c r="B354" s="534" t="s">
        <v>531</v>
      </c>
      <c r="C354" s="378" t="s">
        <v>52</v>
      </c>
      <c r="D354" s="548">
        <v>41660</v>
      </c>
      <c r="E354" s="549">
        <v>2368</v>
      </c>
      <c r="F354" s="611">
        <v>75.33</v>
      </c>
      <c r="G354" s="612">
        <f t="shared" ref="G354:G362" si="93">SUM(E354*F354)</f>
        <v>178381.44</v>
      </c>
      <c r="H354" s="552"/>
      <c r="I354" s="578">
        <v>41660</v>
      </c>
      <c r="J354" s="611">
        <v>73.05</v>
      </c>
      <c r="K354" s="613">
        <f t="shared" ref="K354:K362" si="94">SUM(E354*J354)</f>
        <v>172982.39999999999</v>
      </c>
      <c r="L354" s="614">
        <f t="shared" ref="L354:L362" si="95">SUM(K354-G354)</f>
        <v>-5399.0400000000081</v>
      </c>
      <c r="M354" s="615">
        <v>1</v>
      </c>
      <c r="N354" s="554">
        <f t="shared" ref="N354:N362" si="96">SUM(L354*M354)</f>
        <v>-5399.0400000000081</v>
      </c>
      <c r="O354" s="616" t="s">
        <v>3</v>
      </c>
      <c r="P354" s="311"/>
    </row>
    <row r="355" spans="1:16" ht="15" customHeight="1" x14ac:dyDescent="0.25">
      <c r="A355" s="610" t="s">
        <v>1343</v>
      </c>
      <c r="B355" s="534" t="s">
        <v>1350</v>
      </c>
      <c r="C355" s="378" t="s">
        <v>52</v>
      </c>
      <c r="D355" s="548">
        <v>41533</v>
      </c>
      <c r="E355" s="549">
        <v>692</v>
      </c>
      <c r="F355" s="611">
        <v>68.7</v>
      </c>
      <c r="G355" s="612">
        <f t="shared" si="93"/>
        <v>47540.4</v>
      </c>
      <c r="H355" s="552"/>
      <c r="I355" s="578">
        <v>41666</v>
      </c>
      <c r="J355" s="611">
        <v>76.44</v>
      </c>
      <c r="K355" s="613">
        <f t="shared" si="94"/>
        <v>52896.479999999996</v>
      </c>
      <c r="L355" s="614">
        <f t="shared" si="95"/>
        <v>5356.0799999999945</v>
      </c>
      <c r="M355" s="615">
        <v>1</v>
      </c>
      <c r="N355" s="554">
        <f t="shared" si="96"/>
        <v>5356.0799999999945</v>
      </c>
      <c r="O355" s="632"/>
      <c r="P355" s="108"/>
    </row>
    <row r="356" spans="1:16" s="108" customFormat="1" ht="15" customHeight="1" x14ac:dyDescent="0.25">
      <c r="A356" s="610" t="s">
        <v>1325</v>
      </c>
      <c r="B356" s="534" t="s">
        <v>1326</v>
      </c>
      <c r="C356" s="378" t="s">
        <v>52</v>
      </c>
      <c r="D356" s="548">
        <v>41526</v>
      </c>
      <c r="E356" s="549">
        <v>831</v>
      </c>
      <c r="F356" s="611">
        <v>68.75</v>
      </c>
      <c r="G356" s="612">
        <f t="shared" si="93"/>
        <v>57131.25</v>
      </c>
      <c r="H356" s="552"/>
      <c r="I356" s="578">
        <v>41666</v>
      </c>
      <c r="J356" s="611">
        <v>71.180000000000007</v>
      </c>
      <c r="K356" s="613">
        <f t="shared" si="94"/>
        <v>59150.580000000009</v>
      </c>
      <c r="L356" s="614">
        <f t="shared" si="95"/>
        <v>2019.330000000009</v>
      </c>
      <c r="M356" s="615">
        <v>1</v>
      </c>
      <c r="N356" s="554">
        <f t="shared" si="96"/>
        <v>2019.330000000009</v>
      </c>
      <c r="O356" s="632"/>
    </row>
    <row r="357" spans="1:16" s="108" customFormat="1" ht="15" customHeight="1" x14ac:dyDescent="0.25">
      <c r="A357" s="610" t="s">
        <v>1498</v>
      </c>
      <c r="B357" s="581" t="s">
        <v>1510</v>
      </c>
      <c r="C357" s="46" t="s">
        <v>52</v>
      </c>
      <c r="D357" s="626">
        <v>41485</v>
      </c>
      <c r="E357" s="627">
        <v>820</v>
      </c>
      <c r="F357" s="628">
        <v>93.03</v>
      </c>
      <c r="G357" s="612">
        <f t="shared" si="93"/>
        <v>76284.600000000006</v>
      </c>
      <c r="H357" s="628"/>
      <c r="I357" s="578">
        <v>41666</v>
      </c>
      <c r="J357" s="629">
        <v>112.03</v>
      </c>
      <c r="K357" s="613">
        <f t="shared" si="94"/>
        <v>91864.6</v>
      </c>
      <c r="L357" s="614">
        <f t="shared" si="95"/>
        <v>15580</v>
      </c>
      <c r="M357" s="615">
        <v>1</v>
      </c>
      <c r="N357" s="554">
        <f t="shared" si="96"/>
        <v>15580</v>
      </c>
      <c r="O357" s="632"/>
    </row>
    <row r="358" spans="1:16" s="108" customFormat="1" ht="15" customHeight="1" x14ac:dyDescent="0.25">
      <c r="A358" s="610" t="s">
        <v>1499</v>
      </c>
      <c r="B358" s="534" t="s">
        <v>1511</v>
      </c>
      <c r="C358" s="378" t="s">
        <v>52</v>
      </c>
      <c r="D358" s="548">
        <v>41526</v>
      </c>
      <c r="E358" s="549">
        <v>506</v>
      </c>
      <c r="F358" s="611">
        <v>102.34</v>
      </c>
      <c r="G358" s="612">
        <f t="shared" si="93"/>
        <v>51784.04</v>
      </c>
      <c r="H358" s="552"/>
      <c r="I358" s="578">
        <v>41666</v>
      </c>
      <c r="J358" s="629">
        <v>112.03</v>
      </c>
      <c r="K358" s="613">
        <f t="shared" si="94"/>
        <v>56687.18</v>
      </c>
      <c r="L358" s="614">
        <f t="shared" si="95"/>
        <v>4903.1399999999994</v>
      </c>
      <c r="M358" s="615">
        <v>1</v>
      </c>
      <c r="N358" s="554">
        <f t="shared" si="96"/>
        <v>4903.1399999999994</v>
      </c>
      <c r="O358" s="632"/>
    </row>
    <row r="359" spans="1:16" s="108" customFormat="1" ht="15" customHeight="1" x14ac:dyDescent="0.25">
      <c r="A359" s="610" t="s">
        <v>1500</v>
      </c>
      <c r="B359" s="535" t="s">
        <v>1512</v>
      </c>
      <c r="C359" s="559" t="s">
        <v>52</v>
      </c>
      <c r="D359" s="556">
        <v>41589</v>
      </c>
      <c r="E359" s="557">
        <v>869</v>
      </c>
      <c r="F359" s="630">
        <v>111.97</v>
      </c>
      <c r="G359" s="612">
        <f t="shared" si="93"/>
        <v>97301.93</v>
      </c>
      <c r="H359" s="552"/>
      <c r="I359" s="579">
        <v>41666</v>
      </c>
      <c r="J359" s="630">
        <v>112.03</v>
      </c>
      <c r="K359" s="613">
        <f t="shared" si="94"/>
        <v>97354.07</v>
      </c>
      <c r="L359" s="614">
        <f t="shared" si="95"/>
        <v>52.14000000001397</v>
      </c>
      <c r="M359" s="631">
        <v>1</v>
      </c>
      <c r="N359" s="554">
        <f t="shared" si="96"/>
        <v>52.14000000001397</v>
      </c>
      <c r="O359" s="632"/>
    </row>
    <row r="360" spans="1:16" s="108" customFormat="1" ht="15" customHeight="1" x14ac:dyDescent="0.25">
      <c r="A360" s="610" t="s">
        <v>496</v>
      </c>
      <c r="B360" s="534" t="s">
        <v>497</v>
      </c>
      <c r="C360" s="378" t="s">
        <v>52</v>
      </c>
      <c r="D360" s="548">
        <v>41563</v>
      </c>
      <c r="E360" s="549">
        <v>1140</v>
      </c>
      <c r="F360" s="611">
        <v>74.150000000000006</v>
      </c>
      <c r="G360" s="612">
        <f t="shared" si="93"/>
        <v>84531</v>
      </c>
      <c r="H360" s="552"/>
      <c r="I360" s="578">
        <v>41666</v>
      </c>
      <c r="J360" s="611">
        <v>74.08</v>
      </c>
      <c r="K360" s="613">
        <f t="shared" si="94"/>
        <v>84451.199999999997</v>
      </c>
      <c r="L360" s="614">
        <f t="shared" si="95"/>
        <v>-79.80000000000291</v>
      </c>
      <c r="M360" s="615">
        <v>1</v>
      </c>
      <c r="N360" s="554">
        <f t="shared" si="96"/>
        <v>-79.80000000000291</v>
      </c>
      <c r="O360" s="632"/>
    </row>
    <row r="361" spans="1:16" s="108" customFormat="1" ht="15" customHeight="1" x14ac:dyDescent="0.25">
      <c r="A361" s="610" t="s">
        <v>1479</v>
      </c>
      <c r="B361" s="535" t="s">
        <v>1476</v>
      </c>
      <c r="C361" s="559" t="s">
        <v>52</v>
      </c>
      <c r="D361" s="556">
        <v>41604</v>
      </c>
      <c r="E361" s="557">
        <v>11223</v>
      </c>
      <c r="F361" s="630">
        <v>9.23</v>
      </c>
      <c r="G361" s="612">
        <f t="shared" si="93"/>
        <v>103588.29000000001</v>
      </c>
      <c r="H361" s="552"/>
      <c r="I361" s="579">
        <v>41668</v>
      </c>
      <c r="J361" s="630">
        <v>9.1999999999999993</v>
      </c>
      <c r="K361" s="613">
        <f t="shared" si="94"/>
        <v>103251.59999999999</v>
      </c>
      <c r="L361" s="614">
        <f t="shared" si="95"/>
        <v>-336.69000000001688</v>
      </c>
      <c r="M361" s="631">
        <v>1</v>
      </c>
      <c r="N361" s="554">
        <f t="shared" si="96"/>
        <v>-336.69000000001688</v>
      </c>
      <c r="O361" s="632"/>
    </row>
    <row r="362" spans="1:16" s="108" customFormat="1" ht="15" customHeight="1" x14ac:dyDescent="0.25">
      <c r="A362" s="610" t="s">
        <v>1393</v>
      </c>
      <c r="B362" s="534" t="s">
        <v>1394</v>
      </c>
      <c r="C362" s="378" t="s">
        <v>52</v>
      </c>
      <c r="D362" s="548">
        <v>41564</v>
      </c>
      <c r="E362" s="549">
        <v>2083</v>
      </c>
      <c r="F362" s="611">
        <v>28.4</v>
      </c>
      <c r="G362" s="612">
        <f t="shared" si="93"/>
        <v>59157.2</v>
      </c>
      <c r="H362" s="552"/>
      <c r="I362" s="578">
        <v>41668</v>
      </c>
      <c r="J362" s="611">
        <v>30.44</v>
      </c>
      <c r="K362" s="613">
        <f t="shared" si="94"/>
        <v>63406.520000000004</v>
      </c>
      <c r="L362" s="614">
        <f t="shared" si="95"/>
        <v>4249.320000000007</v>
      </c>
      <c r="M362" s="615">
        <v>1</v>
      </c>
      <c r="N362" s="554">
        <f t="shared" si="96"/>
        <v>4249.320000000007</v>
      </c>
      <c r="O362" s="632"/>
    </row>
    <row r="363" spans="1:16" s="110" customFormat="1" ht="15" customHeight="1" x14ac:dyDescent="0.25">
      <c r="A363" s="610" t="s">
        <v>1518</v>
      </c>
      <c r="B363" s="534" t="s">
        <v>1519</v>
      </c>
      <c r="C363" s="378" t="s">
        <v>52</v>
      </c>
      <c r="D363" s="548">
        <v>41626</v>
      </c>
      <c r="E363" s="549">
        <v>1405</v>
      </c>
      <c r="F363" s="611">
        <v>76.849999999999994</v>
      </c>
      <c r="G363" s="612">
        <f t="shared" ref="G363:G373" si="97">SUM(E363*F363)</f>
        <v>107974.24999999999</v>
      </c>
      <c r="H363" s="552"/>
      <c r="I363" s="578">
        <v>41670</v>
      </c>
      <c r="J363" s="611">
        <v>75.5</v>
      </c>
      <c r="K363" s="613">
        <f t="shared" ref="K363:K373" si="98">SUM(E363*J363)</f>
        <v>106077.5</v>
      </c>
      <c r="L363" s="614">
        <f t="shared" ref="L363:L373" si="99">SUM(K363-G363)</f>
        <v>-1896.7499999999854</v>
      </c>
      <c r="M363" s="615">
        <v>1</v>
      </c>
      <c r="N363" s="554">
        <f t="shared" ref="N363:N373" si="100">SUM(L363*M363)</f>
        <v>-1896.7499999999854</v>
      </c>
      <c r="O363" s="616" t="s">
        <v>3</v>
      </c>
      <c r="P363" s="311"/>
    </row>
    <row r="364" spans="1:16" s="108" customFormat="1" ht="15" customHeight="1" x14ac:dyDescent="0.25">
      <c r="A364" s="610" t="s">
        <v>1340</v>
      </c>
      <c r="B364" s="534" t="s">
        <v>1352</v>
      </c>
      <c r="C364" s="378" t="s">
        <v>52</v>
      </c>
      <c r="D364" s="548">
        <v>41533</v>
      </c>
      <c r="E364" s="549">
        <v>1203</v>
      </c>
      <c r="F364" s="611">
        <v>49.29</v>
      </c>
      <c r="G364" s="612">
        <f t="shared" si="97"/>
        <v>59295.869999999995</v>
      </c>
      <c r="H364" s="552"/>
      <c r="I364" s="578">
        <v>41674</v>
      </c>
      <c r="J364" s="611">
        <v>56.76</v>
      </c>
      <c r="K364" s="613">
        <f t="shared" si="98"/>
        <v>68282.28</v>
      </c>
      <c r="L364" s="614">
        <f t="shared" si="99"/>
        <v>8986.4100000000035</v>
      </c>
      <c r="M364" s="615">
        <v>1</v>
      </c>
      <c r="N364" s="554">
        <f t="shared" si="100"/>
        <v>8986.4100000000035</v>
      </c>
      <c r="O364" s="616" t="s">
        <v>3</v>
      </c>
      <c r="P364" s="309"/>
    </row>
    <row r="365" spans="1:16" s="108" customFormat="1" ht="15" customHeight="1" x14ac:dyDescent="0.25">
      <c r="A365" s="610" t="s">
        <v>1185</v>
      </c>
      <c r="B365" s="581" t="s">
        <v>1186</v>
      </c>
      <c r="C365" s="46" t="s">
        <v>52</v>
      </c>
      <c r="D365" s="626">
        <v>41473</v>
      </c>
      <c r="E365" s="627">
        <v>1174</v>
      </c>
      <c r="F365" s="628">
        <v>44.755000000000003</v>
      </c>
      <c r="G365" s="612">
        <f t="shared" si="97"/>
        <v>52542.37</v>
      </c>
      <c r="H365" s="628"/>
      <c r="I365" s="578">
        <v>41674</v>
      </c>
      <c r="J365" s="629">
        <v>52.63</v>
      </c>
      <c r="K365" s="613">
        <f t="shared" si="98"/>
        <v>61787.62</v>
      </c>
      <c r="L365" s="614">
        <f t="shared" si="99"/>
        <v>9245.25</v>
      </c>
      <c r="M365" s="615">
        <v>1</v>
      </c>
      <c r="N365" s="554">
        <f t="shared" si="100"/>
        <v>9245.25</v>
      </c>
      <c r="O365" s="616"/>
      <c r="P365" s="311"/>
    </row>
    <row r="366" spans="1:16" s="108" customFormat="1" ht="15" customHeight="1" x14ac:dyDescent="0.25">
      <c r="A366" s="411" t="s">
        <v>1493</v>
      </c>
      <c r="B366" s="535" t="s">
        <v>1494</v>
      </c>
      <c r="C366" s="432" t="s">
        <v>52</v>
      </c>
      <c r="D366" s="433">
        <v>41612</v>
      </c>
      <c r="E366" s="434">
        <v>422</v>
      </c>
      <c r="F366" s="623">
        <v>227.1</v>
      </c>
      <c r="G366" s="624">
        <f t="shared" si="97"/>
        <v>95836.2</v>
      </c>
      <c r="H366" s="437"/>
      <c r="I366" s="515">
        <v>41675</v>
      </c>
      <c r="J366" s="623">
        <v>225.25</v>
      </c>
      <c r="K366" s="604">
        <f t="shared" si="98"/>
        <v>95055.5</v>
      </c>
      <c r="L366" s="605">
        <f t="shared" si="99"/>
        <v>-780.69999999999709</v>
      </c>
      <c r="M366" s="625">
        <v>1</v>
      </c>
      <c r="N366" s="440">
        <f t="shared" si="100"/>
        <v>-780.69999999999709</v>
      </c>
      <c r="O366" s="428"/>
    </row>
    <row r="367" spans="1:16" s="108" customFormat="1" ht="15" customHeight="1" x14ac:dyDescent="0.25">
      <c r="A367" s="610" t="s">
        <v>1520</v>
      </c>
      <c r="B367" s="534" t="s">
        <v>1223</v>
      </c>
      <c r="C367" s="378" t="s">
        <v>52</v>
      </c>
      <c r="D367" s="548">
        <v>41627</v>
      </c>
      <c r="E367" s="549">
        <v>669</v>
      </c>
      <c r="F367" s="611">
        <v>97.71</v>
      </c>
      <c r="G367" s="612">
        <f t="shared" si="97"/>
        <v>65367.99</v>
      </c>
      <c r="H367" s="552"/>
      <c r="I367" s="578">
        <v>41676</v>
      </c>
      <c r="J367" s="611">
        <v>93.01</v>
      </c>
      <c r="K367" s="613">
        <f t="shared" si="98"/>
        <v>62223.69</v>
      </c>
      <c r="L367" s="614">
        <f t="shared" si="99"/>
        <v>-3144.2999999999956</v>
      </c>
      <c r="M367" s="615">
        <v>1</v>
      </c>
      <c r="N367" s="554">
        <f t="shared" si="100"/>
        <v>-3144.2999999999956</v>
      </c>
      <c r="O367" s="616" t="s">
        <v>3</v>
      </c>
      <c r="P367" s="311"/>
    </row>
    <row r="368" spans="1:16" s="108" customFormat="1" ht="15.95" customHeight="1" x14ac:dyDescent="0.25">
      <c r="A368" s="610" t="s">
        <v>1505</v>
      </c>
      <c r="B368" s="581" t="s">
        <v>1506</v>
      </c>
      <c r="C368" s="46" t="s">
        <v>52</v>
      </c>
      <c r="D368" s="626">
        <v>41451</v>
      </c>
      <c r="E368" s="627">
        <v>3457</v>
      </c>
      <c r="F368" s="628">
        <v>12.34</v>
      </c>
      <c r="G368" s="612">
        <f t="shared" si="97"/>
        <v>42659.38</v>
      </c>
      <c r="H368" s="628"/>
      <c r="I368" s="578">
        <v>41674</v>
      </c>
      <c r="J368" s="629">
        <v>19.43</v>
      </c>
      <c r="K368" s="613">
        <f t="shared" si="98"/>
        <v>67169.509999999995</v>
      </c>
      <c r="L368" s="614">
        <f t="shared" si="99"/>
        <v>24510.129999999997</v>
      </c>
      <c r="M368" s="615">
        <v>1</v>
      </c>
      <c r="N368" s="554">
        <f t="shared" si="100"/>
        <v>24510.129999999997</v>
      </c>
      <c r="O368" s="632"/>
    </row>
    <row r="369" spans="1:16" ht="15.95" customHeight="1" x14ac:dyDescent="0.25">
      <c r="A369" s="411" t="s">
        <v>1490</v>
      </c>
      <c r="B369" s="535" t="s">
        <v>1507</v>
      </c>
      <c r="C369" s="432" t="s">
        <v>52</v>
      </c>
      <c r="D369" s="433">
        <v>41610</v>
      </c>
      <c r="E369" s="434">
        <v>4872</v>
      </c>
      <c r="F369" s="623">
        <v>18.18</v>
      </c>
      <c r="G369" s="624">
        <f t="shared" si="97"/>
        <v>88572.959999999992</v>
      </c>
      <c r="H369" s="437"/>
      <c r="I369" s="515">
        <v>41674</v>
      </c>
      <c r="J369" s="623">
        <v>19.43</v>
      </c>
      <c r="K369" s="604">
        <f t="shared" si="98"/>
        <v>94662.959999999992</v>
      </c>
      <c r="L369" s="605">
        <f t="shared" si="99"/>
        <v>6090</v>
      </c>
      <c r="M369" s="625">
        <v>1</v>
      </c>
      <c r="N369" s="440">
        <f t="shared" si="100"/>
        <v>6090</v>
      </c>
      <c r="O369" s="428"/>
      <c r="P369" s="108"/>
    </row>
    <row r="370" spans="1:16" s="108" customFormat="1" ht="15" customHeight="1" x14ac:dyDescent="0.25">
      <c r="A370" s="610" t="s">
        <v>1501</v>
      </c>
      <c r="B370" s="581" t="s">
        <v>1182</v>
      </c>
      <c r="C370" s="46" t="s">
        <v>52</v>
      </c>
      <c r="D370" s="626">
        <v>41457</v>
      </c>
      <c r="E370" s="627">
        <v>2200</v>
      </c>
      <c r="F370" s="628">
        <v>36.450000000000003</v>
      </c>
      <c r="G370" s="612">
        <f t="shared" si="97"/>
        <v>80190</v>
      </c>
      <c r="H370" s="628"/>
      <c r="I370" s="578">
        <v>41674</v>
      </c>
      <c r="J370" s="629">
        <v>39.24</v>
      </c>
      <c r="K370" s="613">
        <f t="shared" si="98"/>
        <v>86328</v>
      </c>
      <c r="L370" s="614">
        <f t="shared" si="99"/>
        <v>6138</v>
      </c>
      <c r="M370" s="615">
        <v>1</v>
      </c>
      <c r="N370" s="554">
        <f t="shared" si="100"/>
        <v>6138</v>
      </c>
      <c r="O370" s="632"/>
    </row>
    <row r="371" spans="1:16" s="108" customFormat="1" ht="15" customHeight="1" x14ac:dyDescent="0.25">
      <c r="A371" s="610" t="s">
        <v>1502</v>
      </c>
      <c r="B371" s="535" t="s">
        <v>1182</v>
      </c>
      <c r="C371" s="559" t="s">
        <v>52</v>
      </c>
      <c r="D371" s="556">
        <v>41597</v>
      </c>
      <c r="E371" s="557">
        <v>4216</v>
      </c>
      <c r="F371" s="630">
        <v>38.75</v>
      </c>
      <c r="G371" s="612">
        <f t="shared" si="97"/>
        <v>163370</v>
      </c>
      <c r="H371" s="552"/>
      <c r="I371" s="578">
        <v>41674</v>
      </c>
      <c r="J371" s="630">
        <v>39.24</v>
      </c>
      <c r="K371" s="613">
        <f t="shared" si="98"/>
        <v>165435.84</v>
      </c>
      <c r="L371" s="614">
        <f t="shared" si="99"/>
        <v>2065.8399999999965</v>
      </c>
      <c r="M371" s="631">
        <v>1</v>
      </c>
      <c r="N371" s="554">
        <f t="shared" si="100"/>
        <v>2065.8399999999965</v>
      </c>
      <c r="O371" s="632"/>
    </row>
    <row r="372" spans="1:16" s="108" customFormat="1" ht="15" customHeight="1" x14ac:dyDescent="0.25">
      <c r="A372" s="610" t="s">
        <v>1344</v>
      </c>
      <c r="B372" s="534" t="s">
        <v>1349</v>
      </c>
      <c r="C372" s="378" t="s">
        <v>52</v>
      </c>
      <c r="D372" s="548">
        <v>41534</v>
      </c>
      <c r="E372" s="549">
        <v>1408</v>
      </c>
      <c r="F372" s="611">
        <v>50.5</v>
      </c>
      <c r="G372" s="612">
        <f t="shared" si="97"/>
        <v>71104</v>
      </c>
      <c r="H372" s="552"/>
      <c r="I372" s="578">
        <v>41674</v>
      </c>
      <c r="J372" s="611">
        <v>59.26</v>
      </c>
      <c r="K372" s="613">
        <f t="shared" si="98"/>
        <v>83438.080000000002</v>
      </c>
      <c r="L372" s="614">
        <f t="shared" si="99"/>
        <v>12334.080000000002</v>
      </c>
      <c r="M372" s="615">
        <v>1</v>
      </c>
      <c r="N372" s="554">
        <f t="shared" si="100"/>
        <v>12334.080000000002</v>
      </c>
      <c r="O372" s="632"/>
    </row>
    <row r="373" spans="1:16" s="108" customFormat="1" ht="15" customHeight="1" x14ac:dyDescent="0.25">
      <c r="A373" s="610" t="s">
        <v>1463</v>
      </c>
      <c r="B373" s="535" t="s">
        <v>1464</v>
      </c>
      <c r="C373" s="559" t="s">
        <v>52</v>
      </c>
      <c r="D373" s="556">
        <v>41596</v>
      </c>
      <c r="E373" s="557">
        <v>1466</v>
      </c>
      <c r="F373" s="630">
        <v>69.099999999999994</v>
      </c>
      <c r="G373" s="612">
        <f t="shared" si="97"/>
        <v>101300.59999999999</v>
      </c>
      <c r="H373" s="552"/>
      <c r="I373" s="578">
        <v>41674</v>
      </c>
      <c r="J373" s="630">
        <v>69.540000000000006</v>
      </c>
      <c r="K373" s="613">
        <f t="shared" si="98"/>
        <v>101945.64000000001</v>
      </c>
      <c r="L373" s="614">
        <f t="shared" si="99"/>
        <v>645.0400000000227</v>
      </c>
      <c r="M373" s="631">
        <v>1</v>
      </c>
      <c r="N373" s="554">
        <f t="shared" si="100"/>
        <v>645.0400000000227</v>
      </c>
      <c r="O373" s="632"/>
    </row>
    <row r="374" spans="1:16" s="108" customFormat="1" ht="15" customHeight="1" x14ac:dyDescent="0.25">
      <c r="A374" s="466" t="s">
        <v>1542</v>
      </c>
      <c r="B374" s="575" t="s">
        <v>1541</v>
      </c>
      <c r="C374" s="443" t="s">
        <v>77</v>
      </c>
      <c r="D374" s="444">
        <v>41647</v>
      </c>
      <c r="E374" s="445">
        <v>1886</v>
      </c>
      <c r="F374" s="617">
        <v>83.41</v>
      </c>
      <c r="G374" s="618">
        <f>SUM(E374*F374)</f>
        <v>157311.25999999998</v>
      </c>
      <c r="H374" s="448"/>
      <c r="I374" s="515">
        <v>41684</v>
      </c>
      <c r="J374" s="617">
        <v>80.3</v>
      </c>
      <c r="K374" s="619">
        <f>SUM(E374*J374)</f>
        <v>151445.79999999999</v>
      </c>
      <c r="L374" s="620">
        <f>SUM(G374-K374)</f>
        <v>5865.4599999999919</v>
      </c>
      <c r="M374" s="621">
        <v>1</v>
      </c>
      <c r="N374" s="451">
        <f>SUM(L374*M374)</f>
        <v>5865.4599999999919</v>
      </c>
      <c r="O374" s="622"/>
      <c r="P374" s="110"/>
    </row>
    <row r="375" spans="1:16" s="108" customFormat="1" ht="15" customHeight="1" x14ac:dyDescent="0.25">
      <c r="A375" s="610" t="s">
        <v>1155</v>
      </c>
      <c r="B375" s="535" t="s">
        <v>1154</v>
      </c>
      <c r="C375" s="559" t="s">
        <v>52</v>
      </c>
      <c r="D375" s="556">
        <v>41589</v>
      </c>
      <c r="E375" s="557">
        <v>2573</v>
      </c>
      <c r="F375" s="630">
        <v>48.76</v>
      </c>
      <c r="G375" s="612">
        <f>SUM(E375*F375)</f>
        <v>125459.48</v>
      </c>
      <c r="H375" s="552"/>
      <c r="I375" s="579">
        <v>41689</v>
      </c>
      <c r="J375" s="630">
        <v>91.65</v>
      </c>
      <c r="K375" s="613">
        <f>SUM(E375*J375)</f>
        <v>235815.45</v>
      </c>
      <c r="L375" s="614">
        <f>SUM(K375-G375)</f>
        <v>110355.97000000002</v>
      </c>
      <c r="M375" s="631">
        <v>1</v>
      </c>
      <c r="N375" s="554">
        <f>SUM(L375*M375)</f>
        <v>110355.97000000002</v>
      </c>
      <c r="O375" s="632"/>
    </row>
    <row r="376" spans="1:16" s="108" customFormat="1" ht="15" customHeight="1" x14ac:dyDescent="0.25">
      <c r="A376" s="610" t="s">
        <v>1586</v>
      </c>
      <c r="B376" s="534" t="s">
        <v>1587</v>
      </c>
      <c r="C376" s="378" t="s">
        <v>52</v>
      </c>
      <c r="D376" s="548">
        <v>41694</v>
      </c>
      <c r="E376" s="549">
        <v>4398</v>
      </c>
      <c r="F376" s="629">
        <v>19.420000000000002</v>
      </c>
      <c r="G376" s="612">
        <f t="shared" ref="G376:G381" si="101">SUM(E376*F376)</f>
        <v>85409.16</v>
      </c>
      <c r="H376" s="552"/>
      <c r="I376" s="578">
        <v>41701</v>
      </c>
      <c r="J376" s="794">
        <v>18.239999999999998</v>
      </c>
      <c r="K376" s="613">
        <f t="shared" ref="K376:K381" si="102">SUM(E376*J376)</f>
        <v>80219.51999999999</v>
      </c>
      <c r="L376" s="614">
        <f>SUM(K376-G376)</f>
        <v>-5189.640000000014</v>
      </c>
      <c r="M376" s="615">
        <v>1</v>
      </c>
      <c r="N376" s="554">
        <f t="shared" ref="N376:N381" si="103">SUM(L376*M376)</f>
        <v>-5189.640000000014</v>
      </c>
      <c r="O376" s="616" t="s">
        <v>3</v>
      </c>
      <c r="P376" s="311"/>
    </row>
    <row r="377" spans="1:16" s="108" customFormat="1" ht="15" customHeight="1" x14ac:dyDescent="0.25">
      <c r="A377" s="610" t="s">
        <v>1539</v>
      </c>
      <c r="B377" s="534" t="s">
        <v>1540</v>
      </c>
      <c r="C377" s="378" t="s">
        <v>52</v>
      </c>
      <c r="D377" s="548">
        <v>41645</v>
      </c>
      <c r="E377" s="549">
        <v>3772</v>
      </c>
      <c r="F377" s="629">
        <v>22.87</v>
      </c>
      <c r="G377" s="612">
        <f t="shared" si="101"/>
        <v>86265.64</v>
      </c>
      <c r="H377" s="552"/>
      <c r="I377" s="578">
        <v>41710</v>
      </c>
      <c r="J377" s="794">
        <v>25.28</v>
      </c>
      <c r="K377" s="613">
        <f t="shared" si="102"/>
        <v>95356.160000000003</v>
      </c>
      <c r="L377" s="614">
        <f>SUM(K377-G377)</f>
        <v>9090.5200000000041</v>
      </c>
      <c r="M377" s="615">
        <v>1</v>
      </c>
      <c r="N377" s="554">
        <f t="shared" si="103"/>
        <v>9090.5200000000041</v>
      </c>
      <c r="O377" s="616" t="s">
        <v>3</v>
      </c>
      <c r="P377" s="311"/>
    </row>
    <row r="378" spans="1:16" s="108" customFormat="1" ht="15" customHeight="1" x14ac:dyDescent="0.25">
      <c r="A378" s="610" t="s">
        <v>1571</v>
      </c>
      <c r="B378" s="534" t="s">
        <v>1572</v>
      </c>
      <c r="C378" s="378" t="s">
        <v>52</v>
      </c>
      <c r="D378" s="548">
        <v>41681</v>
      </c>
      <c r="E378" s="549">
        <v>2668</v>
      </c>
      <c r="F378" s="629">
        <v>32.31</v>
      </c>
      <c r="G378" s="612">
        <f t="shared" si="101"/>
        <v>86203.08</v>
      </c>
      <c r="H378" s="552"/>
      <c r="I378" s="578">
        <v>41708</v>
      </c>
      <c r="J378" s="794">
        <v>33.1</v>
      </c>
      <c r="K378" s="613">
        <f t="shared" si="102"/>
        <v>88310.8</v>
      </c>
      <c r="L378" s="614">
        <f>SUM(K378-G378)</f>
        <v>2107.7200000000012</v>
      </c>
      <c r="M378" s="615">
        <v>1</v>
      </c>
      <c r="N378" s="554">
        <f t="shared" si="103"/>
        <v>2107.7200000000012</v>
      </c>
      <c r="O378" s="616" t="s">
        <v>3</v>
      </c>
      <c r="P378" s="311"/>
    </row>
    <row r="379" spans="1:16" s="108" customFormat="1" ht="15" customHeight="1" x14ac:dyDescent="0.25">
      <c r="A379" s="610" t="s">
        <v>1592</v>
      </c>
      <c r="B379" s="534" t="s">
        <v>1293</v>
      </c>
      <c r="C379" s="378" t="s">
        <v>52</v>
      </c>
      <c r="D379" s="548">
        <v>41705</v>
      </c>
      <c r="E379" s="549">
        <v>998</v>
      </c>
      <c r="F379" s="629">
        <v>138.44999999999999</v>
      </c>
      <c r="G379" s="612">
        <f t="shared" si="101"/>
        <v>138173.09999999998</v>
      </c>
      <c r="H379" s="552"/>
      <c r="I379" s="578">
        <v>41723</v>
      </c>
      <c r="J379" s="794">
        <v>133.77000000000001</v>
      </c>
      <c r="K379" s="613">
        <f t="shared" si="102"/>
        <v>133502.46000000002</v>
      </c>
      <c r="L379" s="614">
        <f>SUM(K379-G379)</f>
        <v>-4670.6399999999558</v>
      </c>
      <c r="M379" s="615">
        <v>1</v>
      </c>
      <c r="N379" s="554">
        <f t="shared" si="103"/>
        <v>-4670.6399999999558</v>
      </c>
      <c r="O379" s="616" t="s">
        <v>3</v>
      </c>
      <c r="P379" s="311"/>
    </row>
    <row r="380" spans="1:16" s="108" customFormat="1" ht="15" customHeight="1" x14ac:dyDescent="0.25">
      <c r="A380" s="466" t="s">
        <v>1614</v>
      </c>
      <c r="B380" s="575" t="s">
        <v>1615</v>
      </c>
      <c r="C380" s="443" t="s">
        <v>77</v>
      </c>
      <c r="D380" s="444">
        <v>41719</v>
      </c>
      <c r="E380" s="445">
        <v>6446</v>
      </c>
      <c r="F380" s="789">
        <v>18.71</v>
      </c>
      <c r="G380" s="618">
        <f t="shared" si="101"/>
        <v>120604.66</v>
      </c>
      <c r="H380" s="448"/>
      <c r="I380" s="515">
        <v>41723</v>
      </c>
      <c r="J380" s="795">
        <v>19.39</v>
      </c>
      <c r="K380" s="619">
        <f t="shared" si="102"/>
        <v>124987.94</v>
      </c>
      <c r="L380" s="620">
        <f>SUM(G380-K380)</f>
        <v>-4383.2799999999988</v>
      </c>
      <c r="M380" s="621">
        <v>1</v>
      </c>
      <c r="N380" s="451">
        <f t="shared" si="103"/>
        <v>-4383.2799999999988</v>
      </c>
      <c r="O380" s="622"/>
      <c r="P380" s="110"/>
    </row>
    <row r="381" spans="1:16" s="108" customFormat="1" ht="15" customHeight="1" x14ac:dyDescent="0.25">
      <c r="A381" s="610" t="s">
        <v>1469</v>
      </c>
      <c r="B381" s="535" t="s">
        <v>1470</v>
      </c>
      <c r="C381" s="559" t="s">
        <v>52</v>
      </c>
      <c r="D381" s="556">
        <v>41597</v>
      </c>
      <c r="E381" s="557">
        <v>1975</v>
      </c>
      <c r="F381" s="790">
        <v>66.760000000000005</v>
      </c>
      <c r="G381" s="612">
        <f t="shared" si="101"/>
        <v>131851</v>
      </c>
      <c r="H381" s="552"/>
      <c r="I381" s="579">
        <v>41733</v>
      </c>
      <c r="J381" s="797">
        <v>67.900000000000006</v>
      </c>
      <c r="K381" s="613">
        <f t="shared" si="102"/>
        <v>134102.5</v>
      </c>
      <c r="L381" s="614">
        <f t="shared" ref="L381:L388" si="104">SUM(K381-G381)</f>
        <v>2251.5</v>
      </c>
      <c r="M381" s="631">
        <v>1</v>
      </c>
      <c r="N381" s="554">
        <f t="shared" si="103"/>
        <v>2251.5</v>
      </c>
      <c r="O381" s="632"/>
    </row>
    <row r="382" spans="1:16" s="108" customFormat="1" ht="15" customHeight="1" x14ac:dyDescent="0.25">
      <c r="A382" s="610" t="s">
        <v>606</v>
      </c>
      <c r="B382" s="534" t="s">
        <v>607</v>
      </c>
      <c r="C382" s="378" t="s">
        <v>52</v>
      </c>
      <c r="D382" s="548">
        <v>41681</v>
      </c>
      <c r="E382" s="549">
        <v>3060</v>
      </c>
      <c r="F382" s="629">
        <v>37.89</v>
      </c>
      <c r="G382" s="612">
        <f t="shared" ref="G382:G388" si="105">SUM(E382*F382)</f>
        <v>115943.40000000001</v>
      </c>
      <c r="H382" s="552"/>
      <c r="I382" s="578">
        <v>41737</v>
      </c>
      <c r="J382" s="794">
        <v>38</v>
      </c>
      <c r="K382" s="613">
        <f t="shared" ref="K382:K388" si="106">SUM(E382*J382)</f>
        <v>116280</v>
      </c>
      <c r="L382" s="614">
        <f t="shared" si="104"/>
        <v>336.59999999999127</v>
      </c>
      <c r="M382" s="615">
        <v>1</v>
      </c>
      <c r="N382" s="554">
        <f t="shared" ref="N382:N388" si="107">SUM(L382*M382)</f>
        <v>336.59999999999127</v>
      </c>
      <c r="O382" s="616" t="s">
        <v>3</v>
      </c>
      <c r="P382" s="311"/>
    </row>
    <row r="383" spans="1:16" s="108" customFormat="1" ht="15" customHeight="1" x14ac:dyDescent="0.25">
      <c r="A383" s="610" t="s">
        <v>1590</v>
      </c>
      <c r="B383" s="534" t="s">
        <v>1591</v>
      </c>
      <c r="C383" s="378" t="s">
        <v>52</v>
      </c>
      <c r="D383" s="548">
        <v>41704</v>
      </c>
      <c r="E383" s="549">
        <v>4644</v>
      </c>
      <c r="F383" s="629">
        <v>32.590000000000003</v>
      </c>
      <c r="G383" s="612">
        <f t="shared" si="105"/>
        <v>151347.96000000002</v>
      </c>
      <c r="H383" s="552"/>
      <c r="I383" s="578">
        <v>41739</v>
      </c>
      <c r="J383" s="794">
        <v>33.42</v>
      </c>
      <c r="K383" s="613">
        <f t="shared" si="106"/>
        <v>155202.48000000001</v>
      </c>
      <c r="L383" s="614">
        <f t="shared" si="104"/>
        <v>3854.5199999999895</v>
      </c>
      <c r="M383" s="615">
        <v>1</v>
      </c>
      <c r="N383" s="554">
        <f t="shared" si="107"/>
        <v>3854.5199999999895</v>
      </c>
      <c r="O383" s="616" t="s">
        <v>3</v>
      </c>
      <c r="P383" s="311"/>
    </row>
    <row r="384" spans="1:16" s="108" customFormat="1" ht="15" customHeight="1" x14ac:dyDescent="0.25">
      <c r="A384" s="610" t="s">
        <v>857</v>
      </c>
      <c r="B384" s="534" t="s">
        <v>858</v>
      </c>
      <c r="C384" s="378" t="s">
        <v>52</v>
      </c>
      <c r="D384" s="548">
        <v>41682</v>
      </c>
      <c r="E384" s="549">
        <v>301</v>
      </c>
      <c r="F384" s="629">
        <v>306.89999999999998</v>
      </c>
      <c r="G384" s="612">
        <f t="shared" si="105"/>
        <v>92376.9</v>
      </c>
      <c r="H384" s="552"/>
      <c r="I384" s="578">
        <v>41740</v>
      </c>
      <c r="J384" s="794">
        <v>295.62</v>
      </c>
      <c r="K384" s="613">
        <f t="shared" si="106"/>
        <v>88981.62</v>
      </c>
      <c r="L384" s="614">
        <f t="shared" si="104"/>
        <v>-3395.2799999999988</v>
      </c>
      <c r="M384" s="615">
        <v>1</v>
      </c>
      <c r="N384" s="554">
        <f t="shared" si="107"/>
        <v>-3395.2799999999988</v>
      </c>
      <c r="O384" s="616" t="s">
        <v>3</v>
      </c>
      <c r="P384" s="311"/>
    </row>
    <row r="385" spans="1:16" s="110" customFormat="1" ht="15" customHeight="1" x14ac:dyDescent="0.25">
      <c r="A385" s="610" t="s">
        <v>1570</v>
      </c>
      <c r="B385" s="534" t="s">
        <v>1573</v>
      </c>
      <c r="C385" s="378" t="s">
        <v>52</v>
      </c>
      <c r="D385" s="548">
        <v>41682</v>
      </c>
      <c r="E385" s="549">
        <v>2931</v>
      </c>
      <c r="F385" s="629">
        <v>49.94</v>
      </c>
      <c r="G385" s="612">
        <f t="shared" si="105"/>
        <v>146374.13999999998</v>
      </c>
      <c r="H385" s="552"/>
      <c r="I385" s="578">
        <v>41737</v>
      </c>
      <c r="J385" s="794">
        <v>51.67</v>
      </c>
      <c r="K385" s="613">
        <f t="shared" si="106"/>
        <v>151444.77000000002</v>
      </c>
      <c r="L385" s="614">
        <f t="shared" si="104"/>
        <v>5070.6300000000338</v>
      </c>
      <c r="M385" s="615">
        <v>1</v>
      </c>
      <c r="N385" s="554">
        <f t="shared" si="107"/>
        <v>5070.6300000000338</v>
      </c>
      <c r="O385" s="616" t="s">
        <v>3</v>
      </c>
      <c r="P385" s="311"/>
    </row>
    <row r="386" spans="1:16" s="108" customFormat="1" ht="15" customHeight="1" x14ac:dyDescent="0.25">
      <c r="A386" s="610" t="s">
        <v>1477</v>
      </c>
      <c r="B386" s="534" t="s">
        <v>1478</v>
      </c>
      <c r="C386" s="378" t="s">
        <v>52</v>
      </c>
      <c r="D386" s="548">
        <v>41724</v>
      </c>
      <c r="E386" s="549">
        <v>5178</v>
      </c>
      <c r="F386" s="629">
        <v>48.52</v>
      </c>
      <c r="G386" s="612">
        <f t="shared" si="105"/>
        <v>251236.56000000003</v>
      </c>
      <c r="H386" s="552"/>
      <c r="I386" s="578">
        <v>41738</v>
      </c>
      <c r="J386" s="794">
        <v>47.66</v>
      </c>
      <c r="K386" s="613">
        <f t="shared" si="106"/>
        <v>246783.47999999998</v>
      </c>
      <c r="L386" s="614">
        <f t="shared" si="104"/>
        <v>-4453.0800000000454</v>
      </c>
      <c r="M386" s="615">
        <v>1</v>
      </c>
      <c r="N386" s="554">
        <f t="shared" si="107"/>
        <v>-4453.0800000000454</v>
      </c>
      <c r="O386" s="616" t="s">
        <v>3</v>
      </c>
      <c r="P386" s="311"/>
    </row>
    <row r="387" spans="1:16" s="108" customFormat="1" ht="15" customHeight="1" x14ac:dyDescent="0.25">
      <c r="A387" s="610" t="s">
        <v>1625</v>
      </c>
      <c r="B387" s="534" t="s">
        <v>1626</v>
      </c>
      <c r="C387" s="378" t="s">
        <v>52</v>
      </c>
      <c r="D387" s="548">
        <v>41730</v>
      </c>
      <c r="E387" s="549">
        <v>4028</v>
      </c>
      <c r="F387" s="629">
        <v>32.81</v>
      </c>
      <c r="G387" s="612">
        <f t="shared" si="105"/>
        <v>132158.68000000002</v>
      </c>
      <c r="H387" s="552"/>
      <c r="I387" s="578">
        <v>41736</v>
      </c>
      <c r="J387" s="794">
        <v>31.03</v>
      </c>
      <c r="K387" s="613">
        <f t="shared" si="106"/>
        <v>124988.84000000001</v>
      </c>
      <c r="L387" s="614">
        <f t="shared" si="104"/>
        <v>-7169.8400000000111</v>
      </c>
      <c r="M387" s="615">
        <v>1</v>
      </c>
      <c r="N387" s="554">
        <f t="shared" si="107"/>
        <v>-7169.8400000000111</v>
      </c>
      <c r="O387" s="616" t="s">
        <v>3</v>
      </c>
      <c r="P387" s="311"/>
    </row>
    <row r="388" spans="1:16" s="110" customFormat="1" ht="15" customHeight="1" x14ac:dyDescent="0.25">
      <c r="A388" s="610" t="s">
        <v>481</v>
      </c>
      <c r="B388" s="534" t="s">
        <v>482</v>
      </c>
      <c r="C388" s="378" t="s">
        <v>52</v>
      </c>
      <c r="D388" s="548">
        <v>41648</v>
      </c>
      <c r="E388" s="549">
        <v>3415</v>
      </c>
      <c r="F388" s="629">
        <v>45.64</v>
      </c>
      <c r="G388" s="612">
        <f t="shared" si="105"/>
        <v>155860.6</v>
      </c>
      <c r="H388" s="552"/>
      <c r="I388" s="578">
        <v>41737</v>
      </c>
      <c r="J388" s="794">
        <v>48.53</v>
      </c>
      <c r="K388" s="613">
        <f t="shared" si="106"/>
        <v>165729.95000000001</v>
      </c>
      <c r="L388" s="614">
        <f t="shared" si="104"/>
        <v>9869.3500000000058</v>
      </c>
      <c r="M388" s="615">
        <v>1</v>
      </c>
      <c r="N388" s="554">
        <f t="shared" si="107"/>
        <v>9869.3500000000058</v>
      </c>
      <c r="O388" s="616" t="s">
        <v>3</v>
      </c>
      <c r="P388" s="311"/>
    </row>
    <row r="389" spans="1:16" s="108" customFormat="1" ht="15" customHeight="1" x14ac:dyDescent="0.25">
      <c r="A389" s="610" t="s">
        <v>1622</v>
      </c>
      <c r="B389" s="534" t="s">
        <v>1623</v>
      </c>
      <c r="C389" s="378" t="s">
        <v>52</v>
      </c>
      <c r="D389" s="548">
        <v>41730</v>
      </c>
      <c r="E389" s="549">
        <v>4596</v>
      </c>
      <c r="F389" s="629">
        <v>36.22</v>
      </c>
      <c r="G389" s="612">
        <f t="shared" ref="G389:G394" si="108">SUM(E389*F389)</f>
        <v>166467.12</v>
      </c>
      <c r="H389" s="552"/>
      <c r="I389" s="578">
        <v>41740</v>
      </c>
      <c r="J389" s="794">
        <v>34.659999999999997</v>
      </c>
      <c r="K389" s="613">
        <f t="shared" ref="K389:K394" si="109">SUM(E389*J389)</f>
        <v>159297.35999999999</v>
      </c>
      <c r="L389" s="614">
        <f>SUM(K389-G389)</f>
        <v>-7169.7600000000093</v>
      </c>
      <c r="M389" s="615">
        <v>1</v>
      </c>
      <c r="N389" s="554">
        <f t="shared" ref="N389:N394" si="110">SUM(L389*M389)</f>
        <v>-7169.7600000000093</v>
      </c>
      <c r="O389" s="616" t="s">
        <v>3</v>
      </c>
      <c r="P389" s="311"/>
    </row>
    <row r="390" spans="1:16" s="108" customFormat="1" ht="15" customHeight="1" x14ac:dyDescent="0.25">
      <c r="A390" s="610" t="s">
        <v>1624</v>
      </c>
      <c r="B390" s="534" t="s">
        <v>993</v>
      </c>
      <c r="C390" s="378" t="s">
        <v>52</v>
      </c>
      <c r="D390" s="548">
        <v>41730</v>
      </c>
      <c r="E390" s="549">
        <v>3414</v>
      </c>
      <c r="F390" s="629">
        <v>56.23</v>
      </c>
      <c r="G390" s="612">
        <f t="shared" si="108"/>
        <v>191969.22</v>
      </c>
      <c r="H390" s="552"/>
      <c r="I390" s="578">
        <v>41740</v>
      </c>
      <c r="J390" s="794">
        <v>54.13</v>
      </c>
      <c r="K390" s="613">
        <f t="shared" si="109"/>
        <v>184799.82</v>
      </c>
      <c r="L390" s="614">
        <f>SUM(K390-G390)</f>
        <v>-7169.3999999999942</v>
      </c>
      <c r="M390" s="615">
        <v>1</v>
      </c>
      <c r="N390" s="554">
        <f t="shared" si="110"/>
        <v>-7169.3999999999942</v>
      </c>
      <c r="O390" s="616" t="s">
        <v>3</v>
      </c>
      <c r="P390" s="311"/>
    </row>
    <row r="391" spans="1:16" s="108" customFormat="1" ht="15" customHeight="1" x14ac:dyDescent="0.25">
      <c r="A391" s="610" t="s">
        <v>1535</v>
      </c>
      <c r="B391" s="534" t="s">
        <v>1534</v>
      </c>
      <c r="C391" s="378" t="s">
        <v>52</v>
      </c>
      <c r="D391" s="548">
        <v>41639</v>
      </c>
      <c r="E391" s="549">
        <v>1030</v>
      </c>
      <c r="F391" s="629">
        <v>167.67</v>
      </c>
      <c r="G391" s="612">
        <f t="shared" si="108"/>
        <v>172700.09999999998</v>
      </c>
      <c r="H391" s="552"/>
      <c r="I391" s="578">
        <v>41740</v>
      </c>
      <c r="J391" s="794">
        <v>182.3</v>
      </c>
      <c r="K391" s="613">
        <f t="shared" si="109"/>
        <v>187769</v>
      </c>
      <c r="L391" s="614">
        <f>SUM(K391-G391)</f>
        <v>15068.900000000023</v>
      </c>
      <c r="M391" s="615">
        <v>1</v>
      </c>
      <c r="N391" s="554">
        <f t="shared" si="110"/>
        <v>15068.900000000023</v>
      </c>
      <c r="O391" s="616" t="s">
        <v>3</v>
      </c>
      <c r="P391" s="311"/>
    </row>
    <row r="392" spans="1:16" s="108" customFormat="1" ht="15" customHeight="1" x14ac:dyDescent="0.25">
      <c r="A392" s="466" t="s">
        <v>1340</v>
      </c>
      <c r="B392" s="575" t="s">
        <v>1352</v>
      </c>
      <c r="C392" s="443" t="s">
        <v>77</v>
      </c>
      <c r="D392" s="444">
        <v>41740</v>
      </c>
      <c r="E392" s="445">
        <v>2763</v>
      </c>
      <c r="F392" s="789">
        <v>52.93</v>
      </c>
      <c r="G392" s="618">
        <f t="shared" si="108"/>
        <v>146245.59</v>
      </c>
      <c r="H392" s="448"/>
      <c r="I392" s="515">
        <v>41751</v>
      </c>
      <c r="J392" s="795">
        <v>55.51</v>
      </c>
      <c r="K392" s="619">
        <f t="shared" si="109"/>
        <v>153374.13</v>
      </c>
      <c r="L392" s="620">
        <f>SUM(G392-K392)</f>
        <v>-7128.5400000000081</v>
      </c>
      <c r="M392" s="621">
        <v>1</v>
      </c>
      <c r="N392" s="451">
        <f t="shared" si="110"/>
        <v>-7128.5400000000081</v>
      </c>
      <c r="O392" s="622"/>
      <c r="P392" s="110"/>
    </row>
    <row r="393" spans="1:16" s="108" customFormat="1" ht="15" customHeight="1" x14ac:dyDescent="0.25">
      <c r="A393" s="466" t="s">
        <v>1652</v>
      </c>
      <c r="B393" s="575" t="s">
        <v>1653</v>
      </c>
      <c r="C393" s="443" t="s">
        <v>77</v>
      </c>
      <c r="D393" s="444">
        <v>41740</v>
      </c>
      <c r="E393" s="445">
        <v>1605</v>
      </c>
      <c r="F393" s="789">
        <v>45.33</v>
      </c>
      <c r="G393" s="618">
        <f t="shared" si="108"/>
        <v>72754.649999999994</v>
      </c>
      <c r="H393" s="448"/>
      <c r="I393" s="515">
        <v>41753</v>
      </c>
      <c r="J393" s="795">
        <v>47.75</v>
      </c>
      <c r="K393" s="619">
        <f t="shared" si="109"/>
        <v>76638.75</v>
      </c>
      <c r="L393" s="620">
        <f>SUM(G393-K393)</f>
        <v>-3884.1000000000058</v>
      </c>
      <c r="M393" s="621">
        <v>1</v>
      </c>
      <c r="N393" s="451">
        <f t="shared" si="110"/>
        <v>-3884.1000000000058</v>
      </c>
      <c r="O393" s="622"/>
      <c r="P393" s="110"/>
    </row>
    <row r="394" spans="1:16" s="108" customFormat="1" ht="15" customHeight="1" x14ac:dyDescent="0.25">
      <c r="A394" s="610" t="s">
        <v>1668</v>
      </c>
      <c r="B394" s="534" t="s">
        <v>1669</v>
      </c>
      <c r="C394" s="831" t="s">
        <v>52</v>
      </c>
      <c r="D394" s="548">
        <v>41751</v>
      </c>
      <c r="E394" s="549">
        <v>3183</v>
      </c>
      <c r="F394" s="629">
        <v>61.15</v>
      </c>
      <c r="G394" s="612">
        <f t="shared" si="108"/>
        <v>194640.44999999998</v>
      </c>
      <c r="H394" s="552"/>
      <c r="I394" s="578">
        <v>41753</v>
      </c>
      <c r="J394" s="794">
        <v>59.07</v>
      </c>
      <c r="K394" s="613">
        <f t="shared" si="109"/>
        <v>188019.81</v>
      </c>
      <c r="L394" s="614">
        <f t="shared" ref="L394:L399" si="111">SUM(K394-G394)</f>
        <v>-6620.6399999999849</v>
      </c>
      <c r="M394" s="615">
        <v>1</v>
      </c>
      <c r="N394" s="554">
        <f t="shared" si="110"/>
        <v>-6620.6399999999849</v>
      </c>
      <c r="O394" s="616" t="s">
        <v>3</v>
      </c>
      <c r="P394" s="311"/>
    </row>
    <row r="395" spans="1:16" s="108" customFormat="1" ht="15" customHeight="1" x14ac:dyDescent="0.25">
      <c r="A395" s="610" t="s">
        <v>1658</v>
      </c>
      <c r="B395" s="534" t="s">
        <v>837</v>
      </c>
      <c r="C395" s="378" t="s">
        <v>52</v>
      </c>
      <c r="D395" s="548">
        <v>41745</v>
      </c>
      <c r="E395" s="549">
        <v>3837</v>
      </c>
      <c r="F395" s="629">
        <v>44.82</v>
      </c>
      <c r="G395" s="612">
        <f t="shared" ref="G395:G401" si="112">SUM(E395*F395)</f>
        <v>171974.34</v>
      </c>
      <c r="H395" s="552"/>
      <c r="I395" s="578">
        <v>41759</v>
      </c>
      <c r="J395" s="794">
        <v>43.16</v>
      </c>
      <c r="K395" s="613">
        <f t="shared" ref="K395:K401" si="113">SUM(E395*J395)</f>
        <v>165604.91999999998</v>
      </c>
      <c r="L395" s="614">
        <f t="shared" si="111"/>
        <v>-6369.4200000000128</v>
      </c>
      <c r="M395" s="615">
        <v>1</v>
      </c>
      <c r="N395" s="554">
        <f t="shared" ref="N395:N401" si="114">SUM(L395*M395)</f>
        <v>-6369.4200000000128</v>
      </c>
      <c r="O395" s="616" t="s">
        <v>3</v>
      </c>
      <c r="P395" s="311"/>
    </row>
    <row r="396" spans="1:16" s="108" customFormat="1" ht="15" customHeight="1" x14ac:dyDescent="0.25">
      <c r="A396" s="610" t="s">
        <v>1607</v>
      </c>
      <c r="B396" s="534" t="s">
        <v>1105</v>
      </c>
      <c r="C396" s="378" t="s">
        <v>52</v>
      </c>
      <c r="D396" s="548">
        <v>41717</v>
      </c>
      <c r="E396" s="549">
        <v>3194</v>
      </c>
      <c r="F396" s="629">
        <v>50.37</v>
      </c>
      <c r="G396" s="612">
        <f t="shared" si="112"/>
        <v>160881.78</v>
      </c>
      <c r="H396" s="552"/>
      <c r="I396" s="578">
        <v>41759</v>
      </c>
      <c r="J396" s="794">
        <v>48.11</v>
      </c>
      <c r="K396" s="613">
        <f t="shared" si="113"/>
        <v>153663.34</v>
      </c>
      <c r="L396" s="614">
        <f t="shared" si="111"/>
        <v>-7218.4400000000023</v>
      </c>
      <c r="M396" s="615">
        <v>1</v>
      </c>
      <c r="N396" s="554">
        <f t="shared" si="114"/>
        <v>-7218.4400000000023</v>
      </c>
      <c r="O396" s="616" t="s">
        <v>3</v>
      </c>
      <c r="P396" s="311"/>
    </row>
    <row r="397" spans="1:16" s="108" customFormat="1" ht="15" customHeight="1" x14ac:dyDescent="0.25">
      <c r="A397" s="610" t="s">
        <v>639</v>
      </c>
      <c r="B397" s="534" t="s">
        <v>640</v>
      </c>
      <c r="C397" s="378" t="s">
        <v>52</v>
      </c>
      <c r="D397" s="548">
        <v>41757</v>
      </c>
      <c r="E397" s="549">
        <v>2742</v>
      </c>
      <c r="F397" s="629">
        <v>91.66</v>
      </c>
      <c r="G397" s="612">
        <f t="shared" si="112"/>
        <v>251331.72</v>
      </c>
      <c r="H397" s="552"/>
      <c r="I397" s="578">
        <v>41760</v>
      </c>
      <c r="J397" s="794">
        <v>89.14</v>
      </c>
      <c r="K397" s="613">
        <f t="shared" si="113"/>
        <v>244421.88</v>
      </c>
      <c r="L397" s="614">
        <f t="shared" si="111"/>
        <v>-6909.8399999999965</v>
      </c>
      <c r="M397" s="615">
        <v>1</v>
      </c>
      <c r="N397" s="554">
        <f t="shared" si="114"/>
        <v>-6909.8399999999965</v>
      </c>
      <c r="O397" s="616" t="s">
        <v>3</v>
      </c>
      <c r="P397" s="311"/>
    </row>
    <row r="398" spans="1:16" s="108" customFormat="1" ht="15" customHeight="1" x14ac:dyDescent="0.25">
      <c r="A398" s="610" t="s">
        <v>1680</v>
      </c>
      <c r="B398" s="534" t="s">
        <v>1679</v>
      </c>
      <c r="C398" s="378" t="s">
        <v>52</v>
      </c>
      <c r="D398" s="548">
        <v>41757</v>
      </c>
      <c r="E398" s="549">
        <v>1366</v>
      </c>
      <c r="F398" s="629">
        <v>174.64</v>
      </c>
      <c r="G398" s="612">
        <f t="shared" si="112"/>
        <v>238558.24</v>
      </c>
      <c r="H398" s="552"/>
      <c r="I398" s="578">
        <v>41761</v>
      </c>
      <c r="J398" s="794">
        <v>169.49</v>
      </c>
      <c r="K398" s="613">
        <f t="shared" si="113"/>
        <v>231523.34000000003</v>
      </c>
      <c r="L398" s="614">
        <f t="shared" si="111"/>
        <v>-7034.8999999999651</v>
      </c>
      <c r="M398" s="615">
        <v>1</v>
      </c>
      <c r="N398" s="554">
        <f t="shared" si="114"/>
        <v>-7034.8999999999651</v>
      </c>
      <c r="O398" s="616" t="s">
        <v>3</v>
      </c>
      <c r="P398" s="311"/>
    </row>
    <row r="399" spans="1:16" s="108" customFormat="1" ht="15" customHeight="1" x14ac:dyDescent="0.25">
      <c r="A399" s="610" t="s">
        <v>1010</v>
      </c>
      <c r="B399" s="534" t="s">
        <v>1011</v>
      </c>
      <c r="C399" s="378" t="s">
        <v>52</v>
      </c>
      <c r="D399" s="548">
        <v>41759</v>
      </c>
      <c r="E399" s="549">
        <v>3004</v>
      </c>
      <c r="F399" s="629">
        <v>73.37</v>
      </c>
      <c r="G399" s="612">
        <f t="shared" si="112"/>
        <v>220403.48</v>
      </c>
      <c r="H399" s="552"/>
      <c r="I399" s="578">
        <v>41761</v>
      </c>
      <c r="J399" s="794">
        <v>71.069999999999993</v>
      </c>
      <c r="K399" s="613">
        <f t="shared" si="113"/>
        <v>213494.27999999997</v>
      </c>
      <c r="L399" s="614">
        <f t="shared" si="111"/>
        <v>-6909.2000000000407</v>
      </c>
      <c r="M399" s="615">
        <v>1</v>
      </c>
      <c r="N399" s="554">
        <f t="shared" si="114"/>
        <v>-6909.2000000000407</v>
      </c>
      <c r="O399" s="616" t="s">
        <v>3</v>
      </c>
      <c r="P399" s="311"/>
    </row>
    <row r="400" spans="1:16" s="108" customFormat="1" ht="15" customHeight="1" x14ac:dyDescent="0.25">
      <c r="A400" s="610" t="s">
        <v>555</v>
      </c>
      <c r="B400" s="534" t="s">
        <v>556</v>
      </c>
      <c r="C400" s="378" t="s">
        <v>52</v>
      </c>
      <c r="D400" s="548">
        <v>41751</v>
      </c>
      <c r="E400" s="549">
        <v>2136</v>
      </c>
      <c r="F400" s="629">
        <v>78.91</v>
      </c>
      <c r="G400" s="612">
        <f t="shared" si="112"/>
        <v>168551.75999999998</v>
      </c>
      <c r="H400" s="552"/>
      <c r="I400" s="578">
        <v>41764</v>
      </c>
      <c r="J400" s="794">
        <v>75.75</v>
      </c>
      <c r="K400" s="613">
        <f t="shared" si="113"/>
        <v>161802</v>
      </c>
      <c r="L400" s="614">
        <f>SUM(K400-G400)</f>
        <v>-6749.7599999999802</v>
      </c>
      <c r="M400" s="615">
        <v>1</v>
      </c>
      <c r="N400" s="554">
        <f t="shared" si="114"/>
        <v>-6749.7599999999802</v>
      </c>
      <c r="O400" s="616" t="s">
        <v>3</v>
      </c>
      <c r="P400" s="311"/>
    </row>
    <row r="401" spans="1:16" s="108" customFormat="1" ht="15" customHeight="1" x14ac:dyDescent="0.25">
      <c r="A401" s="610" t="s">
        <v>1661</v>
      </c>
      <c r="B401" s="534" t="s">
        <v>1283</v>
      </c>
      <c r="C401" s="378" t="s">
        <v>52</v>
      </c>
      <c r="D401" s="548">
        <v>41746</v>
      </c>
      <c r="E401" s="549">
        <v>1887</v>
      </c>
      <c r="F401" s="629">
        <v>127.59</v>
      </c>
      <c r="G401" s="612">
        <f t="shared" si="112"/>
        <v>240762.33000000002</v>
      </c>
      <c r="H401" s="552"/>
      <c r="I401" s="578">
        <v>41765</v>
      </c>
      <c r="J401" s="794">
        <v>125.06</v>
      </c>
      <c r="K401" s="613">
        <f t="shared" si="113"/>
        <v>235988.22</v>
      </c>
      <c r="L401" s="614">
        <f>SUM(K401-G401)</f>
        <v>-4774.1100000000151</v>
      </c>
      <c r="M401" s="615">
        <v>1</v>
      </c>
      <c r="N401" s="554">
        <f t="shared" si="114"/>
        <v>-4774.1100000000151</v>
      </c>
      <c r="O401" s="616" t="s">
        <v>3</v>
      </c>
      <c r="P401" s="311"/>
    </row>
    <row r="402" spans="1:16" s="108" customFormat="1" ht="15" customHeight="1" x14ac:dyDescent="0.25">
      <c r="A402" s="610" t="s">
        <v>504</v>
      </c>
      <c r="B402" s="534" t="s">
        <v>505</v>
      </c>
      <c r="C402" s="378" t="s">
        <v>52</v>
      </c>
      <c r="D402" s="548">
        <v>41743</v>
      </c>
      <c r="E402" s="549">
        <v>7239</v>
      </c>
      <c r="F402" s="629">
        <v>30.85</v>
      </c>
      <c r="G402" s="612">
        <f t="shared" ref="G402:G411" si="115">SUM(E402*F402)</f>
        <v>223323.15000000002</v>
      </c>
      <c r="H402" s="552"/>
      <c r="I402" s="578">
        <v>41771</v>
      </c>
      <c r="J402" s="794">
        <v>30.6</v>
      </c>
      <c r="K402" s="613">
        <f t="shared" ref="K402:K411" si="116">SUM(E402*J402)</f>
        <v>221513.40000000002</v>
      </c>
      <c r="L402" s="614">
        <f>SUM(K402-G402)</f>
        <v>-1809.75</v>
      </c>
      <c r="M402" s="615">
        <v>1</v>
      </c>
      <c r="N402" s="554">
        <f t="shared" ref="N402:N411" si="117">SUM(L402*M402)</f>
        <v>-1809.75</v>
      </c>
      <c r="O402" s="616" t="s">
        <v>3</v>
      </c>
      <c r="P402" s="311"/>
    </row>
    <row r="403" spans="1:16" s="108" customFormat="1" ht="15" customHeight="1" x14ac:dyDescent="0.25">
      <c r="A403" s="466" t="s">
        <v>1393</v>
      </c>
      <c r="B403" s="575" t="s">
        <v>1394</v>
      </c>
      <c r="C403" s="443" t="s">
        <v>77</v>
      </c>
      <c r="D403" s="444">
        <v>41764</v>
      </c>
      <c r="E403" s="445">
        <v>5039</v>
      </c>
      <c r="F403" s="789">
        <v>28.45</v>
      </c>
      <c r="G403" s="618">
        <f t="shared" si="115"/>
        <v>143359.54999999999</v>
      </c>
      <c r="H403" s="448"/>
      <c r="I403" s="515">
        <v>41771</v>
      </c>
      <c r="J403" s="795">
        <v>29.75</v>
      </c>
      <c r="K403" s="619">
        <f t="shared" si="116"/>
        <v>149910.25</v>
      </c>
      <c r="L403" s="620">
        <f>SUM(G403-K403)</f>
        <v>-6550.7000000000116</v>
      </c>
      <c r="M403" s="621">
        <v>1</v>
      </c>
      <c r="N403" s="451">
        <f t="shared" si="117"/>
        <v>-6550.7000000000116</v>
      </c>
      <c r="O403" s="622"/>
      <c r="P403" s="110"/>
    </row>
    <row r="404" spans="1:16" s="108" customFormat="1" ht="15" customHeight="1" x14ac:dyDescent="0.25">
      <c r="A404" s="610" t="s">
        <v>587</v>
      </c>
      <c r="B404" s="534" t="s">
        <v>588</v>
      </c>
      <c r="C404" s="378" t="s">
        <v>52</v>
      </c>
      <c r="D404" s="548">
        <v>41729</v>
      </c>
      <c r="E404" s="549">
        <v>7458</v>
      </c>
      <c r="F404" s="629">
        <v>29.3</v>
      </c>
      <c r="G404" s="612">
        <f t="shared" si="115"/>
        <v>218519.4</v>
      </c>
      <c r="H404" s="552"/>
      <c r="I404" s="578">
        <v>41771</v>
      </c>
      <c r="J404" s="794">
        <v>29.02</v>
      </c>
      <c r="K404" s="613">
        <f t="shared" si="116"/>
        <v>216431.16</v>
      </c>
      <c r="L404" s="614">
        <f t="shared" ref="L404:L411" si="118">SUM(K404-G404)</f>
        <v>-2088.2399999999907</v>
      </c>
      <c r="M404" s="615">
        <v>1</v>
      </c>
      <c r="N404" s="554">
        <f t="shared" si="117"/>
        <v>-2088.2399999999907</v>
      </c>
      <c r="O404" s="616" t="s">
        <v>3</v>
      </c>
      <c r="P404" s="311"/>
    </row>
    <row r="405" spans="1:16" s="110" customFormat="1" ht="15" customHeight="1" x14ac:dyDescent="0.25">
      <c r="A405" s="610" t="s">
        <v>1523</v>
      </c>
      <c r="B405" s="534" t="s">
        <v>1524</v>
      </c>
      <c r="C405" s="378" t="s">
        <v>52</v>
      </c>
      <c r="D405" s="548">
        <v>41767</v>
      </c>
      <c r="E405" s="549">
        <v>3291</v>
      </c>
      <c r="F405" s="629">
        <v>42.45</v>
      </c>
      <c r="G405" s="612">
        <f t="shared" si="115"/>
        <v>139702.95000000001</v>
      </c>
      <c r="H405" s="552"/>
      <c r="I405" s="578">
        <v>41774</v>
      </c>
      <c r="J405" s="794">
        <v>40.49</v>
      </c>
      <c r="K405" s="613">
        <f t="shared" si="116"/>
        <v>133252.59</v>
      </c>
      <c r="L405" s="614">
        <f t="shared" si="118"/>
        <v>-6450.3600000000151</v>
      </c>
      <c r="M405" s="615">
        <v>1</v>
      </c>
      <c r="N405" s="554">
        <f t="shared" si="117"/>
        <v>-6450.3600000000151</v>
      </c>
      <c r="O405" s="616" t="s">
        <v>3</v>
      </c>
      <c r="P405" s="311"/>
    </row>
    <row r="406" spans="1:16" s="108" customFormat="1" ht="15" customHeight="1" x14ac:dyDescent="0.25">
      <c r="A406" s="610" t="s">
        <v>1345</v>
      </c>
      <c r="B406" s="534" t="s">
        <v>1348</v>
      </c>
      <c r="C406" s="378" t="s">
        <v>52</v>
      </c>
      <c r="D406" s="548">
        <v>41730</v>
      </c>
      <c r="E406" s="549">
        <v>558</v>
      </c>
      <c r="F406" s="629">
        <v>153.32</v>
      </c>
      <c r="G406" s="612">
        <f t="shared" si="115"/>
        <v>85552.56</v>
      </c>
      <c r="H406" s="552"/>
      <c r="I406" s="578">
        <v>41775</v>
      </c>
      <c r="J406" s="794">
        <v>145.97999999999999</v>
      </c>
      <c r="K406" s="613">
        <f t="shared" si="116"/>
        <v>81456.84</v>
      </c>
      <c r="L406" s="614">
        <f t="shared" si="118"/>
        <v>-4095.7200000000012</v>
      </c>
      <c r="M406" s="615">
        <v>1</v>
      </c>
      <c r="N406" s="554">
        <f t="shared" si="117"/>
        <v>-4095.7200000000012</v>
      </c>
      <c r="O406" s="616" t="s">
        <v>3</v>
      </c>
      <c r="P406" s="311"/>
    </row>
    <row r="407" spans="1:16" s="108" customFormat="1" ht="15" customHeight="1" x14ac:dyDescent="0.25">
      <c r="A407" s="610" t="s">
        <v>1645</v>
      </c>
      <c r="B407" s="534" t="s">
        <v>1646</v>
      </c>
      <c r="C407" s="378" t="s">
        <v>52</v>
      </c>
      <c r="D407" s="548">
        <v>41739</v>
      </c>
      <c r="E407" s="549">
        <v>4456</v>
      </c>
      <c r="F407" s="629">
        <v>51.69</v>
      </c>
      <c r="G407" s="612">
        <f t="shared" si="115"/>
        <v>230330.63999999998</v>
      </c>
      <c r="H407" s="552"/>
      <c r="I407" s="578">
        <v>41778</v>
      </c>
      <c r="J407" s="794">
        <v>51.41</v>
      </c>
      <c r="K407" s="613">
        <f t="shared" si="116"/>
        <v>229082.96</v>
      </c>
      <c r="L407" s="614">
        <f t="shared" si="118"/>
        <v>-1247.679999999993</v>
      </c>
      <c r="M407" s="615">
        <v>1</v>
      </c>
      <c r="N407" s="554">
        <f t="shared" si="117"/>
        <v>-1247.679999999993</v>
      </c>
      <c r="O407" s="616" t="s">
        <v>3</v>
      </c>
      <c r="P407" s="311"/>
    </row>
    <row r="408" spans="1:16" s="108" customFormat="1" ht="15" customHeight="1" x14ac:dyDescent="0.25">
      <c r="A408" s="610" t="s">
        <v>1620</v>
      </c>
      <c r="B408" s="534" t="s">
        <v>1621</v>
      </c>
      <c r="C408" s="378" t="s">
        <v>52</v>
      </c>
      <c r="D408" s="548">
        <v>41729</v>
      </c>
      <c r="E408" s="549">
        <v>2313</v>
      </c>
      <c r="F408" s="629">
        <v>99.84</v>
      </c>
      <c r="G408" s="612">
        <f t="shared" si="115"/>
        <v>230929.92000000001</v>
      </c>
      <c r="H408" s="552"/>
      <c r="I408" s="578">
        <v>41779</v>
      </c>
      <c r="J408" s="794">
        <v>101.74</v>
      </c>
      <c r="K408" s="613">
        <f t="shared" si="116"/>
        <v>235324.62</v>
      </c>
      <c r="L408" s="614">
        <f t="shared" si="118"/>
        <v>4394.6999999999825</v>
      </c>
      <c r="M408" s="615">
        <v>1</v>
      </c>
      <c r="N408" s="554">
        <f t="shared" si="117"/>
        <v>4394.6999999999825</v>
      </c>
      <c r="O408" s="616" t="s">
        <v>3</v>
      </c>
      <c r="P408" s="311"/>
    </row>
    <row r="409" spans="1:16" s="108" customFormat="1" ht="15" customHeight="1" x14ac:dyDescent="0.25">
      <c r="A409" s="610" t="s">
        <v>1647</v>
      </c>
      <c r="B409" s="534" t="s">
        <v>558</v>
      </c>
      <c r="C409" s="378" t="s">
        <v>52</v>
      </c>
      <c r="D409" s="548">
        <v>41739</v>
      </c>
      <c r="E409" s="549">
        <v>4456</v>
      </c>
      <c r="F409" s="629">
        <v>45.4</v>
      </c>
      <c r="G409" s="612">
        <f t="shared" si="115"/>
        <v>202302.4</v>
      </c>
      <c r="H409" s="552"/>
      <c r="I409" s="578">
        <v>41778</v>
      </c>
      <c r="J409" s="794">
        <v>43.82</v>
      </c>
      <c r="K409" s="613">
        <f t="shared" si="116"/>
        <v>195261.92</v>
      </c>
      <c r="L409" s="614">
        <f t="shared" si="118"/>
        <v>-7040.4799999999814</v>
      </c>
      <c r="M409" s="615">
        <v>1</v>
      </c>
      <c r="N409" s="554">
        <f t="shared" si="117"/>
        <v>-7040.4799999999814</v>
      </c>
      <c r="O409" s="616" t="s">
        <v>3</v>
      </c>
      <c r="P409" s="311"/>
    </row>
    <row r="410" spans="1:16" s="108" customFormat="1" ht="15" customHeight="1" x14ac:dyDescent="0.25">
      <c r="A410" s="610" t="s">
        <v>601</v>
      </c>
      <c r="B410" s="534" t="s">
        <v>602</v>
      </c>
      <c r="C410" s="378" t="s">
        <v>52</v>
      </c>
      <c r="D410" s="548">
        <v>41730</v>
      </c>
      <c r="E410" s="549">
        <v>3200</v>
      </c>
      <c r="F410" s="629">
        <v>74.44</v>
      </c>
      <c r="G410" s="612">
        <f t="shared" si="115"/>
        <v>238208</v>
      </c>
      <c r="H410" s="552"/>
      <c r="I410" s="578">
        <v>41778</v>
      </c>
      <c r="J410" s="794">
        <v>75.260000000000005</v>
      </c>
      <c r="K410" s="613">
        <f t="shared" si="116"/>
        <v>240832.00000000003</v>
      </c>
      <c r="L410" s="614">
        <f t="shared" si="118"/>
        <v>2624.0000000000291</v>
      </c>
      <c r="M410" s="615">
        <v>1</v>
      </c>
      <c r="N410" s="554">
        <f t="shared" si="117"/>
        <v>2624.0000000000291</v>
      </c>
      <c r="O410" s="616" t="s">
        <v>3</v>
      </c>
      <c r="P410" s="311"/>
    </row>
    <row r="411" spans="1:16" s="108" customFormat="1" ht="15" customHeight="1" x14ac:dyDescent="0.25">
      <c r="A411" s="610" t="s">
        <v>510</v>
      </c>
      <c r="B411" s="534" t="s">
        <v>511</v>
      </c>
      <c r="C411" s="378" t="s">
        <v>52</v>
      </c>
      <c r="D411" s="548">
        <v>41744</v>
      </c>
      <c r="E411" s="549">
        <v>4542</v>
      </c>
      <c r="F411" s="629">
        <v>46</v>
      </c>
      <c r="G411" s="612">
        <f t="shared" si="115"/>
        <v>208932</v>
      </c>
      <c r="H411" s="552"/>
      <c r="I411" s="578">
        <v>41779</v>
      </c>
      <c r="J411" s="794">
        <v>44.98</v>
      </c>
      <c r="K411" s="613">
        <f t="shared" si="116"/>
        <v>204299.15999999997</v>
      </c>
      <c r="L411" s="614">
        <f t="shared" si="118"/>
        <v>-4632.8400000000256</v>
      </c>
      <c r="M411" s="615">
        <v>1</v>
      </c>
      <c r="N411" s="554">
        <f t="shared" si="117"/>
        <v>-4632.8400000000256</v>
      </c>
      <c r="O411" s="616" t="s">
        <v>3</v>
      </c>
      <c r="P411" s="311"/>
    </row>
    <row r="412" spans="1:16" s="108" customFormat="1" ht="15" customHeight="1" x14ac:dyDescent="0.25">
      <c r="A412" s="466" t="s">
        <v>1605</v>
      </c>
      <c r="B412" s="575" t="s">
        <v>1606</v>
      </c>
      <c r="C412" s="443" t="s">
        <v>77</v>
      </c>
      <c r="D412" s="444">
        <v>41712</v>
      </c>
      <c r="E412" s="445">
        <v>985</v>
      </c>
      <c r="F412" s="789">
        <v>58.37</v>
      </c>
      <c r="G412" s="618">
        <f t="shared" ref="G412:G419" si="119">SUM(E412*F412)</f>
        <v>57494.45</v>
      </c>
      <c r="H412" s="448"/>
      <c r="I412" s="515">
        <v>41786</v>
      </c>
      <c r="J412" s="795">
        <v>54.25</v>
      </c>
      <c r="K412" s="619">
        <f t="shared" ref="K412:K419" si="120">SUM(E412*J412)</f>
        <v>53436.25</v>
      </c>
      <c r="L412" s="620">
        <f>SUM(G412-K412)</f>
        <v>4058.1999999999971</v>
      </c>
      <c r="M412" s="621">
        <v>1</v>
      </c>
      <c r="N412" s="451">
        <f t="shared" ref="N412:N419" si="121">SUM(L412*M412)</f>
        <v>4058.1999999999971</v>
      </c>
      <c r="O412" s="622"/>
      <c r="P412" s="110"/>
    </row>
    <row r="413" spans="1:16" s="108" customFormat="1" ht="15" customHeight="1" x14ac:dyDescent="0.25">
      <c r="A413" s="466" t="s">
        <v>1687</v>
      </c>
      <c r="B413" s="575" t="s">
        <v>1688</v>
      </c>
      <c r="C413" s="443" t="s">
        <v>77</v>
      </c>
      <c r="D413" s="444">
        <v>41765</v>
      </c>
      <c r="E413" s="445">
        <v>2780</v>
      </c>
      <c r="F413" s="789">
        <v>53.5</v>
      </c>
      <c r="G413" s="618">
        <f t="shared" si="119"/>
        <v>148730</v>
      </c>
      <c r="H413" s="448"/>
      <c r="I413" s="515">
        <v>41787</v>
      </c>
      <c r="J413" s="795">
        <v>55.55</v>
      </c>
      <c r="K413" s="619">
        <f t="shared" si="120"/>
        <v>154429</v>
      </c>
      <c r="L413" s="620">
        <f>SUM(G413-K413)</f>
        <v>-5699</v>
      </c>
      <c r="M413" s="621">
        <v>1</v>
      </c>
      <c r="N413" s="451">
        <f t="shared" si="121"/>
        <v>-5699</v>
      </c>
      <c r="O413" s="622"/>
      <c r="P413" s="110"/>
    </row>
    <row r="414" spans="1:16" s="108" customFormat="1" ht="15" customHeight="1" x14ac:dyDescent="0.25">
      <c r="A414" s="610" t="s">
        <v>1637</v>
      </c>
      <c r="B414" s="534" t="s">
        <v>1638</v>
      </c>
      <c r="C414" s="378" t="s">
        <v>52</v>
      </c>
      <c r="D414" s="548">
        <v>41736</v>
      </c>
      <c r="E414" s="549">
        <v>1365</v>
      </c>
      <c r="F414" s="629">
        <v>167.44</v>
      </c>
      <c r="G414" s="612">
        <f t="shared" si="119"/>
        <v>228555.6</v>
      </c>
      <c r="H414" s="552"/>
      <c r="I414" s="578">
        <v>41788</v>
      </c>
      <c r="J414" s="794">
        <v>165.78</v>
      </c>
      <c r="K414" s="613">
        <f t="shared" si="120"/>
        <v>226289.7</v>
      </c>
      <c r="L414" s="614">
        <f t="shared" ref="L414:L419" si="122">SUM(K414-G414)</f>
        <v>-2265.8999999999942</v>
      </c>
      <c r="M414" s="615">
        <v>1</v>
      </c>
      <c r="N414" s="554">
        <f t="shared" si="121"/>
        <v>-2265.8999999999942</v>
      </c>
      <c r="O414" s="616" t="s">
        <v>3</v>
      </c>
      <c r="P414" s="311"/>
    </row>
    <row r="415" spans="1:16" s="108" customFormat="1" ht="15" customHeight="1" x14ac:dyDescent="0.25">
      <c r="A415" s="610" t="s">
        <v>1664</v>
      </c>
      <c r="B415" s="534" t="s">
        <v>1667</v>
      </c>
      <c r="C415" s="378" t="s">
        <v>52</v>
      </c>
      <c r="D415" s="548">
        <v>41750</v>
      </c>
      <c r="E415" s="549">
        <v>2667</v>
      </c>
      <c r="F415" s="629">
        <v>117.75</v>
      </c>
      <c r="G415" s="612">
        <f t="shared" si="119"/>
        <v>314039.25</v>
      </c>
      <c r="H415" s="552"/>
      <c r="I415" s="578">
        <v>41802</v>
      </c>
      <c r="J415" s="794">
        <v>119.99</v>
      </c>
      <c r="K415" s="613">
        <f t="shared" si="120"/>
        <v>320013.32999999996</v>
      </c>
      <c r="L415" s="614">
        <f t="shared" si="122"/>
        <v>5974.0799999999581</v>
      </c>
      <c r="M415" s="615">
        <v>1</v>
      </c>
      <c r="N415" s="554">
        <f t="shared" si="121"/>
        <v>5974.0799999999581</v>
      </c>
      <c r="O415" s="616" t="s">
        <v>3</v>
      </c>
      <c r="P415" s="311"/>
    </row>
    <row r="416" spans="1:16" s="108" customFormat="1" ht="15" customHeight="1" x14ac:dyDescent="0.25">
      <c r="A416" s="610" t="s">
        <v>1733</v>
      </c>
      <c r="B416" s="534" t="s">
        <v>1734</v>
      </c>
      <c r="C416" s="378" t="s">
        <v>52</v>
      </c>
      <c r="D416" s="548">
        <v>41795</v>
      </c>
      <c r="E416" s="549">
        <v>2985</v>
      </c>
      <c r="F416" s="629">
        <v>67.16</v>
      </c>
      <c r="G416" s="612">
        <f t="shared" si="119"/>
        <v>200472.59999999998</v>
      </c>
      <c r="H416" s="552"/>
      <c r="I416" s="578">
        <v>41802</v>
      </c>
      <c r="J416" s="794">
        <v>65.08</v>
      </c>
      <c r="K416" s="613">
        <f t="shared" si="120"/>
        <v>194263.8</v>
      </c>
      <c r="L416" s="614">
        <f t="shared" si="122"/>
        <v>-6208.7999999999884</v>
      </c>
      <c r="M416" s="615">
        <v>1</v>
      </c>
      <c r="N416" s="554">
        <f t="shared" si="121"/>
        <v>-6208.7999999999884</v>
      </c>
      <c r="O416" s="616" t="s">
        <v>3</v>
      </c>
      <c r="P416" s="311"/>
    </row>
    <row r="417" spans="1:16" s="110" customFormat="1" ht="15" customHeight="1" x14ac:dyDescent="0.25">
      <c r="A417" s="610" t="s">
        <v>1683</v>
      </c>
      <c r="B417" s="534" t="s">
        <v>1684</v>
      </c>
      <c r="C417" s="378" t="s">
        <v>52</v>
      </c>
      <c r="D417" s="548">
        <v>41760</v>
      </c>
      <c r="E417" s="549">
        <v>4455</v>
      </c>
      <c r="F417" s="629">
        <v>42.01</v>
      </c>
      <c r="G417" s="612">
        <f t="shared" si="119"/>
        <v>187154.55</v>
      </c>
      <c r="H417" s="552"/>
      <c r="I417" s="578">
        <v>41807</v>
      </c>
      <c r="J417" s="794">
        <v>40.950000000000003</v>
      </c>
      <c r="K417" s="613">
        <f t="shared" si="120"/>
        <v>182432.25</v>
      </c>
      <c r="L417" s="614">
        <f t="shared" si="122"/>
        <v>-4722.2999999999884</v>
      </c>
      <c r="M417" s="615">
        <v>1</v>
      </c>
      <c r="N417" s="554">
        <f t="shared" si="121"/>
        <v>-4722.2999999999884</v>
      </c>
      <c r="O417" s="616" t="s">
        <v>3</v>
      </c>
      <c r="P417" s="311"/>
    </row>
    <row r="418" spans="1:16" s="108" customFormat="1" ht="15" customHeight="1" x14ac:dyDescent="0.25">
      <c r="A418" s="610" t="s">
        <v>1689</v>
      </c>
      <c r="B418" s="534" t="s">
        <v>1690</v>
      </c>
      <c r="C418" s="378" t="s">
        <v>52</v>
      </c>
      <c r="D418" s="548">
        <v>41771</v>
      </c>
      <c r="E418" s="549">
        <v>4992</v>
      </c>
      <c r="F418" s="629">
        <v>67.11</v>
      </c>
      <c r="G418" s="612">
        <f t="shared" si="119"/>
        <v>335013.12</v>
      </c>
      <c r="H418" s="552"/>
      <c r="I418" s="578">
        <v>41807</v>
      </c>
      <c r="J418" s="794">
        <v>66.7</v>
      </c>
      <c r="K418" s="613">
        <f t="shared" si="120"/>
        <v>332966.40000000002</v>
      </c>
      <c r="L418" s="614">
        <f t="shared" si="122"/>
        <v>-2046.7199999999721</v>
      </c>
      <c r="M418" s="615">
        <v>1</v>
      </c>
      <c r="N418" s="554">
        <f t="shared" si="121"/>
        <v>-2046.7199999999721</v>
      </c>
      <c r="O418" s="616" t="s">
        <v>3</v>
      </c>
      <c r="P418" s="311"/>
    </row>
    <row r="419" spans="1:16" s="108" customFormat="1" ht="15" customHeight="1" x14ac:dyDescent="0.25">
      <c r="A419" s="610" t="s">
        <v>1721</v>
      </c>
      <c r="B419" s="534" t="s">
        <v>1722</v>
      </c>
      <c r="C419" s="378" t="s">
        <v>52</v>
      </c>
      <c r="D419" s="548">
        <v>41789</v>
      </c>
      <c r="E419" s="549">
        <v>5632</v>
      </c>
      <c r="F419" s="629">
        <v>31.99</v>
      </c>
      <c r="G419" s="612">
        <f t="shared" si="119"/>
        <v>180167.67999999999</v>
      </c>
      <c r="H419" s="552"/>
      <c r="I419" s="578">
        <v>41808</v>
      </c>
      <c r="J419" s="794">
        <v>31.27</v>
      </c>
      <c r="K419" s="613">
        <f t="shared" si="120"/>
        <v>176112.63999999998</v>
      </c>
      <c r="L419" s="614">
        <f t="shared" si="122"/>
        <v>-4055.0400000000081</v>
      </c>
      <c r="M419" s="615">
        <v>1</v>
      </c>
      <c r="N419" s="554">
        <f t="shared" si="121"/>
        <v>-4055.0400000000081</v>
      </c>
      <c r="O419" s="616" t="s">
        <v>3</v>
      </c>
      <c r="P419" s="311"/>
    </row>
    <row r="420" spans="1:16" s="108" customFormat="1" ht="15" customHeight="1" x14ac:dyDescent="0.25">
      <c r="A420" s="610" t="s">
        <v>1731</v>
      </c>
      <c r="B420" s="534" t="s">
        <v>566</v>
      </c>
      <c r="C420" s="378" t="s">
        <v>52</v>
      </c>
      <c r="D420" s="548">
        <v>41794</v>
      </c>
      <c r="E420" s="549">
        <v>3044</v>
      </c>
      <c r="F420" s="629">
        <v>73.010000000000005</v>
      </c>
      <c r="G420" s="612">
        <f t="shared" ref="G420:G426" si="123">SUM(E420*F420)</f>
        <v>222242.44</v>
      </c>
      <c r="H420" s="552"/>
      <c r="I420" s="578">
        <v>41814</v>
      </c>
      <c r="J420" s="794">
        <v>70.97</v>
      </c>
      <c r="K420" s="613">
        <f t="shared" ref="K420:K426" si="124">SUM(E420*J420)</f>
        <v>216032.68</v>
      </c>
      <c r="L420" s="614">
        <f t="shared" ref="L420:L426" si="125">SUM(K420-G420)</f>
        <v>-6209.7600000000093</v>
      </c>
      <c r="M420" s="615">
        <v>1</v>
      </c>
      <c r="N420" s="554">
        <f t="shared" ref="N420:N426" si="126">SUM(L420*M420)</f>
        <v>-6209.7600000000093</v>
      </c>
      <c r="O420" s="616" t="s">
        <v>3</v>
      </c>
      <c r="P420" s="311"/>
    </row>
    <row r="421" spans="1:16" s="110" customFormat="1" ht="15" customHeight="1" x14ac:dyDescent="0.25">
      <c r="A421" s="610" t="s">
        <v>1737</v>
      </c>
      <c r="B421" s="534" t="s">
        <v>1517</v>
      </c>
      <c r="C421" s="378" t="s">
        <v>52</v>
      </c>
      <c r="D421" s="548">
        <v>41799</v>
      </c>
      <c r="E421" s="549">
        <v>2202</v>
      </c>
      <c r="F421" s="629">
        <v>98.46</v>
      </c>
      <c r="G421" s="612">
        <f t="shared" si="123"/>
        <v>216808.91999999998</v>
      </c>
      <c r="H421" s="552"/>
      <c r="I421" s="578">
        <v>41816</v>
      </c>
      <c r="J421" s="794">
        <v>95.5</v>
      </c>
      <c r="K421" s="613">
        <f t="shared" si="124"/>
        <v>210291</v>
      </c>
      <c r="L421" s="614">
        <f t="shared" si="125"/>
        <v>-6517.9199999999837</v>
      </c>
      <c r="M421" s="615">
        <v>1</v>
      </c>
      <c r="N421" s="554">
        <f t="shared" si="126"/>
        <v>-6517.9199999999837</v>
      </c>
      <c r="O421" s="616" t="s">
        <v>3</v>
      </c>
      <c r="P421" s="311"/>
    </row>
    <row r="422" spans="1:16" s="108" customFormat="1" ht="15" customHeight="1" x14ac:dyDescent="0.25">
      <c r="A422" s="610" t="s">
        <v>661</v>
      </c>
      <c r="B422" s="534" t="s">
        <v>662</v>
      </c>
      <c r="C422" s="378" t="s">
        <v>52</v>
      </c>
      <c r="D422" s="548">
        <v>41757</v>
      </c>
      <c r="E422" s="549">
        <v>4866</v>
      </c>
      <c r="F422" s="629">
        <v>53.04</v>
      </c>
      <c r="G422" s="612">
        <f t="shared" si="123"/>
        <v>258092.63999999998</v>
      </c>
      <c r="H422" s="552"/>
      <c r="I422" s="578">
        <v>41816</v>
      </c>
      <c r="J422" s="794">
        <v>52.92</v>
      </c>
      <c r="K422" s="613">
        <f t="shared" si="124"/>
        <v>257508.72</v>
      </c>
      <c r="L422" s="614">
        <f t="shared" si="125"/>
        <v>-583.9199999999837</v>
      </c>
      <c r="M422" s="615">
        <v>1</v>
      </c>
      <c r="N422" s="554">
        <f t="shared" si="126"/>
        <v>-583.9199999999837</v>
      </c>
      <c r="O422" s="616" t="s">
        <v>3</v>
      </c>
      <c r="P422" s="311"/>
    </row>
    <row r="423" spans="1:16" s="108" customFormat="1" ht="15" customHeight="1" x14ac:dyDescent="0.25">
      <c r="A423" s="610" t="s">
        <v>1636</v>
      </c>
      <c r="B423" s="534" t="s">
        <v>1541</v>
      </c>
      <c r="C423" s="378" t="s">
        <v>52</v>
      </c>
      <c r="D423" s="548">
        <v>41736</v>
      </c>
      <c r="E423" s="549">
        <v>2602</v>
      </c>
      <c r="F423" s="629">
        <v>83.25</v>
      </c>
      <c r="G423" s="612">
        <f t="shared" si="123"/>
        <v>216616.5</v>
      </c>
      <c r="H423" s="552"/>
      <c r="I423" s="578">
        <v>41816</v>
      </c>
      <c r="J423" s="794">
        <v>87.7</v>
      </c>
      <c r="K423" s="613">
        <f t="shared" si="124"/>
        <v>228195.4</v>
      </c>
      <c r="L423" s="614">
        <f t="shared" si="125"/>
        <v>11578.899999999994</v>
      </c>
      <c r="M423" s="615">
        <v>1</v>
      </c>
      <c r="N423" s="554">
        <f t="shared" si="126"/>
        <v>11578.899999999994</v>
      </c>
      <c r="O423" s="616" t="s">
        <v>3</v>
      </c>
      <c r="P423" s="311"/>
    </row>
    <row r="424" spans="1:16" s="108" customFormat="1" ht="15" customHeight="1" x14ac:dyDescent="0.25">
      <c r="A424" s="610" t="s">
        <v>1611</v>
      </c>
      <c r="B424" s="534" t="s">
        <v>409</v>
      </c>
      <c r="C424" s="378" t="s">
        <v>52</v>
      </c>
      <c r="D424" s="548">
        <v>41749</v>
      </c>
      <c r="E424" s="549">
        <v>4056</v>
      </c>
      <c r="F424" s="629">
        <v>55.73</v>
      </c>
      <c r="G424" s="612">
        <f t="shared" si="123"/>
        <v>226040.87999999998</v>
      </c>
      <c r="H424" s="552"/>
      <c r="I424" s="578">
        <v>41830</v>
      </c>
      <c r="J424" s="794">
        <v>58.07</v>
      </c>
      <c r="K424" s="613">
        <f t="shared" si="124"/>
        <v>235531.92</v>
      </c>
      <c r="L424" s="614">
        <f t="shared" si="125"/>
        <v>9491.0400000000373</v>
      </c>
      <c r="M424" s="615">
        <v>1</v>
      </c>
      <c r="N424" s="554">
        <f t="shared" si="126"/>
        <v>9491.0400000000373</v>
      </c>
      <c r="O424" s="616" t="s">
        <v>3</v>
      </c>
      <c r="P424" s="311"/>
    </row>
    <row r="425" spans="1:16" s="108" customFormat="1" ht="15" customHeight="1" x14ac:dyDescent="0.25">
      <c r="A425" s="610" t="s">
        <v>1665</v>
      </c>
      <c r="B425" s="534" t="s">
        <v>1666</v>
      </c>
      <c r="C425" s="378" t="s">
        <v>52</v>
      </c>
      <c r="D425" s="548">
        <v>41750</v>
      </c>
      <c r="E425" s="549">
        <v>3125</v>
      </c>
      <c r="F425" s="629">
        <v>42.09</v>
      </c>
      <c r="G425" s="612">
        <f t="shared" si="123"/>
        <v>131531.25</v>
      </c>
      <c r="H425" s="552"/>
      <c r="I425" s="578">
        <v>41831</v>
      </c>
      <c r="J425" s="794">
        <v>43.29</v>
      </c>
      <c r="K425" s="613">
        <f t="shared" si="124"/>
        <v>135281.25</v>
      </c>
      <c r="L425" s="614">
        <f t="shared" si="125"/>
        <v>3750</v>
      </c>
      <c r="M425" s="615">
        <v>1</v>
      </c>
      <c r="N425" s="554">
        <f t="shared" si="126"/>
        <v>3750</v>
      </c>
      <c r="O425" s="616" t="s">
        <v>3</v>
      </c>
      <c r="P425" s="311"/>
    </row>
    <row r="426" spans="1:16" s="108" customFormat="1" ht="15" customHeight="1" x14ac:dyDescent="0.25">
      <c r="A426" s="610" t="s">
        <v>1741</v>
      </c>
      <c r="B426" s="534" t="s">
        <v>1742</v>
      </c>
      <c r="C426" s="378" t="s">
        <v>52</v>
      </c>
      <c r="D426" s="548">
        <v>41800</v>
      </c>
      <c r="E426" s="549">
        <v>2481</v>
      </c>
      <c r="F426" s="629">
        <v>75.13</v>
      </c>
      <c r="G426" s="612">
        <f t="shared" si="123"/>
        <v>186397.53</v>
      </c>
      <c r="H426" s="552"/>
      <c r="I426" s="578">
        <v>41831</v>
      </c>
      <c r="J426" s="794">
        <v>77.28</v>
      </c>
      <c r="K426" s="613">
        <f t="shared" si="124"/>
        <v>191731.68</v>
      </c>
      <c r="L426" s="614">
        <f t="shared" si="125"/>
        <v>5334.1499999999942</v>
      </c>
      <c r="M426" s="615">
        <v>1</v>
      </c>
      <c r="N426" s="554">
        <f t="shared" si="126"/>
        <v>5334.1499999999942</v>
      </c>
      <c r="O426" s="616" t="s">
        <v>3</v>
      </c>
      <c r="P426" s="311"/>
    </row>
    <row r="427" spans="1:16" s="108" customFormat="1" ht="15" customHeight="1" x14ac:dyDescent="0.25">
      <c r="A427" s="466" t="s">
        <v>1444</v>
      </c>
      <c r="B427" s="575" t="s">
        <v>1445</v>
      </c>
      <c r="C427" s="443" t="s">
        <v>77</v>
      </c>
      <c r="D427" s="444">
        <v>41828</v>
      </c>
      <c r="E427" s="445">
        <v>2242</v>
      </c>
      <c r="F427" s="789">
        <v>70.37</v>
      </c>
      <c r="G427" s="618">
        <f t="shared" ref="G427:G441" si="127">SUM(E427*F427)</f>
        <v>157769.54</v>
      </c>
      <c r="H427" s="448"/>
      <c r="I427" s="515">
        <v>41836</v>
      </c>
      <c r="J427" s="795">
        <v>73.55</v>
      </c>
      <c r="K427" s="619">
        <f t="shared" ref="K427:K441" si="128">SUM(E427*J427)</f>
        <v>164899.1</v>
      </c>
      <c r="L427" s="620">
        <f>SUM(G427-K427)</f>
        <v>-7129.5599999999977</v>
      </c>
      <c r="M427" s="621">
        <v>1</v>
      </c>
      <c r="N427" s="451">
        <f t="shared" ref="N427:N441" si="129">SUM(L427*M427)</f>
        <v>-7129.5599999999977</v>
      </c>
      <c r="O427" s="622"/>
      <c r="P427" s="110"/>
    </row>
    <row r="428" spans="1:16" s="108" customFormat="1" ht="15" customHeight="1" x14ac:dyDescent="0.25">
      <c r="A428" s="610" t="s">
        <v>1729</v>
      </c>
      <c r="B428" s="534" t="s">
        <v>1730</v>
      </c>
      <c r="C428" s="378" t="s">
        <v>52</v>
      </c>
      <c r="D428" s="548">
        <v>41792</v>
      </c>
      <c r="E428" s="549">
        <v>2361</v>
      </c>
      <c r="F428" s="629">
        <v>71.33</v>
      </c>
      <c r="G428" s="612">
        <f t="shared" si="127"/>
        <v>168410.13</v>
      </c>
      <c r="H428" s="552"/>
      <c r="I428" s="578">
        <v>41841</v>
      </c>
      <c r="J428" s="794">
        <v>71.2</v>
      </c>
      <c r="K428" s="613">
        <f t="shared" si="128"/>
        <v>168103.2</v>
      </c>
      <c r="L428" s="614">
        <f t="shared" ref="L428:L441" si="130">SUM(K428-G428)</f>
        <v>-306.92999999999302</v>
      </c>
      <c r="M428" s="615">
        <v>1</v>
      </c>
      <c r="N428" s="554">
        <f t="shared" si="129"/>
        <v>-306.92999999999302</v>
      </c>
      <c r="O428" s="616" t="s">
        <v>3</v>
      </c>
      <c r="P428" s="311"/>
    </row>
    <row r="429" spans="1:16" s="108" customFormat="1" ht="15" customHeight="1" x14ac:dyDescent="0.25">
      <c r="A429" s="610" t="s">
        <v>1750</v>
      </c>
      <c r="B429" s="534" t="s">
        <v>652</v>
      </c>
      <c r="C429" s="378" t="s">
        <v>52</v>
      </c>
      <c r="D429" s="548">
        <v>41809</v>
      </c>
      <c r="E429" s="549">
        <v>2706</v>
      </c>
      <c r="F429" s="629">
        <v>105.28</v>
      </c>
      <c r="G429" s="612">
        <f t="shared" si="127"/>
        <v>284887.67999999999</v>
      </c>
      <c r="H429" s="552"/>
      <c r="I429" s="578">
        <v>41842</v>
      </c>
      <c r="J429" s="794">
        <v>102.86</v>
      </c>
      <c r="K429" s="613">
        <f t="shared" si="128"/>
        <v>278339.15999999997</v>
      </c>
      <c r="L429" s="614">
        <f t="shared" si="130"/>
        <v>-6548.5200000000186</v>
      </c>
      <c r="M429" s="615">
        <v>1</v>
      </c>
      <c r="N429" s="554">
        <f t="shared" si="129"/>
        <v>-6548.5200000000186</v>
      </c>
      <c r="O429" s="616" t="s">
        <v>3</v>
      </c>
      <c r="P429" s="311"/>
    </row>
    <row r="430" spans="1:16" s="108" customFormat="1" ht="15" customHeight="1" x14ac:dyDescent="0.25">
      <c r="A430" s="610" t="s">
        <v>1753</v>
      </c>
      <c r="B430" s="534" t="s">
        <v>1754</v>
      </c>
      <c r="C430" s="378" t="s">
        <v>52</v>
      </c>
      <c r="D430" s="548">
        <v>41810</v>
      </c>
      <c r="E430" s="549">
        <v>2059</v>
      </c>
      <c r="F430" s="629">
        <v>113.27</v>
      </c>
      <c r="G430" s="612">
        <f t="shared" si="127"/>
        <v>233222.93</v>
      </c>
      <c r="H430" s="552"/>
      <c r="I430" s="578">
        <v>41843</v>
      </c>
      <c r="J430" s="794">
        <v>110.09</v>
      </c>
      <c r="K430" s="613">
        <f t="shared" si="128"/>
        <v>226675.31</v>
      </c>
      <c r="L430" s="614">
        <f t="shared" si="130"/>
        <v>-6547.6199999999953</v>
      </c>
      <c r="M430" s="615">
        <v>1</v>
      </c>
      <c r="N430" s="554">
        <f t="shared" si="129"/>
        <v>-6547.6199999999953</v>
      </c>
      <c r="O430" s="616" t="s">
        <v>3</v>
      </c>
      <c r="P430" s="311"/>
    </row>
    <row r="431" spans="1:16" s="108" customFormat="1" ht="15" customHeight="1" x14ac:dyDescent="0.25">
      <c r="A431" s="610" t="s">
        <v>1714</v>
      </c>
      <c r="B431" s="534" t="s">
        <v>1008</v>
      </c>
      <c r="C431" s="378" t="s">
        <v>52</v>
      </c>
      <c r="D431" s="548">
        <v>41786</v>
      </c>
      <c r="E431" s="549">
        <v>1925</v>
      </c>
      <c r="F431" s="629">
        <v>89.03</v>
      </c>
      <c r="G431" s="612">
        <f t="shared" si="127"/>
        <v>171382.75</v>
      </c>
      <c r="H431" s="552"/>
      <c r="I431" s="578">
        <v>41845</v>
      </c>
      <c r="J431" s="794">
        <v>85.87</v>
      </c>
      <c r="K431" s="613">
        <f t="shared" si="128"/>
        <v>165299.75</v>
      </c>
      <c r="L431" s="614">
        <f t="shared" si="130"/>
        <v>-6083</v>
      </c>
      <c r="M431" s="615">
        <v>1</v>
      </c>
      <c r="N431" s="554">
        <f t="shared" si="129"/>
        <v>-6083</v>
      </c>
      <c r="O431" s="616" t="s">
        <v>3</v>
      </c>
      <c r="P431" s="311"/>
    </row>
    <row r="432" spans="1:16" s="108" customFormat="1" ht="15" customHeight="1" x14ac:dyDescent="0.25">
      <c r="A432" s="610" t="s">
        <v>1009</v>
      </c>
      <c r="B432" s="534" t="s">
        <v>78</v>
      </c>
      <c r="C432" s="378" t="s">
        <v>52</v>
      </c>
      <c r="D432" s="548">
        <v>41789</v>
      </c>
      <c r="E432" s="549">
        <v>3353</v>
      </c>
      <c r="F432" s="629">
        <v>68.290000000000006</v>
      </c>
      <c r="G432" s="612">
        <f t="shared" si="127"/>
        <v>228976.37000000002</v>
      </c>
      <c r="H432" s="552"/>
      <c r="I432" s="578">
        <v>41849</v>
      </c>
      <c r="J432" s="794">
        <v>66.91</v>
      </c>
      <c r="K432" s="613">
        <f t="shared" si="128"/>
        <v>224349.22999999998</v>
      </c>
      <c r="L432" s="614">
        <f t="shared" si="130"/>
        <v>-4627.1400000000431</v>
      </c>
      <c r="M432" s="615">
        <v>1</v>
      </c>
      <c r="N432" s="554">
        <f t="shared" si="129"/>
        <v>-4627.1400000000431</v>
      </c>
      <c r="O432" s="616" t="s">
        <v>3</v>
      </c>
      <c r="P432" s="311"/>
    </row>
    <row r="433" spans="1:16" s="108" customFormat="1" ht="15" customHeight="1" x14ac:dyDescent="0.25">
      <c r="A433" s="610" t="s">
        <v>492</v>
      </c>
      <c r="B433" s="534" t="s">
        <v>493</v>
      </c>
      <c r="C433" s="378" t="s">
        <v>52</v>
      </c>
      <c r="D433" s="548">
        <v>41796</v>
      </c>
      <c r="E433" s="549">
        <v>873</v>
      </c>
      <c r="F433" s="629">
        <v>205.16</v>
      </c>
      <c r="G433" s="612">
        <f t="shared" si="127"/>
        <v>179104.68</v>
      </c>
      <c r="H433" s="552"/>
      <c r="I433" s="578">
        <v>41849</v>
      </c>
      <c r="J433" s="794">
        <v>206</v>
      </c>
      <c r="K433" s="613">
        <f t="shared" si="128"/>
        <v>179838</v>
      </c>
      <c r="L433" s="614">
        <f t="shared" si="130"/>
        <v>733.32000000000698</v>
      </c>
      <c r="M433" s="615">
        <v>1</v>
      </c>
      <c r="N433" s="554">
        <f t="shared" si="129"/>
        <v>733.32000000000698</v>
      </c>
      <c r="O433" s="616" t="s">
        <v>3</v>
      </c>
      <c r="P433" s="311"/>
    </row>
    <row r="434" spans="1:16" s="108" customFormat="1" ht="15" customHeight="1" x14ac:dyDescent="0.25">
      <c r="A434" s="610" t="s">
        <v>1207</v>
      </c>
      <c r="B434" s="534" t="s">
        <v>1208</v>
      </c>
      <c r="C434" s="378" t="s">
        <v>52</v>
      </c>
      <c r="D434" s="548">
        <v>41795</v>
      </c>
      <c r="E434" s="549">
        <v>6606</v>
      </c>
      <c r="F434" s="629">
        <v>29.92</v>
      </c>
      <c r="G434" s="612">
        <f t="shared" si="127"/>
        <v>197651.52000000002</v>
      </c>
      <c r="H434" s="552"/>
      <c r="I434" s="578">
        <v>41850</v>
      </c>
      <c r="J434" s="794">
        <v>30.42</v>
      </c>
      <c r="K434" s="613">
        <f t="shared" si="128"/>
        <v>200954.52000000002</v>
      </c>
      <c r="L434" s="614">
        <f t="shared" si="130"/>
        <v>3303</v>
      </c>
      <c r="M434" s="615">
        <v>1</v>
      </c>
      <c r="N434" s="554">
        <f t="shared" si="129"/>
        <v>3303</v>
      </c>
      <c r="O434" s="616" t="s">
        <v>3</v>
      </c>
      <c r="P434" s="311"/>
    </row>
    <row r="435" spans="1:16" s="108" customFormat="1" ht="15" customHeight="1" x14ac:dyDescent="0.25">
      <c r="A435" s="610" t="s">
        <v>1783</v>
      </c>
      <c r="B435" s="534" t="s">
        <v>1429</v>
      </c>
      <c r="C435" s="378" t="s">
        <v>52</v>
      </c>
      <c r="D435" s="548">
        <v>41838</v>
      </c>
      <c r="E435" s="549">
        <v>2173</v>
      </c>
      <c r="F435" s="629">
        <v>106.13</v>
      </c>
      <c r="G435" s="612">
        <f t="shared" si="127"/>
        <v>230620.49</v>
      </c>
      <c r="H435" s="552"/>
      <c r="I435" s="578">
        <v>41851</v>
      </c>
      <c r="J435" s="794">
        <v>102.85</v>
      </c>
      <c r="K435" s="613">
        <f t="shared" si="128"/>
        <v>223493.05</v>
      </c>
      <c r="L435" s="614">
        <f t="shared" si="130"/>
        <v>-7127.4400000000023</v>
      </c>
      <c r="M435" s="615">
        <v>1</v>
      </c>
      <c r="N435" s="554">
        <f t="shared" si="129"/>
        <v>-7127.4400000000023</v>
      </c>
      <c r="O435" s="616" t="s">
        <v>3</v>
      </c>
      <c r="P435" s="311"/>
    </row>
    <row r="436" spans="1:16" s="110" customFormat="1" ht="15" customHeight="1" x14ac:dyDescent="0.25">
      <c r="A436" s="610" t="s">
        <v>1768</v>
      </c>
      <c r="B436" s="534" t="s">
        <v>1210</v>
      </c>
      <c r="C436" s="378" t="s">
        <v>52</v>
      </c>
      <c r="D436" s="548">
        <v>41823</v>
      </c>
      <c r="E436" s="549">
        <v>2674</v>
      </c>
      <c r="F436" s="629">
        <v>72.91</v>
      </c>
      <c r="G436" s="612">
        <f t="shared" si="127"/>
        <v>194961.34</v>
      </c>
      <c r="H436" s="552"/>
      <c r="I436" s="578">
        <v>41851</v>
      </c>
      <c r="J436" s="794">
        <v>70.38</v>
      </c>
      <c r="K436" s="613">
        <f t="shared" si="128"/>
        <v>188196.12</v>
      </c>
      <c r="L436" s="614">
        <f t="shared" si="130"/>
        <v>-6765.2200000000012</v>
      </c>
      <c r="M436" s="615">
        <v>1</v>
      </c>
      <c r="N436" s="554">
        <f t="shared" si="129"/>
        <v>-6765.2200000000012</v>
      </c>
      <c r="O436" s="616" t="s">
        <v>3</v>
      </c>
      <c r="P436" s="311"/>
    </row>
    <row r="437" spans="1:16" s="108" customFormat="1" ht="15" customHeight="1" x14ac:dyDescent="0.25">
      <c r="A437" s="610" t="s">
        <v>1723</v>
      </c>
      <c r="B437" s="534" t="s">
        <v>1724</v>
      </c>
      <c r="C437" s="378" t="s">
        <v>52</v>
      </c>
      <c r="D437" s="548">
        <v>41789</v>
      </c>
      <c r="E437" s="549">
        <v>2816</v>
      </c>
      <c r="F437" s="629">
        <v>88.12</v>
      </c>
      <c r="G437" s="612">
        <f t="shared" si="127"/>
        <v>248145.92000000001</v>
      </c>
      <c r="H437" s="552"/>
      <c r="I437" s="578">
        <v>41851</v>
      </c>
      <c r="J437" s="794">
        <v>88.19</v>
      </c>
      <c r="K437" s="613">
        <f t="shared" si="128"/>
        <v>248343.03999999998</v>
      </c>
      <c r="L437" s="614">
        <f t="shared" si="130"/>
        <v>197.11999999996624</v>
      </c>
      <c r="M437" s="615">
        <v>1</v>
      </c>
      <c r="N437" s="554">
        <f t="shared" si="129"/>
        <v>197.11999999996624</v>
      </c>
      <c r="O437" s="616" t="s">
        <v>3</v>
      </c>
      <c r="P437" s="311"/>
    </row>
    <row r="438" spans="1:16" s="108" customFormat="1" ht="15" customHeight="1" x14ac:dyDescent="0.25">
      <c r="A438" s="610" t="s">
        <v>1775</v>
      </c>
      <c r="B438" s="534" t="s">
        <v>1774</v>
      </c>
      <c r="C438" s="378" t="s">
        <v>52</v>
      </c>
      <c r="D438" s="548">
        <v>41831</v>
      </c>
      <c r="E438" s="549">
        <v>8102</v>
      </c>
      <c r="F438" s="629">
        <v>33.58</v>
      </c>
      <c r="G438" s="612">
        <f t="shared" si="127"/>
        <v>272065.15999999997</v>
      </c>
      <c r="H438" s="552"/>
      <c r="I438" s="578">
        <v>41851</v>
      </c>
      <c r="J438" s="794">
        <v>32.700000000000003</v>
      </c>
      <c r="K438" s="613">
        <f t="shared" si="128"/>
        <v>264935.40000000002</v>
      </c>
      <c r="L438" s="614">
        <f t="shared" si="130"/>
        <v>-7129.7599999999511</v>
      </c>
      <c r="M438" s="615">
        <v>1</v>
      </c>
      <c r="N438" s="554">
        <f t="shared" si="129"/>
        <v>-7129.7599999999511</v>
      </c>
      <c r="O438" s="616" t="s">
        <v>3</v>
      </c>
      <c r="P438" s="311"/>
    </row>
    <row r="439" spans="1:16" s="108" customFormat="1" ht="15" customHeight="1" x14ac:dyDescent="0.25">
      <c r="A439" s="610" t="s">
        <v>1727</v>
      </c>
      <c r="B439" s="534" t="s">
        <v>1728</v>
      </c>
      <c r="C439" s="378" t="s">
        <v>52</v>
      </c>
      <c r="D439" s="548">
        <v>41789</v>
      </c>
      <c r="E439" s="549">
        <v>4815</v>
      </c>
      <c r="F439" s="629">
        <v>44.73</v>
      </c>
      <c r="G439" s="612">
        <f t="shared" si="127"/>
        <v>215374.94999999998</v>
      </c>
      <c r="H439" s="552"/>
      <c r="I439" s="578">
        <v>41852</v>
      </c>
      <c r="J439" s="794">
        <v>43.49</v>
      </c>
      <c r="K439" s="613">
        <f t="shared" si="128"/>
        <v>209404.35</v>
      </c>
      <c r="L439" s="614">
        <f t="shared" si="130"/>
        <v>-5970.5999999999767</v>
      </c>
      <c r="M439" s="615">
        <v>1</v>
      </c>
      <c r="N439" s="554">
        <f t="shared" si="129"/>
        <v>-5970.5999999999767</v>
      </c>
      <c r="O439" s="616" t="s">
        <v>3</v>
      </c>
      <c r="P439" s="311"/>
    </row>
    <row r="440" spans="1:16" s="108" customFormat="1" ht="15" customHeight="1" x14ac:dyDescent="0.25">
      <c r="A440" s="610" t="s">
        <v>1727</v>
      </c>
      <c r="B440" s="534" t="s">
        <v>1728</v>
      </c>
      <c r="C440" s="378" t="s">
        <v>52</v>
      </c>
      <c r="D440" s="548">
        <v>41849</v>
      </c>
      <c r="E440" s="549">
        <v>3750</v>
      </c>
      <c r="F440" s="629">
        <v>45.39</v>
      </c>
      <c r="G440" s="612">
        <f t="shared" si="127"/>
        <v>170212.5</v>
      </c>
      <c r="H440" s="552"/>
      <c r="I440" s="578">
        <v>41852</v>
      </c>
      <c r="J440" s="794">
        <v>43.49</v>
      </c>
      <c r="K440" s="613">
        <f t="shared" si="128"/>
        <v>163087.5</v>
      </c>
      <c r="L440" s="614">
        <f t="shared" si="130"/>
        <v>-7125</v>
      </c>
      <c r="M440" s="615">
        <v>1</v>
      </c>
      <c r="N440" s="554">
        <f t="shared" si="129"/>
        <v>-7125</v>
      </c>
      <c r="O440" s="616" t="s">
        <v>3</v>
      </c>
      <c r="P440" s="311"/>
    </row>
    <row r="441" spans="1:16" s="110" customFormat="1" ht="15" customHeight="1" x14ac:dyDescent="0.25">
      <c r="A441" s="610" t="s">
        <v>1120</v>
      </c>
      <c r="B441" s="534" t="s">
        <v>837</v>
      </c>
      <c r="C441" s="378" t="s">
        <v>52</v>
      </c>
      <c r="D441" s="548">
        <v>41827</v>
      </c>
      <c r="E441" s="549">
        <v>4289</v>
      </c>
      <c r="F441" s="629">
        <v>46.22</v>
      </c>
      <c r="G441" s="612">
        <f t="shared" si="127"/>
        <v>198237.58</v>
      </c>
      <c r="H441" s="552"/>
      <c r="I441" s="578">
        <v>41852</v>
      </c>
      <c r="J441" s="794">
        <v>46.17</v>
      </c>
      <c r="K441" s="613">
        <f t="shared" si="128"/>
        <v>198023.13</v>
      </c>
      <c r="L441" s="614">
        <f t="shared" si="130"/>
        <v>-214.44999999998254</v>
      </c>
      <c r="M441" s="615">
        <v>1</v>
      </c>
      <c r="N441" s="554">
        <f t="shared" si="129"/>
        <v>-214.44999999998254</v>
      </c>
      <c r="O441" s="616" t="s">
        <v>3</v>
      </c>
      <c r="P441" s="311"/>
    </row>
    <row r="442" spans="1:16" s="108" customFormat="1" ht="15" customHeight="1" x14ac:dyDescent="0.25">
      <c r="A442" s="610" t="s">
        <v>1290</v>
      </c>
      <c r="B442" s="534" t="s">
        <v>491</v>
      </c>
      <c r="C442" s="378" t="s">
        <v>52</v>
      </c>
      <c r="D442" s="548">
        <v>41711</v>
      </c>
      <c r="E442" s="549">
        <v>1758</v>
      </c>
      <c r="F442" s="629">
        <v>95.95</v>
      </c>
      <c r="G442" s="612">
        <f t="shared" ref="G442:G448" si="131">SUM(E442*F442)</f>
        <v>168680.1</v>
      </c>
      <c r="H442" s="552"/>
      <c r="I442" s="578">
        <v>41855</v>
      </c>
      <c r="J442" s="794">
        <v>99.6</v>
      </c>
      <c r="K442" s="613">
        <f t="shared" ref="K442:K448" si="132">SUM(E442*J442)</f>
        <v>175096.8</v>
      </c>
      <c r="L442" s="614">
        <f t="shared" ref="L442:L448" si="133">SUM(K442-G442)</f>
        <v>6416.6999999999825</v>
      </c>
      <c r="M442" s="615">
        <v>1</v>
      </c>
      <c r="N442" s="554">
        <f t="shared" ref="N442:N448" si="134">SUM(L442*M442)</f>
        <v>6416.6999999999825</v>
      </c>
      <c r="O442" s="616" t="s">
        <v>3</v>
      </c>
      <c r="P442" s="311"/>
    </row>
    <row r="443" spans="1:16" s="108" customFormat="1" ht="15" customHeight="1" x14ac:dyDescent="0.25">
      <c r="A443" s="610" t="s">
        <v>606</v>
      </c>
      <c r="B443" s="534" t="s">
        <v>607</v>
      </c>
      <c r="C443" s="378" t="s">
        <v>52</v>
      </c>
      <c r="D443" s="548">
        <v>41810</v>
      </c>
      <c r="E443" s="549">
        <v>5038</v>
      </c>
      <c r="F443" s="629">
        <v>41.14</v>
      </c>
      <c r="G443" s="612">
        <f t="shared" si="131"/>
        <v>207263.32</v>
      </c>
      <c r="H443" s="552"/>
      <c r="I443" s="578">
        <v>41859</v>
      </c>
      <c r="J443" s="794">
        <v>41.43</v>
      </c>
      <c r="K443" s="613">
        <f t="shared" si="132"/>
        <v>208724.34</v>
      </c>
      <c r="L443" s="614">
        <f t="shared" si="133"/>
        <v>1461.0199999999895</v>
      </c>
      <c r="M443" s="615">
        <v>1</v>
      </c>
      <c r="N443" s="554">
        <f t="shared" si="134"/>
        <v>1461.0199999999895</v>
      </c>
      <c r="O443" s="616" t="s">
        <v>3</v>
      </c>
      <c r="P443" s="311"/>
    </row>
    <row r="444" spans="1:16" s="108" customFormat="1" ht="15" customHeight="1" x14ac:dyDescent="0.25">
      <c r="A444" s="610" t="s">
        <v>997</v>
      </c>
      <c r="B444" s="534" t="s">
        <v>996</v>
      </c>
      <c r="C444" s="378" t="s">
        <v>52</v>
      </c>
      <c r="D444" s="548">
        <v>41844</v>
      </c>
      <c r="E444" s="549">
        <v>10558</v>
      </c>
      <c r="F444" s="629">
        <v>20.02</v>
      </c>
      <c r="G444" s="612">
        <f t="shared" si="131"/>
        <v>211371.16</v>
      </c>
      <c r="H444" s="552"/>
      <c r="I444" s="578">
        <v>41859</v>
      </c>
      <c r="J444" s="794">
        <v>19.34</v>
      </c>
      <c r="K444" s="613">
        <f t="shared" si="132"/>
        <v>204191.72</v>
      </c>
      <c r="L444" s="614">
        <f t="shared" si="133"/>
        <v>-7179.4400000000023</v>
      </c>
      <c r="M444" s="615">
        <v>1</v>
      </c>
      <c r="N444" s="554">
        <f t="shared" si="134"/>
        <v>-7179.4400000000023</v>
      </c>
      <c r="O444" s="616" t="s">
        <v>3</v>
      </c>
      <c r="P444" s="311"/>
    </row>
    <row r="445" spans="1:16" s="108" customFormat="1" ht="15" customHeight="1" x14ac:dyDescent="0.25">
      <c r="A445" s="610" t="s">
        <v>1725</v>
      </c>
      <c r="B445" s="534" t="s">
        <v>1717</v>
      </c>
      <c r="C445" s="378" t="s">
        <v>52</v>
      </c>
      <c r="D445" s="548" t="s">
        <v>1726</v>
      </c>
      <c r="E445" s="549">
        <v>2163</v>
      </c>
      <c r="F445" s="629">
        <v>98.25</v>
      </c>
      <c r="G445" s="612">
        <f t="shared" si="131"/>
        <v>212514.75</v>
      </c>
      <c r="H445" s="552"/>
      <c r="I445" s="578">
        <v>41864</v>
      </c>
      <c r="J445" s="794">
        <v>99.97</v>
      </c>
      <c r="K445" s="613">
        <f t="shared" si="132"/>
        <v>216235.11</v>
      </c>
      <c r="L445" s="614">
        <f t="shared" si="133"/>
        <v>3720.359999999986</v>
      </c>
      <c r="M445" s="615">
        <v>1</v>
      </c>
      <c r="N445" s="554">
        <f t="shared" si="134"/>
        <v>3720.359999999986</v>
      </c>
      <c r="O445" s="616" t="s">
        <v>3</v>
      </c>
      <c r="P445" s="311"/>
    </row>
    <row r="446" spans="1:16" s="110" customFormat="1" ht="15" customHeight="1" x14ac:dyDescent="0.25">
      <c r="A446" s="610" t="s">
        <v>1677</v>
      </c>
      <c r="B446" s="534" t="s">
        <v>1678</v>
      </c>
      <c r="C446" s="378" t="s">
        <v>52</v>
      </c>
      <c r="D446" s="548">
        <v>41757</v>
      </c>
      <c r="E446" s="549">
        <v>2159</v>
      </c>
      <c r="F446" s="629">
        <v>101.62</v>
      </c>
      <c r="G446" s="612">
        <f t="shared" si="131"/>
        <v>219397.58000000002</v>
      </c>
      <c r="H446" s="552"/>
      <c r="I446" s="578">
        <v>41894</v>
      </c>
      <c r="J446" s="794">
        <v>103.6</v>
      </c>
      <c r="K446" s="613">
        <f t="shared" si="132"/>
        <v>223672.4</v>
      </c>
      <c r="L446" s="614">
        <f t="shared" si="133"/>
        <v>4274.8199999999779</v>
      </c>
      <c r="M446" s="615">
        <v>1</v>
      </c>
      <c r="N446" s="554">
        <f t="shared" si="134"/>
        <v>4274.8199999999779</v>
      </c>
      <c r="O446" s="616" t="s">
        <v>3</v>
      </c>
      <c r="P446" s="311"/>
    </row>
    <row r="447" spans="1:16" s="108" customFormat="1" ht="15" customHeight="1" x14ac:dyDescent="0.25">
      <c r="A447" s="610" t="s">
        <v>1771</v>
      </c>
      <c r="B447" s="534" t="s">
        <v>568</v>
      </c>
      <c r="C447" s="378" t="s">
        <v>52</v>
      </c>
      <c r="D447" s="548">
        <v>41830</v>
      </c>
      <c r="E447" s="549">
        <v>2922</v>
      </c>
      <c r="F447" s="629">
        <v>91.22</v>
      </c>
      <c r="G447" s="612">
        <f t="shared" si="131"/>
        <v>266544.84000000003</v>
      </c>
      <c r="H447" s="552"/>
      <c r="I447" s="578">
        <v>41897</v>
      </c>
      <c r="J447" s="794">
        <v>95.24</v>
      </c>
      <c r="K447" s="613">
        <f t="shared" si="132"/>
        <v>278291.27999999997</v>
      </c>
      <c r="L447" s="614">
        <f t="shared" si="133"/>
        <v>11746.439999999944</v>
      </c>
      <c r="M447" s="615">
        <v>1</v>
      </c>
      <c r="N447" s="554">
        <f t="shared" si="134"/>
        <v>11746.439999999944</v>
      </c>
      <c r="O447" s="616" t="s">
        <v>3</v>
      </c>
      <c r="P447" s="311"/>
    </row>
    <row r="448" spans="1:16" s="108" customFormat="1" ht="15" customHeight="1" x14ac:dyDescent="0.25">
      <c r="A448" s="610" t="s">
        <v>1469</v>
      </c>
      <c r="B448" s="534" t="s">
        <v>1470</v>
      </c>
      <c r="C448" s="378" t="s">
        <v>52</v>
      </c>
      <c r="D448" s="548">
        <v>41843</v>
      </c>
      <c r="E448" s="549">
        <v>3293</v>
      </c>
      <c r="F448" s="629">
        <v>74.27</v>
      </c>
      <c r="G448" s="612">
        <f t="shared" si="131"/>
        <v>244571.11</v>
      </c>
      <c r="H448" s="552"/>
      <c r="I448" s="578">
        <v>41901</v>
      </c>
      <c r="J448" s="794">
        <v>76.87</v>
      </c>
      <c r="K448" s="613">
        <f t="shared" si="132"/>
        <v>253132.91</v>
      </c>
      <c r="L448" s="614">
        <f t="shared" si="133"/>
        <v>8561.8000000000175</v>
      </c>
      <c r="M448" s="615">
        <v>1</v>
      </c>
      <c r="N448" s="554">
        <f t="shared" si="134"/>
        <v>8561.8000000000175</v>
      </c>
      <c r="O448" s="616" t="s">
        <v>3</v>
      </c>
      <c r="P448" s="311"/>
    </row>
    <row r="449" spans="1:16" s="108" customFormat="1" ht="15" customHeight="1" x14ac:dyDescent="0.25">
      <c r="A449" s="610" t="s">
        <v>1823</v>
      </c>
      <c r="B449" s="534" t="s">
        <v>607</v>
      </c>
      <c r="C449" s="378" t="s">
        <v>52</v>
      </c>
      <c r="D449" s="548">
        <v>41900</v>
      </c>
      <c r="E449" s="549">
        <v>5826</v>
      </c>
      <c r="F449" s="629">
        <v>43.87</v>
      </c>
      <c r="G449" s="612">
        <f t="shared" ref="G449:G456" si="135">SUM(E449*F449)</f>
        <v>255586.62</v>
      </c>
      <c r="H449" s="552"/>
      <c r="I449" s="578">
        <v>41906</v>
      </c>
      <c r="J449" s="794">
        <v>42.67</v>
      </c>
      <c r="K449" s="613">
        <f t="shared" ref="K449:K456" si="136">SUM(E449*J449)</f>
        <v>248595.42</v>
      </c>
      <c r="L449" s="614">
        <f t="shared" ref="L449:L456" si="137">SUM(K449-G449)</f>
        <v>-6991.1999999999825</v>
      </c>
      <c r="M449" s="615">
        <v>1</v>
      </c>
      <c r="N449" s="554">
        <f t="shared" ref="N449:N456" si="138">SUM(L449*M449)</f>
        <v>-6991.1999999999825</v>
      </c>
      <c r="O449" s="616" t="s">
        <v>3</v>
      </c>
      <c r="P449" s="311"/>
    </row>
    <row r="450" spans="1:16" s="108" customFormat="1" ht="15" customHeight="1" x14ac:dyDescent="0.25">
      <c r="A450" s="610" t="s">
        <v>1781</v>
      </c>
      <c r="B450" s="534" t="s">
        <v>1782</v>
      </c>
      <c r="C450" s="378" t="s">
        <v>52</v>
      </c>
      <c r="D450" s="548">
        <v>41841</v>
      </c>
      <c r="E450" s="549">
        <v>3701</v>
      </c>
      <c r="F450" s="629">
        <v>65.36</v>
      </c>
      <c r="G450" s="612">
        <f t="shared" si="135"/>
        <v>241897.36</v>
      </c>
      <c r="H450" s="552"/>
      <c r="I450" s="578">
        <v>41907</v>
      </c>
      <c r="J450" s="794">
        <v>65.84</v>
      </c>
      <c r="K450" s="613">
        <f t="shared" si="136"/>
        <v>243673.84000000003</v>
      </c>
      <c r="L450" s="614">
        <f t="shared" si="137"/>
        <v>1776.4800000000396</v>
      </c>
      <c r="M450" s="615">
        <v>1</v>
      </c>
      <c r="N450" s="554">
        <f t="shared" si="138"/>
        <v>1776.4800000000396</v>
      </c>
      <c r="O450" s="616" t="s">
        <v>3</v>
      </c>
      <c r="P450" s="311"/>
    </row>
    <row r="451" spans="1:16" s="108" customFormat="1" ht="15" customHeight="1" x14ac:dyDescent="0.25">
      <c r="A451" s="610" t="s">
        <v>1628</v>
      </c>
      <c r="B451" s="534" t="s">
        <v>1315</v>
      </c>
      <c r="C451" s="378" t="s">
        <v>52</v>
      </c>
      <c r="D451" s="548">
        <v>41732</v>
      </c>
      <c r="E451" s="549">
        <v>3172</v>
      </c>
      <c r="F451" s="629">
        <v>84.67</v>
      </c>
      <c r="G451" s="612">
        <f t="shared" si="135"/>
        <v>268573.24</v>
      </c>
      <c r="H451" s="552"/>
      <c r="I451" s="578">
        <v>41906</v>
      </c>
      <c r="J451" s="794">
        <v>95.56</v>
      </c>
      <c r="K451" s="613">
        <f t="shared" si="136"/>
        <v>303116.32</v>
      </c>
      <c r="L451" s="614">
        <f t="shared" si="137"/>
        <v>34543.080000000016</v>
      </c>
      <c r="M451" s="615">
        <v>1</v>
      </c>
      <c r="N451" s="554">
        <f t="shared" si="138"/>
        <v>34543.080000000016</v>
      </c>
      <c r="O451" s="616" t="s">
        <v>3</v>
      </c>
      <c r="P451" s="311"/>
    </row>
    <row r="452" spans="1:16" s="108" customFormat="1" ht="15" customHeight="1" x14ac:dyDescent="0.25">
      <c r="A452" s="610" t="s">
        <v>1609</v>
      </c>
      <c r="B452" s="534" t="s">
        <v>1608</v>
      </c>
      <c r="C452" s="378" t="s">
        <v>52</v>
      </c>
      <c r="D452" s="548">
        <v>41717</v>
      </c>
      <c r="E452" s="549">
        <v>4813</v>
      </c>
      <c r="F452" s="629">
        <v>30.88</v>
      </c>
      <c r="G452" s="612">
        <f t="shared" si="135"/>
        <v>148625.44</v>
      </c>
      <c r="H452" s="552"/>
      <c r="I452" s="578">
        <v>41906</v>
      </c>
      <c r="J452" s="794">
        <v>35.770000000000003</v>
      </c>
      <c r="K452" s="613">
        <f t="shared" si="136"/>
        <v>172161.01</v>
      </c>
      <c r="L452" s="614">
        <f t="shared" si="137"/>
        <v>23535.570000000007</v>
      </c>
      <c r="M452" s="615">
        <v>1</v>
      </c>
      <c r="N452" s="554">
        <f t="shared" si="138"/>
        <v>23535.570000000007</v>
      </c>
      <c r="O452" s="616" t="s">
        <v>3</v>
      </c>
      <c r="P452" s="311"/>
    </row>
    <row r="453" spans="1:16" s="108" customFormat="1" ht="15" customHeight="1" x14ac:dyDescent="0.25">
      <c r="A453" s="610" t="s">
        <v>1824</v>
      </c>
      <c r="B453" s="534" t="s">
        <v>283</v>
      </c>
      <c r="C453" s="378" t="s">
        <v>52</v>
      </c>
      <c r="D453" s="548">
        <v>41901</v>
      </c>
      <c r="E453" s="549">
        <v>2032</v>
      </c>
      <c r="F453" s="629">
        <v>93.6</v>
      </c>
      <c r="G453" s="612">
        <f t="shared" si="135"/>
        <v>190195.19999999998</v>
      </c>
      <c r="H453" s="552"/>
      <c r="I453" s="578">
        <v>41907</v>
      </c>
      <c r="J453" s="794">
        <v>90.16</v>
      </c>
      <c r="K453" s="613">
        <f t="shared" si="136"/>
        <v>183205.12</v>
      </c>
      <c r="L453" s="614">
        <f t="shared" si="137"/>
        <v>-6990.0799999999872</v>
      </c>
      <c r="M453" s="615">
        <v>1</v>
      </c>
      <c r="N453" s="554">
        <f t="shared" si="138"/>
        <v>-6990.0799999999872</v>
      </c>
      <c r="O453" s="616" t="s">
        <v>3</v>
      </c>
      <c r="P453" s="311"/>
    </row>
    <row r="454" spans="1:16" s="110" customFormat="1" ht="15" customHeight="1" x14ac:dyDescent="0.25">
      <c r="A454" s="610" t="s">
        <v>1799</v>
      </c>
      <c r="B454" s="534" t="s">
        <v>308</v>
      </c>
      <c r="C454" s="378" t="s">
        <v>52</v>
      </c>
      <c r="D454" s="548">
        <v>41877</v>
      </c>
      <c r="E454" s="549">
        <v>2875</v>
      </c>
      <c r="F454" s="629">
        <v>54.97</v>
      </c>
      <c r="G454" s="612">
        <f t="shared" si="135"/>
        <v>158038.75</v>
      </c>
      <c r="H454" s="552"/>
      <c r="I454" s="578">
        <v>41912</v>
      </c>
      <c r="J454" s="794">
        <v>52.82</v>
      </c>
      <c r="K454" s="613">
        <f t="shared" si="136"/>
        <v>151857.5</v>
      </c>
      <c r="L454" s="614">
        <f t="shared" si="137"/>
        <v>-6181.25</v>
      </c>
      <c r="M454" s="615">
        <v>1</v>
      </c>
      <c r="N454" s="554">
        <f t="shared" si="138"/>
        <v>-6181.25</v>
      </c>
      <c r="O454" s="616" t="s">
        <v>3</v>
      </c>
      <c r="P454" s="311"/>
    </row>
    <row r="455" spans="1:16" s="108" customFormat="1" ht="15" customHeight="1" x14ac:dyDescent="0.25">
      <c r="A455" s="610" t="s">
        <v>995</v>
      </c>
      <c r="B455" s="534" t="s">
        <v>1028</v>
      </c>
      <c r="C455" s="378" t="s">
        <v>52</v>
      </c>
      <c r="D455" s="548">
        <v>41869</v>
      </c>
      <c r="E455" s="549">
        <v>2183</v>
      </c>
      <c r="F455" s="629">
        <v>113.3</v>
      </c>
      <c r="G455" s="612">
        <f t="shared" si="135"/>
        <v>247333.9</v>
      </c>
      <c r="H455" s="552"/>
      <c r="I455" s="578">
        <v>41913</v>
      </c>
      <c r="J455" s="794">
        <v>112.94</v>
      </c>
      <c r="K455" s="613">
        <f t="shared" si="136"/>
        <v>246548.02</v>
      </c>
      <c r="L455" s="614">
        <f t="shared" si="137"/>
        <v>-785.88000000000466</v>
      </c>
      <c r="M455" s="615">
        <v>1</v>
      </c>
      <c r="N455" s="554">
        <f t="shared" si="138"/>
        <v>-785.88000000000466</v>
      </c>
      <c r="O455" s="616" t="s">
        <v>3</v>
      </c>
      <c r="P455" s="311"/>
    </row>
    <row r="456" spans="1:16" s="110" customFormat="1" ht="15" customHeight="1" x14ac:dyDescent="0.25">
      <c r="A456" s="610" t="s">
        <v>1648</v>
      </c>
      <c r="B456" s="534" t="s">
        <v>1649</v>
      </c>
      <c r="C456" s="378" t="s">
        <v>52</v>
      </c>
      <c r="D456" s="548">
        <v>41739</v>
      </c>
      <c r="E456" s="549">
        <v>6726</v>
      </c>
      <c r="F456" s="629">
        <v>35.01</v>
      </c>
      <c r="G456" s="612">
        <f t="shared" si="135"/>
        <v>235477.25999999998</v>
      </c>
      <c r="H456" s="552"/>
      <c r="I456" s="578">
        <v>41913</v>
      </c>
      <c r="J456" s="794">
        <v>38.46</v>
      </c>
      <c r="K456" s="613">
        <f t="shared" si="136"/>
        <v>258681.96</v>
      </c>
      <c r="L456" s="614">
        <f t="shared" si="137"/>
        <v>23204.700000000012</v>
      </c>
      <c r="M456" s="615">
        <v>1</v>
      </c>
      <c r="N456" s="554">
        <f t="shared" si="138"/>
        <v>23204.700000000012</v>
      </c>
      <c r="O456" s="616" t="s">
        <v>3</v>
      </c>
      <c r="P456" s="311"/>
    </row>
    <row r="457" spans="1:16" s="108" customFormat="1" ht="15" customHeight="1" x14ac:dyDescent="0.25">
      <c r="A457" s="610" t="s">
        <v>1815</v>
      </c>
      <c r="B457" s="534" t="s">
        <v>1816</v>
      </c>
      <c r="C457" s="378" t="s">
        <v>52</v>
      </c>
      <c r="D457" s="548">
        <v>41897</v>
      </c>
      <c r="E457" s="549">
        <v>1813</v>
      </c>
      <c r="F457" s="629">
        <v>130.38999999999999</v>
      </c>
      <c r="G457" s="612">
        <f t="shared" ref="G457:G466" si="139">SUM(E457*F457)</f>
        <v>236397.06999999998</v>
      </c>
      <c r="H457" s="552"/>
      <c r="I457" s="578">
        <v>41920</v>
      </c>
      <c r="J457" s="794">
        <v>126.53</v>
      </c>
      <c r="K457" s="613">
        <f t="shared" ref="K457:K466" si="140">SUM(E457*J457)</f>
        <v>229398.89</v>
      </c>
      <c r="L457" s="614">
        <f>SUM(K457-G457)</f>
        <v>-6998.1799999999639</v>
      </c>
      <c r="M457" s="615">
        <v>1</v>
      </c>
      <c r="N457" s="554">
        <f t="shared" ref="N457:N466" si="141">SUM(L457*M457)</f>
        <v>-6998.1799999999639</v>
      </c>
      <c r="O457" s="616" t="s">
        <v>3</v>
      </c>
      <c r="P457" s="311"/>
    </row>
    <row r="458" spans="1:16" s="108" customFormat="1" ht="15" customHeight="1" x14ac:dyDescent="0.25">
      <c r="A458" s="610" t="s">
        <v>1804</v>
      </c>
      <c r="B458" s="534" t="s">
        <v>1080</v>
      </c>
      <c r="C458" s="378" t="s">
        <v>52</v>
      </c>
      <c r="D458" s="548">
        <v>41885</v>
      </c>
      <c r="E458" s="549">
        <v>2946</v>
      </c>
      <c r="F458" s="629">
        <v>58.27</v>
      </c>
      <c r="G458" s="612">
        <f t="shared" si="139"/>
        <v>171663.42</v>
      </c>
      <c r="H458" s="552"/>
      <c r="I458" s="578">
        <v>41922</v>
      </c>
      <c r="J458" s="794">
        <v>57.45</v>
      </c>
      <c r="K458" s="613">
        <f t="shared" si="140"/>
        <v>169247.7</v>
      </c>
      <c r="L458" s="614">
        <f>SUM(K458-G458)</f>
        <v>-2415.7200000000012</v>
      </c>
      <c r="M458" s="615">
        <v>1</v>
      </c>
      <c r="N458" s="554">
        <f t="shared" si="141"/>
        <v>-2415.7200000000012</v>
      </c>
      <c r="O458" s="616" t="s">
        <v>3</v>
      </c>
      <c r="P458" s="311"/>
    </row>
    <row r="459" spans="1:16" s="108" customFormat="1" ht="15" customHeight="1" x14ac:dyDescent="0.25">
      <c r="A459" s="610" t="s">
        <v>1772</v>
      </c>
      <c r="B459" s="534" t="s">
        <v>1773</v>
      </c>
      <c r="C459" s="378" t="s">
        <v>52</v>
      </c>
      <c r="D459" s="548">
        <v>41829</v>
      </c>
      <c r="E459" s="549">
        <v>1479</v>
      </c>
      <c r="F459" s="629">
        <v>111.28</v>
      </c>
      <c r="G459" s="612">
        <f t="shared" si="139"/>
        <v>164583.12</v>
      </c>
      <c r="H459" s="552"/>
      <c r="I459" s="578">
        <v>41922</v>
      </c>
      <c r="J459" s="794">
        <v>114.99</v>
      </c>
      <c r="K459" s="613">
        <f t="shared" si="140"/>
        <v>170070.21</v>
      </c>
      <c r="L459" s="614">
        <f>SUM(K459-G459)</f>
        <v>5487.0899999999965</v>
      </c>
      <c r="M459" s="615">
        <v>1</v>
      </c>
      <c r="N459" s="554">
        <f t="shared" si="141"/>
        <v>5487.0899999999965</v>
      </c>
      <c r="O459" s="616" t="s">
        <v>3</v>
      </c>
      <c r="P459" s="311"/>
    </row>
    <row r="460" spans="1:16" s="108" customFormat="1" ht="15" customHeight="1" x14ac:dyDescent="0.25">
      <c r="A460" s="610" t="s">
        <v>1194</v>
      </c>
      <c r="B460" s="534" t="s">
        <v>1195</v>
      </c>
      <c r="C460" s="378" t="s">
        <v>52</v>
      </c>
      <c r="D460" s="548">
        <v>41869</v>
      </c>
      <c r="E460" s="549">
        <v>3527</v>
      </c>
      <c r="F460" s="629">
        <v>63.18</v>
      </c>
      <c r="G460" s="612">
        <f t="shared" si="139"/>
        <v>222835.86</v>
      </c>
      <c r="H460" s="552"/>
      <c r="I460" s="578">
        <v>41925</v>
      </c>
      <c r="J460" s="794">
        <v>62.8</v>
      </c>
      <c r="K460" s="613">
        <f t="shared" si="140"/>
        <v>221495.59999999998</v>
      </c>
      <c r="L460" s="614">
        <f>SUM(K460-G460)</f>
        <v>-1340.2600000000093</v>
      </c>
      <c r="M460" s="615">
        <v>1</v>
      </c>
      <c r="N460" s="554">
        <f t="shared" si="141"/>
        <v>-1340.2600000000093</v>
      </c>
      <c r="O460" s="616" t="s">
        <v>3</v>
      </c>
      <c r="P460" s="311"/>
    </row>
    <row r="461" spans="1:16" s="108" customFormat="1" ht="15" customHeight="1" x14ac:dyDescent="0.25">
      <c r="A461" s="466" t="s">
        <v>1817</v>
      </c>
      <c r="B461" s="575" t="s">
        <v>1818</v>
      </c>
      <c r="C461" s="443" t="s">
        <v>77</v>
      </c>
      <c r="D461" s="444">
        <v>41894</v>
      </c>
      <c r="E461" s="445">
        <v>5384</v>
      </c>
      <c r="F461" s="789">
        <v>39.590000000000003</v>
      </c>
      <c r="G461" s="618">
        <f t="shared" si="139"/>
        <v>213152.56000000003</v>
      </c>
      <c r="H461" s="448"/>
      <c r="I461" s="515">
        <v>41926</v>
      </c>
      <c r="J461" s="795">
        <v>40.119999999999997</v>
      </c>
      <c r="K461" s="619">
        <f t="shared" si="140"/>
        <v>216006.08</v>
      </c>
      <c r="L461" s="620">
        <f>SUM(G461-K461)</f>
        <v>-2853.5199999999604</v>
      </c>
      <c r="M461" s="621">
        <v>1</v>
      </c>
      <c r="N461" s="451">
        <f t="shared" si="141"/>
        <v>-2853.5199999999604</v>
      </c>
      <c r="O461" s="622"/>
      <c r="P461" s="110"/>
    </row>
    <row r="462" spans="1:16" s="108" customFormat="1" ht="15" customHeight="1" x14ac:dyDescent="0.25">
      <c r="A462" s="610" t="s">
        <v>1841</v>
      </c>
      <c r="B462" s="534" t="s">
        <v>1842</v>
      </c>
      <c r="C462" s="378" t="s">
        <v>52</v>
      </c>
      <c r="D462" s="548">
        <v>41921</v>
      </c>
      <c r="E462" s="549">
        <v>2683</v>
      </c>
      <c r="F462" s="629">
        <v>129.21</v>
      </c>
      <c r="G462" s="612">
        <f t="shared" si="139"/>
        <v>346670.43</v>
      </c>
      <c r="H462" s="552"/>
      <c r="I462" s="578">
        <v>41926</v>
      </c>
      <c r="J462" s="794">
        <v>126.25</v>
      </c>
      <c r="K462" s="613">
        <f t="shared" si="140"/>
        <v>338728.75</v>
      </c>
      <c r="L462" s="614">
        <f>SUM(K462-G462)</f>
        <v>-7941.679999999993</v>
      </c>
      <c r="M462" s="615">
        <v>1</v>
      </c>
      <c r="N462" s="554">
        <f t="shared" si="141"/>
        <v>-7941.679999999993</v>
      </c>
      <c r="O462" s="616" t="s">
        <v>3</v>
      </c>
      <c r="P462" s="311"/>
    </row>
    <row r="463" spans="1:16" s="108" customFormat="1" ht="15" customHeight="1" x14ac:dyDescent="0.25">
      <c r="A463" s="610" t="s">
        <v>1784</v>
      </c>
      <c r="B463" s="534" t="s">
        <v>1437</v>
      </c>
      <c r="C463" s="378" t="s">
        <v>52</v>
      </c>
      <c r="D463" s="548">
        <v>41844</v>
      </c>
      <c r="E463" s="549">
        <v>3626</v>
      </c>
      <c r="F463" s="629">
        <v>77.05</v>
      </c>
      <c r="G463" s="612">
        <f t="shared" si="139"/>
        <v>279383.3</v>
      </c>
      <c r="H463" s="552"/>
      <c r="I463" s="578">
        <v>41928</v>
      </c>
      <c r="J463" s="794">
        <v>75.42</v>
      </c>
      <c r="K463" s="613">
        <f t="shared" si="140"/>
        <v>273472.92</v>
      </c>
      <c r="L463" s="614">
        <f>SUM(K463-G463)</f>
        <v>-5910.3800000000047</v>
      </c>
      <c r="M463" s="615">
        <v>1</v>
      </c>
      <c r="N463" s="554">
        <f t="shared" si="141"/>
        <v>-5910.3800000000047</v>
      </c>
      <c r="O463" s="616" t="s">
        <v>3</v>
      </c>
      <c r="P463" s="311"/>
    </row>
    <row r="464" spans="1:16" s="108" customFormat="1" ht="15" customHeight="1" x14ac:dyDescent="0.25">
      <c r="A464" s="610" t="s">
        <v>643</v>
      </c>
      <c r="B464" s="534" t="s">
        <v>644</v>
      </c>
      <c r="C464" s="378" t="s">
        <v>52</v>
      </c>
      <c r="D464" s="548">
        <v>41921</v>
      </c>
      <c r="E464" s="549">
        <v>3657</v>
      </c>
      <c r="F464" s="629">
        <v>94.17</v>
      </c>
      <c r="G464" s="612">
        <f t="shared" si="139"/>
        <v>344379.69</v>
      </c>
      <c r="H464" s="552"/>
      <c r="I464" s="578">
        <v>41928</v>
      </c>
      <c r="J464" s="794">
        <v>92.07</v>
      </c>
      <c r="K464" s="613">
        <f t="shared" si="140"/>
        <v>336699.99</v>
      </c>
      <c r="L464" s="614">
        <f>SUM(K464-G464)</f>
        <v>-7679.7000000000116</v>
      </c>
      <c r="M464" s="615">
        <v>1</v>
      </c>
      <c r="N464" s="554">
        <f t="shared" si="141"/>
        <v>-7679.7000000000116</v>
      </c>
      <c r="O464" s="616" t="s">
        <v>3</v>
      </c>
      <c r="P464" s="311"/>
    </row>
    <row r="465" spans="1:16" s="108" customFormat="1" ht="15" customHeight="1" x14ac:dyDescent="0.25">
      <c r="A465" s="610" t="s">
        <v>1806</v>
      </c>
      <c r="B465" s="534" t="s">
        <v>1805</v>
      </c>
      <c r="C465" s="378" t="s">
        <v>52</v>
      </c>
      <c r="D465" s="548">
        <v>41885</v>
      </c>
      <c r="E465" s="549">
        <v>3151</v>
      </c>
      <c r="F465" s="629">
        <v>80.58</v>
      </c>
      <c r="G465" s="612">
        <f t="shared" si="139"/>
        <v>253907.58</v>
      </c>
      <c r="H465" s="552"/>
      <c r="I465" s="578">
        <v>41928</v>
      </c>
      <c r="J465" s="794">
        <v>78.44</v>
      </c>
      <c r="K465" s="613">
        <f t="shared" si="140"/>
        <v>247164.44</v>
      </c>
      <c r="L465" s="614">
        <f>SUM(K465-G465)</f>
        <v>-6743.1399999999849</v>
      </c>
      <c r="M465" s="615">
        <v>1</v>
      </c>
      <c r="N465" s="554">
        <f t="shared" si="141"/>
        <v>-6743.1399999999849</v>
      </c>
      <c r="O465" s="616" t="s">
        <v>3</v>
      </c>
      <c r="P465" s="311"/>
    </row>
    <row r="466" spans="1:16" s="110" customFormat="1" ht="15" customHeight="1" x14ac:dyDescent="0.25">
      <c r="A466" s="610" t="s">
        <v>1787</v>
      </c>
      <c r="B466" s="534" t="s">
        <v>1788</v>
      </c>
      <c r="C466" s="378" t="s">
        <v>52</v>
      </c>
      <c r="D466" s="548">
        <v>41858</v>
      </c>
      <c r="E466" s="549">
        <v>1436</v>
      </c>
      <c r="F466" s="629">
        <v>114.86</v>
      </c>
      <c r="G466" s="612">
        <f t="shared" si="139"/>
        <v>164938.96</v>
      </c>
      <c r="H466" s="552"/>
      <c r="I466" s="578">
        <v>41928</v>
      </c>
      <c r="J466" s="794">
        <v>112.57</v>
      </c>
      <c r="K466" s="613">
        <f t="shared" si="140"/>
        <v>161650.51999999999</v>
      </c>
      <c r="L466" s="614">
        <f>SUM(K466-G466)</f>
        <v>-3288.4400000000023</v>
      </c>
      <c r="M466" s="615">
        <v>1</v>
      </c>
      <c r="N466" s="554">
        <f t="shared" si="141"/>
        <v>-3288.4400000000023</v>
      </c>
      <c r="O466" s="616" t="s">
        <v>3</v>
      </c>
      <c r="P466" s="311"/>
    </row>
    <row r="467" spans="1:16" s="110" customFormat="1" ht="15" customHeight="1" x14ac:dyDescent="0.25">
      <c r="A467" s="466" t="s">
        <v>1830</v>
      </c>
      <c r="B467" s="575" t="s">
        <v>1216</v>
      </c>
      <c r="C467" s="443" t="s">
        <v>77</v>
      </c>
      <c r="D467" s="444">
        <v>41913</v>
      </c>
      <c r="E467" s="445">
        <v>7160</v>
      </c>
      <c r="F467" s="789">
        <v>27.34</v>
      </c>
      <c r="G467" s="618">
        <f>SUM(E467*F467)</f>
        <v>195754.4</v>
      </c>
      <c r="H467" s="448"/>
      <c r="I467" s="515">
        <v>41933</v>
      </c>
      <c r="J467" s="795">
        <v>27.3</v>
      </c>
      <c r="K467" s="619">
        <f>SUM(E467*J467)</f>
        <v>195468</v>
      </c>
      <c r="L467" s="620">
        <f>SUM(G467-K467)</f>
        <v>286.39999999999418</v>
      </c>
      <c r="M467" s="621">
        <v>1</v>
      </c>
      <c r="N467" s="451">
        <f>SUM(L467*M467)</f>
        <v>286.39999999999418</v>
      </c>
      <c r="O467" s="622"/>
    </row>
    <row r="468" spans="1:16" s="108" customFormat="1" ht="15" customHeight="1" x14ac:dyDescent="0.25">
      <c r="A468" s="466" t="s">
        <v>459</v>
      </c>
      <c r="B468" s="575" t="s">
        <v>460</v>
      </c>
      <c r="C468" s="443" t="s">
        <v>77</v>
      </c>
      <c r="D468" s="444">
        <v>41893</v>
      </c>
      <c r="E468" s="445">
        <v>2909</v>
      </c>
      <c r="F468" s="789">
        <v>96.94</v>
      </c>
      <c r="G468" s="618">
        <f>SUM(E468*F468)</f>
        <v>281998.46000000002</v>
      </c>
      <c r="H468" s="448"/>
      <c r="I468" s="515">
        <v>41936</v>
      </c>
      <c r="J468" s="795">
        <v>94.41</v>
      </c>
      <c r="K468" s="619">
        <f>SUM(E468*J468)</f>
        <v>274638.69</v>
      </c>
      <c r="L468" s="620">
        <f>SUM(G468-K468)</f>
        <v>7359.7700000000186</v>
      </c>
      <c r="M468" s="621">
        <v>1</v>
      </c>
      <c r="N468" s="451">
        <f>SUM(L468*M468)</f>
        <v>7359.7700000000186</v>
      </c>
      <c r="O468" s="622"/>
      <c r="P468" s="110"/>
    </row>
    <row r="469" spans="1:16" s="108" customFormat="1" ht="15" customHeight="1" x14ac:dyDescent="0.25">
      <c r="A469" s="466" t="s">
        <v>1665</v>
      </c>
      <c r="B469" s="575" t="s">
        <v>1666</v>
      </c>
      <c r="C469" s="443" t="s">
        <v>77</v>
      </c>
      <c r="D469" s="444">
        <v>41891</v>
      </c>
      <c r="E469" s="445">
        <v>3560</v>
      </c>
      <c r="F469" s="789">
        <v>38.549999999999997</v>
      </c>
      <c r="G469" s="618">
        <f>SUM(E469*F469)</f>
        <v>137238</v>
      </c>
      <c r="H469" s="448"/>
      <c r="I469" s="515">
        <v>41940</v>
      </c>
      <c r="J469" s="795">
        <v>36.54</v>
      </c>
      <c r="K469" s="619">
        <f>SUM(E469*J469)</f>
        <v>130082.4</v>
      </c>
      <c r="L469" s="620">
        <f>SUM(G469-K469)</f>
        <v>7155.6000000000058</v>
      </c>
      <c r="M469" s="621">
        <v>1</v>
      </c>
      <c r="N469" s="451">
        <f>SUM(L469*M469)</f>
        <v>7155.6000000000058</v>
      </c>
      <c r="O469" s="622"/>
      <c r="P469" s="110"/>
    </row>
    <row r="470" spans="1:16" s="108" customFormat="1" ht="15" customHeight="1" x14ac:dyDescent="0.25">
      <c r="A470" s="610" t="s">
        <v>1853</v>
      </c>
      <c r="B470" s="534" t="s">
        <v>1854</v>
      </c>
      <c r="C470" s="378" t="s">
        <v>52</v>
      </c>
      <c r="D470" s="548">
        <v>41933</v>
      </c>
      <c r="E470" s="549">
        <v>2994</v>
      </c>
      <c r="F470" s="629">
        <v>82.19</v>
      </c>
      <c r="G470" s="612">
        <f t="shared" ref="G470:G477" si="142">SUM(E470*F470)</f>
        <v>246076.86</v>
      </c>
      <c r="H470" s="552"/>
      <c r="I470" s="578">
        <v>41943</v>
      </c>
      <c r="J470" s="794">
        <v>79.81</v>
      </c>
      <c r="K470" s="613">
        <f t="shared" ref="K470:K477" si="143">SUM(E470*J470)</f>
        <v>238951.14</v>
      </c>
      <c r="L470" s="614">
        <f>SUM(K470-G470)</f>
        <v>-7125.7199999999721</v>
      </c>
      <c r="M470" s="615">
        <v>1</v>
      </c>
      <c r="N470" s="554">
        <f t="shared" ref="N470:N477" si="144">SUM(L470*M470)</f>
        <v>-7125.7199999999721</v>
      </c>
      <c r="O470" s="616" t="s">
        <v>3</v>
      </c>
      <c r="P470" s="311"/>
    </row>
    <row r="471" spans="1:16" s="108" customFormat="1" ht="15" customHeight="1" x14ac:dyDescent="0.25">
      <c r="A471" s="610" t="s">
        <v>1855</v>
      </c>
      <c r="B471" s="534" t="s">
        <v>1730</v>
      </c>
      <c r="C471" s="378" t="s">
        <v>52</v>
      </c>
      <c r="D471" s="548">
        <v>41936</v>
      </c>
      <c r="E471" s="549">
        <v>3598</v>
      </c>
      <c r="F471" s="629">
        <v>76.260000000000005</v>
      </c>
      <c r="G471" s="612">
        <f t="shared" si="142"/>
        <v>274383.48000000004</v>
      </c>
      <c r="H471" s="552"/>
      <c r="I471" s="578">
        <v>41950</v>
      </c>
      <c r="J471" s="794">
        <v>74.28</v>
      </c>
      <c r="K471" s="613">
        <f t="shared" si="143"/>
        <v>267259.44</v>
      </c>
      <c r="L471" s="614">
        <f>SUM(K471-G471)</f>
        <v>-7124.0400000000373</v>
      </c>
      <c r="M471" s="615">
        <v>1</v>
      </c>
      <c r="N471" s="554">
        <f t="shared" si="144"/>
        <v>-7124.0400000000373</v>
      </c>
      <c r="O471" s="616" t="s">
        <v>3</v>
      </c>
      <c r="P471" s="311"/>
    </row>
    <row r="472" spans="1:16" s="108" customFormat="1" ht="15" customHeight="1" x14ac:dyDescent="0.25">
      <c r="A472" s="466" t="s">
        <v>1809</v>
      </c>
      <c r="B472" s="575" t="s">
        <v>1810</v>
      </c>
      <c r="C472" s="443" t="s">
        <v>77</v>
      </c>
      <c r="D472" s="444">
        <v>41891</v>
      </c>
      <c r="E472" s="445">
        <v>2645</v>
      </c>
      <c r="F472" s="789">
        <v>79.66</v>
      </c>
      <c r="G472" s="618">
        <f t="shared" si="142"/>
        <v>210700.69999999998</v>
      </c>
      <c r="H472" s="448"/>
      <c r="I472" s="515">
        <v>41960</v>
      </c>
      <c r="J472" s="795">
        <v>74.48</v>
      </c>
      <c r="K472" s="619">
        <f t="shared" si="143"/>
        <v>196999.6</v>
      </c>
      <c r="L472" s="620">
        <f>SUM(G472-K472)</f>
        <v>13701.099999999977</v>
      </c>
      <c r="M472" s="621">
        <v>1</v>
      </c>
      <c r="N472" s="451">
        <f t="shared" si="144"/>
        <v>13701.099999999977</v>
      </c>
      <c r="O472" s="622"/>
      <c r="P472" s="110"/>
    </row>
    <row r="473" spans="1:16" s="108" customFormat="1" ht="15" customHeight="1" x14ac:dyDescent="0.25">
      <c r="A473" s="610" t="s">
        <v>1878</v>
      </c>
      <c r="B473" s="534" t="s">
        <v>1122</v>
      </c>
      <c r="C473" s="378" t="s">
        <v>52</v>
      </c>
      <c r="D473" s="548">
        <v>41976</v>
      </c>
      <c r="E473" s="549">
        <v>601</v>
      </c>
      <c r="F473" s="629">
        <v>203.28</v>
      </c>
      <c r="G473" s="612">
        <f t="shared" si="142"/>
        <v>122171.28</v>
      </c>
      <c r="H473" s="552"/>
      <c r="I473" s="578">
        <v>41985</v>
      </c>
      <c r="J473" s="794">
        <v>192.05</v>
      </c>
      <c r="K473" s="613">
        <f t="shared" si="143"/>
        <v>115422.05</v>
      </c>
      <c r="L473" s="614">
        <f>SUM(K473-G473)</f>
        <v>-6749.2299999999959</v>
      </c>
      <c r="M473" s="615">
        <v>1</v>
      </c>
      <c r="N473" s="554">
        <f t="shared" si="144"/>
        <v>-6749.2299999999959</v>
      </c>
      <c r="O473" s="616" t="s">
        <v>3</v>
      </c>
      <c r="P473" s="311"/>
    </row>
    <row r="474" spans="1:16" s="108" customFormat="1" ht="15" customHeight="1" x14ac:dyDescent="0.25">
      <c r="A474" s="610" t="s">
        <v>1479</v>
      </c>
      <c r="B474" s="534" t="s">
        <v>1476</v>
      </c>
      <c r="C474" s="378" t="s">
        <v>52</v>
      </c>
      <c r="D474" s="548">
        <v>41981</v>
      </c>
      <c r="E474" s="549">
        <v>9100</v>
      </c>
      <c r="F474" s="629">
        <v>10.5</v>
      </c>
      <c r="G474" s="612">
        <f t="shared" si="142"/>
        <v>95550</v>
      </c>
      <c r="H474" s="552"/>
      <c r="I474" s="578">
        <v>41985</v>
      </c>
      <c r="J474" s="794">
        <v>10.1</v>
      </c>
      <c r="K474" s="613">
        <f t="shared" si="143"/>
        <v>91910</v>
      </c>
      <c r="L474" s="614">
        <f>SUM(K474-G474)</f>
        <v>-3640</v>
      </c>
      <c r="M474" s="615">
        <v>1</v>
      </c>
      <c r="N474" s="554">
        <f t="shared" si="144"/>
        <v>-3640</v>
      </c>
      <c r="O474" s="616" t="s">
        <v>3</v>
      </c>
      <c r="P474" s="311"/>
    </row>
    <row r="475" spans="1:16" s="108" customFormat="1" ht="15" customHeight="1" x14ac:dyDescent="0.25">
      <c r="A475" s="610" t="s">
        <v>526</v>
      </c>
      <c r="B475" s="534" t="s">
        <v>527</v>
      </c>
      <c r="C475" s="378" t="s">
        <v>52</v>
      </c>
      <c r="D475" s="548">
        <v>38319</v>
      </c>
      <c r="E475" s="549">
        <v>1998</v>
      </c>
      <c r="F475" s="629">
        <v>85.84</v>
      </c>
      <c r="G475" s="612">
        <f t="shared" si="142"/>
        <v>171508.32</v>
      </c>
      <c r="H475" s="552"/>
      <c r="I475" s="578">
        <v>41985</v>
      </c>
      <c r="J475" s="794">
        <v>82.28</v>
      </c>
      <c r="K475" s="613">
        <f t="shared" si="143"/>
        <v>164395.44</v>
      </c>
      <c r="L475" s="614">
        <f>SUM(K475-G475)</f>
        <v>-7112.8800000000047</v>
      </c>
      <c r="M475" s="615">
        <v>1</v>
      </c>
      <c r="N475" s="554">
        <f t="shared" si="144"/>
        <v>-7112.8800000000047</v>
      </c>
      <c r="O475" s="616" t="s">
        <v>3</v>
      </c>
      <c r="P475" s="311"/>
    </row>
    <row r="476" spans="1:16" s="108" customFormat="1" ht="15" customHeight="1" x14ac:dyDescent="0.25">
      <c r="A476" s="610" t="s">
        <v>1870</v>
      </c>
      <c r="B476" s="534" t="s">
        <v>1871</v>
      </c>
      <c r="C476" s="378" t="s">
        <v>52</v>
      </c>
      <c r="D476" s="548">
        <v>41967</v>
      </c>
      <c r="E476" s="549">
        <v>2510</v>
      </c>
      <c r="F476" s="629">
        <v>85.47</v>
      </c>
      <c r="G476" s="612">
        <f t="shared" si="142"/>
        <v>214529.7</v>
      </c>
      <c r="H476" s="552"/>
      <c r="I476" s="578">
        <v>41985</v>
      </c>
      <c r="J476" s="794">
        <v>82.64</v>
      </c>
      <c r="K476" s="613">
        <f t="shared" si="143"/>
        <v>207426.4</v>
      </c>
      <c r="L476" s="614">
        <f>SUM(K476-G476)</f>
        <v>-7103.3000000000175</v>
      </c>
      <c r="M476" s="615">
        <v>1</v>
      </c>
      <c r="N476" s="554">
        <f t="shared" si="144"/>
        <v>-7103.3000000000175</v>
      </c>
      <c r="O476" s="616" t="s">
        <v>3</v>
      </c>
      <c r="P476" s="311"/>
    </row>
    <row r="477" spans="1:16" s="108" customFormat="1" ht="15" customHeight="1" x14ac:dyDescent="0.25">
      <c r="A477" s="610" t="s">
        <v>1880</v>
      </c>
      <c r="B477" s="534" t="s">
        <v>1467</v>
      </c>
      <c r="C477" s="378" t="s">
        <v>52</v>
      </c>
      <c r="D477" s="548">
        <v>41976</v>
      </c>
      <c r="E477" s="549">
        <v>2207</v>
      </c>
      <c r="F477" s="629">
        <v>99.68</v>
      </c>
      <c r="G477" s="612">
        <f t="shared" si="142"/>
        <v>219993.76</v>
      </c>
      <c r="H477" s="552"/>
      <c r="I477" s="578">
        <v>41985</v>
      </c>
      <c r="J477" s="794">
        <v>96.5</v>
      </c>
      <c r="K477" s="613">
        <f t="shared" si="143"/>
        <v>212975.5</v>
      </c>
      <c r="L477" s="614">
        <f>SUM(K477-G477)</f>
        <v>-7018.2600000000093</v>
      </c>
      <c r="M477" s="615">
        <v>1</v>
      </c>
      <c r="N477" s="554">
        <f t="shared" si="144"/>
        <v>-7018.2600000000093</v>
      </c>
      <c r="O477" s="616" t="s">
        <v>3</v>
      </c>
      <c r="P477" s="311"/>
    </row>
    <row r="478" spans="1:16" s="108" customFormat="1" ht="15" customHeight="1" x14ac:dyDescent="0.25">
      <c r="A478" s="610" t="s">
        <v>1823</v>
      </c>
      <c r="B478" s="534" t="s">
        <v>607</v>
      </c>
      <c r="C478" s="378" t="s">
        <v>52</v>
      </c>
      <c r="D478" s="548">
        <v>41975</v>
      </c>
      <c r="E478" s="549">
        <v>4943</v>
      </c>
      <c r="F478" s="629">
        <v>44.91</v>
      </c>
      <c r="G478" s="612">
        <f t="shared" ref="G478:G485" si="145">SUM(E478*F478)</f>
        <v>221990.12999999998</v>
      </c>
      <c r="H478" s="552"/>
      <c r="I478" s="578">
        <v>41988</v>
      </c>
      <c r="J478" s="794">
        <v>43.49</v>
      </c>
      <c r="K478" s="613">
        <f t="shared" ref="K478:K485" si="146">SUM(E478*J478)</f>
        <v>214971.07</v>
      </c>
      <c r="L478" s="614">
        <f t="shared" ref="L478:L485" si="147">SUM(K478-G478)</f>
        <v>-7019.0599999999686</v>
      </c>
      <c r="M478" s="615">
        <v>1</v>
      </c>
      <c r="N478" s="554">
        <f t="shared" ref="N478:N485" si="148">SUM(L478*M478)</f>
        <v>-7019.0599999999686</v>
      </c>
      <c r="O478" s="616" t="s">
        <v>3</v>
      </c>
      <c r="P478" s="311"/>
    </row>
    <row r="479" spans="1:16" s="108" customFormat="1" ht="15" customHeight="1" x14ac:dyDescent="0.25">
      <c r="A479" s="610" t="s">
        <v>546</v>
      </c>
      <c r="B479" s="534" t="s">
        <v>547</v>
      </c>
      <c r="C479" s="378" t="s">
        <v>52</v>
      </c>
      <c r="D479" s="548">
        <v>41984</v>
      </c>
      <c r="E479" s="549">
        <v>1628</v>
      </c>
      <c r="F479" s="629">
        <v>94.12</v>
      </c>
      <c r="G479" s="612">
        <f t="shared" si="145"/>
        <v>153227.36000000002</v>
      </c>
      <c r="H479" s="552"/>
      <c r="I479" s="578">
        <v>41988</v>
      </c>
      <c r="J479" s="794">
        <v>89.65</v>
      </c>
      <c r="K479" s="613">
        <f t="shared" si="146"/>
        <v>145950.20000000001</v>
      </c>
      <c r="L479" s="614">
        <f t="shared" si="147"/>
        <v>-7277.1600000000035</v>
      </c>
      <c r="M479" s="615">
        <v>1</v>
      </c>
      <c r="N479" s="554">
        <f t="shared" si="148"/>
        <v>-7277.1600000000035</v>
      </c>
      <c r="O479" s="616" t="s">
        <v>3</v>
      </c>
      <c r="P479" s="311"/>
    </row>
    <row r="480" spans="1:16" s="108" customFormat="1" ht="15" customHeight="1" x14ac:dyDescent="0.25">
      <c r="A480" s="610" t="s">
        <v>970</v>
      </c>
      <c r="B480" s="534" t="s">
        <v>971</v>
      </c>
      <c r="C480" s="378" t="s">
        <v>52</v>
      </c>
      <c r="D480" s="548">
        <v>41976</v>
      </c>
      <c r="E480" s="549">
        <v>3618</v>
      </c>
      <c r="F480" s="629">
        <v>55.1</v>
      </c>
      <c r="G480" s="612">
        <f t="shared" si="145"/>
        <v>199351.80000000002</v>
      </c>
      <c r="H480" s="552"/>
      <c r="I480" s="578">
        <v>41988</v>
      </c>
      <c r="J480" s="794">
        <v>53.16</v>
      </c>
      <c r="K480" s="613">
        <f t="shared" si="146"/>
        <v>192332.87999999998</v>
      </c>
      <c r="L480" s="614">
        <f t="shared" si="147"/>
        <v>-7018.9200000000419</v>
      </c>
      <c r="M480" s="615">
        <v>1</v>
      </c>
      <c r="N480" s="554">
        <f t="shared" si="148"/>
        <v>-7018.9200000000419</v>
      </c>
      <c r="O480" s="616" t="s">
        <v>3</v>
      </c>
      <c r="P480" s="311"/>
    </row>
    <row r="481" spans="1:16" s="108" customFormat="1" ht="15" customHeight="1" x14ac:dyDescent="0.25">
      <c r="A481" s="610" t="s">
        <v>587</v>
      </c>
      <c r="B481" s="534" t="s">
        <v>588</v>
      </c>
      <c r="C481" s="378" t="s">
        <v>52</v>
      </c>
      <c r="D481" s="548">
        <v>41982</v>
      </c>
      <c r="E481" s="549">
        <v>7000</v>
      </c>
      <c r="F481" s="629">
        <v>33.979999999999997</v>
      </c>
      <c r="G481" s="612">
        <f t="shared" si="145"/>
        <v>237859.99999999997</v>
      </c>
      <c r="H481" s="552"/>
      <c r="I481" s="578">
        <v>41988</v>
      </c>
      <c r="J481" s="794">
        <v>32.94</v>
      </c>
      <c r="K481" s="613">
        <f t="shared" si="146"/>
        <v>230579.99999999997</v>
      </c>
      <c r="L481" s="614">
        <f t="shared" si="147"/>
        <v>-7280</v>
      </c>
      <c r="M481" s="615">
        <v>1</v>
      </c>
      <c r="N481" s="554">
        <f t="shared" si="148"/>
        <v>-7280</v>
      </c>
      <c r="O481" s="616" t="s">
        <v>3</v>
      </c>
      <c r="P481" s="311"/>
    </row>
    <row r="482" spans="1:16" s="108" customFormat="1" ht="15" customHeight="1" x14ac:dyDescent="0.25">
      <c r="A482" s="610" t="s">
        <v>1875</v>
      </c>
      <c r="B482" s="534" t="s">
        <v>1874</v>
      </c>
      <c r="C482" s="378" t="s">
        <v>52</v>
      </c>
      <c r="D482" s="548">
        <v>41971</v>
      </c>
      <c r="E482" s="549">
        <v>2107</v>
      </c>
      <c r="F482" s="629">
        <v>86.43</v>
      </c>
      <c r="G482" s="612">
        <f t="shared" si="145"/>
        <v>182108.01</v>
      </c>
      <c r="H482" s="552"/>
      <c r="I482" s="578">
        <v>41988</v>
      </c>
      <c r="J482" s="794">
        <v>84.23</v>
      </c>
      <c r="K482" s="613">
        <f t="shared" si="146"/>
        <v>177472.61000000002</v>
      </c>
      <c r="L482" s="614">
        <f t="shared" si="147"/>
        <v>-4635.3999999999942</v>
      </c>
      <c r="M482" s="615">
        <v>1</v>
      </c>
      <c r="N482" s="554">
        <f t="shared" si="148"/>
        <v>-4635.3999999999942</v>
      </c>
      <c r="O482" s="616" t="s">
        <v>3</v>
      </c>
      <c r="P482" s="311"/>
    </row>
    <row r="483" spans="1:16" s="108" customFormat="1" ht="15" customHeight="1" x14ac:dyDescent="0.25">
      <c r="A483" s="610" t="s">
        <v>506</v>
      </c>
      <c r="B483" s="534" t="s">
        <v>507</v>
      </c>
      <c r="C483" s="378" t="s">
        <v>52</v>
      </c>
      <c r="D483" s="548">
        <v>41970</v>
      </c>
      <c r="E483" s="549">
        <v>1923</v>
      </c>
      <c r="F483" s="629">
        <v>107.43</v>
      </c>
      <c r="G483" s="612">
        <f t="shared" si="145"/>
        <v>206587.89</v>
      </c>
      <c r="H483" s="552"/>
      <c r="I483" s="578">
        <v>41988</v>
      </c>
      <c r="J483" s="794">
        <v>104.07</v>
      </c>
      <c r="K483" s="613">
        <f t="shared" si="146"/>
        <v>200126.61</v>
      </c>
      <c r="L483" s="614">
        <f t="shared" si="147"/>
        <v>-6461.2800000000279</v>
      </c>
      <c r="M483" s="615">
        <v>1</v>
      </c>
      <c r="N483" s="554">
        <f t="shared" si="148"/>
        <v>-6461.2800000000279</v>
      </c>
      <c r="O483" s="616" t="s">
        <v>3</v>
      </c>
      <c r="P483" s="311"/>
    </row>
    <row r="484" spans="1:16" s="108" customFormat="1" ht="15" customHeight="1" x14ac:dyDescent="0.25">
      <c r="A484" s="610" t="s">
        <v>1895</v>
      </c>
      <c r="B484" s="534" t="s">
        <v>1896</v>
      </c>
      <c r="C484" s="831" t="s">
        <v>52</v>
      </c>
      <c r="D484" s="548">
        <v>41981</v>
      </c>
      <c r="E484" s="549">
        <v>1529</v>
      </c>
      <c r="F484" s="629">
        <v>79.92</v>
      </c>
      <c r="G484" s="612">
        <f t="shared" si="145"/>
        <v>122197.68000000001</v>
      </c>
      <c r="H484" s="552"/>
      <c r="I484" s="578">
        <v>41988</v>
      </c>
      <c r="J484" s="794">
        <v>75.16</v>
      </c>
      <c r="K484" s="613">
        <f t="shared" si="146"/>
        <v>114919.64</v>
      </c>
      <c r="L484" s="614">
        <f t="shared" si="147"/>
        <v>-7278.0400000000081</v>
      </c>
      <c r="M484" s="615">
        <v>1</v>
      </c>
      <c r="N484" s="554">
        <f t="shared" si="148"/>
        <v>-7278.0400000000081</v>
      </c>
      <c r="O484" s="616" t="s">
        <v>3</v>
      </c>
      <c r="P484" s="311"/>
    </row>
    <row r="485" spans="1:16" s="108" customFormat="1" ht="15" customHeight="1" x14ac:dyDescent="0.25">
      <c r="A485" s="610" t="s">
        <v>1882</v>
      </c>
      <c r="B485" s="534" t="s">
        <v>1883</v>
      </c>
      <c r="C485" s="378" t="s">
        <v>52</v>
      </c>
      <c r="D485" s="548">
        <v>41975</v>
      </c>
      <c r="E485" s="549">
        <v>1610</v>
      </c>
      <c r="F485" s="629">
        <v>113.63</v>
      </c>
      <c r="G485" s="612">
        <f t="shared" si="145"/>
        <v>182944.3</v>
      </c>
      <c r="H485" s="552"/>
      <c r="I485" s="578">
        <v>41989</v>
      </c>
      <c r="J485" s="794">
        <v>109.37</v>
      </c>
      <c r="K485" s="613">
        <f t="shared" si="146"/>
        <v>176085.7</v>
      </c>
      <c r="L485" s="614">
        <f t="shared" si="147"/>
        <v>-6858.5999999999767</v>
      </c>
      <c r="M485" s="615">
        <v>1</v>
      </c>
      <c r="N485" s="554">
        <f t="shared" si="148"/>
        <v>-6858.5999999999767</v>
      </c>
      <c r="O485" s="616" t="s">
        <v>3</v>
      </c>
      <c r="P485" s="311"/>
    </row>
    <row r="486" spans="1:16" s="108" customFormat="1" ht="15" customHeight="1" x14ac:dyDescent="0.25">
      <c r="A486" s="610" t="s">
        <v>1815</v>
      </c>
      <c r="B486" s="534" t="s">
        <v>1816</v>
      </c>
      <c r="C486" s="378" t="s">
        <v>52</v>
      </c>
      <c r="D486" s="548">
        <v>41971</v>
      </c>
      <c r="E486" s="549">
        <v>1416</v>
      </c>
      <c r="F486" s="629">
        <v>141.97</v>
      </c>
      <c r="G486" s="612">
        <f t="shared" ref="G486:G495" si="149">SUM(E486*F486)</f>
        <v>201029.52</v>
      </c>
      <c r="H486" s="552"/>
      <c r="I486" s="578">
        <v>42002</v>
      </c>
      <c r="J486" s="794">
        <v>144.69999999999999</v>
      </c>
      <c r="K486" s="613">
        <f t="shared" ref="K486:K495" si="150">SUM(E486*J486)</f>
        <v>204895.19999999998</v>
      </c>
      <c r="L486" s="614">
        <f t="shared" ref="L486:L495" si="151">SUM(K486-G486)</f>
        <v>3865.679999999993</v>
      </c>
      <c r="M486" s="615">
        <v>1</v>
      </c>
      <c r="N486" s="554">
        <f t="shared" ref="N486:N495" si="152">SUM(L486*M486)</f>
        <v>3865.679999999993</v>
      </c>
      <c r="O486" s="616" t="s">
        <v>3</v>
      </c>
      <c r="P486" s="311"/>
    </row>
    <row r="487" spans="1:16" s="108" customFormat="1" ht="15" customHeight="1" x14ac:dyDescent="0.25">
      <c r="A487" s="610" t="s">
        <v>849</v>
      </c>
      <c r="B487" s="534" t="s">
        <v>850</v>
      </c>
      <c r="C487" s="378" t="s">
        <v>52</v>
      </c>
      <c r="D487" s="548">
        <v>41999</v>
      </c>
      <c r="E487" s="549">
        <v>1169</v>
      </c>
      <c r="F487" s="629">
        <v>140.13</v>
      </c>
      <c r="G487" s="612">
        <f t="shared" si="149"/>
        <v>163811.97</v>
      </c>
      <c r="H487" s="552"/>
      <c r="I487" s="578">
        <v>42004</v>
      </c>
      <c r="J487" s="794">
        <v>135.53</v>
      </c>
      <c r="K487" s="613">
        <f t="shared" si="150"/>
        <v>158434.57</v>
      </c>
      <c r="L487" s="614">
        <f t="shared" si="151"/>
        <v>-5377.3999999999942</v>
      </c>
      <c r="M487" s="615">
        <v>1</v>
      </c>
      <c r="N487" s="554">
        <f t="shared" si="152"/>
        <v>-5377.3999999999942</v>
      </c>
      <c r="O487" s="616" t="s">
        <v>3</v>
      </c>
      <c r="P487" s="311"/>
    </row>
    <row r="488" spans="1:16" s="108" customFormat="1" ht="15" customHeight="1" x14ac:dyDescent="0.25">
      <c r="A488" s="610" t="s">
        <v>1906</v>
      </c>
      <c r="B488" s="534" t="s">
        <v>1524</v>
      </c>
      <c r="C488" s="378" t="s">
        <v>52</v>
      </c>
      <c r="D488" s="548">
        <v>41996</v>
      </c>
      <c r="E488" s="549">
        <v>1129</v>
      </c>
      <c r="F488" s="629">
        <v>34.76</v>
      </c>
      <c r="G488" s="612">
        <f t="shared" si="149"/>
        <v>39244.04</v>
      </c>
      <c r="H488" s="552"/>
      <c r="I488" s="578">
        <v>42009</v>
      </c>
      <c r="J488" s="794">
        <v>32.21</v>
      </c>
      <c r="K488" s="613">
        <f t="shared" si="150"/>
        <v>36365.090000000004</v>
      </c>
      <c r="L488" s="614">
        <f t="shared" si="151"/>
        <v>-2878.9499999999971</v>
      </c>
      <c r="M488" s="615">
        <v>1</v>
      </c>
      <c r="N488" s="554">
        <f t="shared" si="152"/>
        <v>-2878.9499999999971</v>
      </c>
      <c r="O488" s="616" t="s">
        <v>3</v>
      </c>
      <c r="P488" s="311"/>
    </row>
    <row r="489" spans="1:16" s="108" customFormat="1" ht="15" customHeight="1" x14ac:dyDescent="0.25">
      <c r="A489" s="610" t="s">
        <v>1907</v>
      </c>
      <c r="B489" s="534" t="s">
        <v>866</v>
      </c>
      <c r="C489" s="378" t="s">
        <v>52</v>
      </c>
      <c r="D489" s="548">
        <v>41996</v>
      </c>
      <c r="E489" s="549">
        <v>3822</v>
      </c>
      <c r="F489" s="629">
        <v>52.58</v>
      </c>
      <c r="G489" s="612">
        <f t="shared" si="149"/>
        <v>200960.75999999998</v>
      </c>
      <c r="H489" s="552"/>
      <c r="I489" s="578">
        <v>42009</v>
      </c>
      <c r="J489" s="794">
        <v>51.19</v>
      </c>
      <c r="K489" s="613">
        <f t="shared" si="150"/>
        <v>195648.18</v>
      </c>
      <c r="L489" s="614">
        <f t="shared" si="151"/>
        <v>-5312.5799999999872</v>
      </c>
      <c r="M489" s="615">
        <v>1</v>
      </c>
      <c r="N489" s="554">
        <f t="shared" si="152"/>
        <v>-5312.5799999999872</v>
      </c>
      <c r="O489" s="616" t="s">
        <v>3</v>
      </c>
      <c r="P489" s="311"/>
    </row>
    <row r="490" spans="1:16" s="108" customFormat="1" ht="15" customHeight="1" x14ac:dyDescent="0.25">
      <c r="A490" s="610" t="s">
        <v>1873</v>
      </c>
      <c r="B490" s="534" t="s">
        <v>1872</v>
      </c>
      <c r="C490" s="378" t="s">
        <v>52</v>
      </c>
      <c r="D490" s="548">
        <v>41971</v>
      </c>
      <c r="E490" s="549">
        <v>1983</v>
      </c>
      <c r="F490" s="629">
        <v>34.86</v>
      </c>
      <c r="G490" s="612">
        <f t="shared" si="149"/>
        <v>69127.38</v>
      </c>
      <c r="H490" s="552"/>
      <c r="I490" s="578">
        <v>42010</v>
      </c>
      <c r="J490" s="794">
        <v>32.89</v>
      </c>
      <c r="K490" s="613">
        <f t="shared" si="150"/>
        <v>65220.87</v>
      </c>
      <c r="L490" s="614">
        <f t="shared" si="151"/>
        <v>-3906.510000000002</v>
      </c>
      <c r="M490" s="615">
        <v>1</v>
      </c>
      <c r="N490" s="554">
        <f t="shared" si="152"/>
        <v>-3906.510000000002</v>
      </c>
      <c r="O490" s="616" t="s">
        <v>3</v>
      </c>
      <c r="P490" s="311"/>
    </row>
    <row r="491" spans="1:16" s="108" customFormat="1" ht="15" customHeight="1" x14ac:dyDescent="0.25">
      <c r="A491" s="610" t="s">
        <v>1343</v>
      </c>
      <c r="B491" s="534" t="s">
        <v>1350</v>
      </c>
      <c r="C491" s="378" t="s">
        <v>52</v>
      </c>
      <c r="D491" s="548">
        <v>42002</v>
      </c>
      <c r="E491" s="549">
        <v>1252</v>
      </c>
      <c r="F491" s="629">
        <v>61.46</v>
      </c>
      <c r="G491" s="612">
        <f t="shared" si="149"/>
        <v>76947.92</v>
      </c>
      <c r="H491" s="552"/>
      <c r="I491" s="578">
        <v>42010</v>
      </c>
      <c r="J491" s="794">
        <v>87.7</v>
      </c>
      <c r="K491" s="613">
        <f t="shared" si="150"/>
        <v>109800.40000000001</v>
      </c>
      <c r="L491" s="614">
        <f t="shared" si="151"/>
        <v>32852.48000000001</v>
      </c>
      <c r="M491" s="615">
        <v>1</v>
      </c>
      <c r="N491" s="554">
        <f t="shared" si="152"/>
        <v>32852.48000000001</v>
      </c>
      <c r="O491" s="616" t="s">
        <v>3</v>
      </c>
      <c r="P491" s="311"/>
    </row>
    <row r="492" spans="1:16" s="108" customFormat="1" ht="15" customHeight="1" x14ac:dyDescent="0.25">
      <c r="A492" s="610" t="s">
        <v>1858</v>
      </c>
      <c r="B492" s="534" t="s">
        <v>1859</v>
      </c>
      <c r="C492" s="378" t="s">
        <v>52</v>
      </c>
      <c r="D492" s="548">
        <v>41939</v>
      </c>
      <c r="E492" s="549">
        <v>3959</v>
      </c>
      <c r="F492" s="629">
        <v>55.68</v>
      </c>
      <c r="G492" s="612">
        <f t="shared" si="149"/>
        <v>220437.12</v>
      </c>
      <c r="H492" s="552"/>
      <c r="I492" s="578">
        <v>42010</v>
      </c>
      <c r="J492" s="794">
        <v>65.39</v>
      </c>
      <c r="K492" s="613">
        <f t="shared" si="150"/>
        <v>258879.01</v>
      </c>
      <c r="L492" s="614">
        <f t="shared" si="151"/>
        <v>38441.890000000014</v>
      </c>
      <c r="M492" s="615">
        <v>1</v>
      </c>
      <c r="N492" s="554">
        <f t="shared" si="152"/>
        <v>38441.890000000014</v>
      </c>
      <c r="O492" s="616" t="s">
        <v>3</v>
      </c>
      <c r="P492" s="311"/>
    </row>
    <row r="493" spans="1:16" s="108" customFormat="1" ht="15" customHeight="1" x14ac:dyDescent="0.25">
      <c r="A493" s="610" t="s">
        <v>528</v>
      </c>
      <c r="B493" s="534" t="s">
        <v>529</v>
      </c>
      <c r="C493" s="378" t="s">
        <v>52</v>
      </c>
      <c r="D493" s="548">
        <v>41996</v>
      </c>
      <c r="E493" s="549">
        <v>53</v>
      </c>
      <c r="F493" s="629">
        <v>1144.67</v>
      </c>
      <c r="G493" s="612">
        <f t="shared" si="149"/>
        <v>60667.51</v>
      </c>
      <c r="H493" s="552"/>
      <c r="I493" s="578">
        <v>42010</v>
      </c>
      <c r="J493" s="794">
        <v>1085</v>
      </c>
      <c r="K493" s="613">
        <f t="shared" si="150"/>
        <v>57505</v>
      </c>
      <c r="L493" s="614">
        <f t="shared" si="151"/>
        <v>-3162.510000000002</v>
      </c>
      <c r="M493" s="615">
        <v>1</v>
      </c>
      <c r="N493" s="554">
        <f t="shared" si="152"/>
        <v>-3162.510000000002</v>
      </c>
      <c r="O493" s="616" t="s">
        <v>3</v>
      </c>
      <c r="P493" s="311"/>
    </row>
    <row r="494" spans="1:16" s="108" customFormat="1" ht="15" customHeight="1" x14ac:dyDescent="0.25">
      <c r="A494" s="610" t="s">
        <v>1884</v>
      </c>
      <c r="B494" s="534" t="s">
        <v>1885</v>
      </c>
      <c r="C494" s="378" t="s">
        <v>52</v>
      </c>
      <c r="D494" s="548">
        <v>41978</v>
      </c>
      <c r="E494" s="549">
        <v>5050</v>
      </c>
      <c r="F494" s="629">
        <v>40.64</v>
      </c>
      <c r="G494" s="612">
        <f t="shared" si="149"/>
        <v>205232</v>
      </c>
      <c r="H494" s="552"/>
      <c r="I494" s="578">
        <v>42010</v>
      </c>
      <c r="J494" s="794">
        <v>39.74</v>
      </c>
      <c r="K494" s="613">
        <f t="shared" si="150"/>
        <v>200687</v>
      </c>
      <c r="L494" s="614">
        <f t="shared" si="151"/>
        <v>-4545</v>
      </c>
      <c r="M494" s="615">
        <v>1</v>
      </c>
      <c r="N494" s="554">
        <f t="shared" si="152"/>
        <v>-4545</v>
      </c>
      <c r="O494" s="616" t="s">
        <v>3</v>
      </c>
      <c r="P494" s="311"/>
    </row>
    <row r="495" spans="1:16" s="108" customFormat="1" ht="15" customHeight="1" x14ac:dyDescent="0.25">
      <c r="A495" s="610" t="s">
        <v>1898</v>
      </c>
      <c r="B495" s="534" t="s">
        <v>1897</v>
      </c>
      <c r="C495" s="378" t="s">
        <v>52</v>
      </c>
      <c r="D495" s="548">
        <v>41981</v>
      </c>
      <c r="E495" s="549">
        <v>1693</v>
      </c>
      <c r="F495" s="629">
        <v>105.66</v>
      </c>
      <c r="G495" s="612">
        <f t="shared" si="149"/>
        <v>178882.38</v>
      </c>
      <c r="H495" s="552"/>
      <c r="I495" s="578">
        <v>42010</v>
      </c>
      <c r="J495" s="794">
        <v>107.19</v>
      </c>
      <c r="K495" s="613">
        <f t="shared" si="150"/>
        <v>181472.66999999998</v>
      </c>
      <c r="L495" s="614">
        <f t="shared" si="151"/>
        <v>2590.289999999979</v>
      </c>
      <c r="M495" s="615">
        <v>1</v>
      </c>
      <c r="N495" s="554">
        <f t="shared" si="152"/>
        <v>2590.289999999979</v>
      </c>
      <c r="O495" s="616" t="s">
        <v>3</v>
      </c>
      <c r="P495" s="311"/>
    </row>
    <row r="496" spans="1:16" s="108" customFormat="1" ht="15" customHeight="1" x14ac:dyDescent="0.25">
      <c r="A496" s="610" t="s">
        <v>1919</v>
      </c>
      <c r="B496" s="534" t="s">
        <v>1920</v>
      </c>
      <c r="C496" s="378" t="s">
        <v>52</v>
      </c>
      <c r="D496" s="548">
        <v>42002</v>
      </c>
      <c r="E496" s="549">
        <v>2204</v>
      </c>
      <c r="F496" s="629">
        <v>28.67</v>
      </c>
      <c r="G496" s="612">
        <f t="shared" ref="G496:G506" si="153">SUM(E496*F496)</f>
        <v>63188.68</v>
      </c>
      <c r="H496" s="552"/>
      <c r="I496" s="578">
        <v>42017</v>
      </c>
      <c r="J496" s="794">
        <v>26.15</v>
      </c>
      <c r="K496" s="613">
        <f t="shared" ref="K496:K506" si="154">SUM(E496*J496)</f>
        <v>57634.6</v>
      </c>
      <c r="L496" s="614">
        <f t="shared" ref="L496:L501" si="155">SUM(K496-G496)</f>
        <v>-5554.0800000000017</v>
      </c>
      <c r="M496" s="615">
        <v>1</v>
      </c>
      <c r="N496" s="554">
        <f t="shared" ref="N496:N506" si="156">SUM(L496*M496)</f>
        <v>-5554.0800000000017</v>
      </c>
      <c r="O496" s="616" t="s">
        <v>3</v>
      </c>
      <c r="P496" s="311"/>
    </row>
    <row r="497" spans="1:16" s="108" customFormat="1" ht="15" customHeight="1" x14ac:dyDescent="0.25">
      <c r="A497" s="610" t="s">
        <v>1934</v>
      </c>
      <c r="B497" s="534" t="s">
        <v>1935</v>
      </c>
      <c r="C497" s="378" t="s">
        <v>52</v>
      </c>
      <c r="D497" s="548">
        <v>42016</v>
      </c>
      <c r="E497" s="549">
        <v>505</v>
      </c>
      <c r="F497" s="629">
        <v>293.8</v>
      </c>
      <c r="G497" s="612">
        <f t="shared" si="153"/>
        <v>148369</v>
      </c>
      <c r="H497" s="552"/>
      <c r="I497" s="578">
        <v>42017</v>
      </c>
      <c r="J497" s="794">
        <v>279.8</v>
      </c>
      <c r="K497" s="613">
        <f t="shared" si="154"/>
        <v>141299</v>
      </c>
      <c r="L497" s="614">
        <f t="shared" si="155"/>
        <v>-7070</v>
      </c>
      <c r="M497" s="615">
        <v>1</v>
      </c>
      <c r="N497" s="554">
        <f t="shared" si="156"/>
        <v>-7070</v>
      </c>
      <c r="O497" s="616" t="s">
        <v>3</v>
      </c>
      <c r="P497" s="311"/>
    </row>
    <row r="498" spans="1:16" s="108" customFormat="1" ht="15" customHeight="1" x14ac:dyDescent="0.25">
      <c r="A498" s="610" t="s">
        <v>1908</v>
      </c>
      <c r="B498" s="534" t="s">
        <v>1909</v>
      </c>
      <c r="C498" s="378" t="s">
        <v>52</v>
      </c>
      <c r="D498" s="548">
        <v>41996</v>
      </c>
      <c r="E498" s="549">
        <v>1094</v>
      </c>
      <c r="F498" s="629">
        <v>44.67</v>
      </c>
      <c r="G498" s="612">
        <f t="shared" si="153"/>
        <v>48868.98</v>
      </c>
      <c r="H498" s="552"/>
      <c r="I498" s="578">
        <v>42018</v>
      </c>
      <c r="J498" s="794">
        <v>39.86</v>
      </c>
      <c r="K498" s="613">
        <f t="shared" si="154"/>
        <v>43606.84</v>
      </c>
      <c r="L498" s="614">
        <f t="shared" si="155"/>
        <v>-5262.1400000000067</v>
      </c>
      <c r="M498" s="615">
        <v>1</v>
      </c>
      <c r="N498" s="554">
        <f t="shared" si="156"/>
        <v>-5262.1400000000067</v>
      </c>
      <c r="O498" s="616" t="s">
        <v>3</v>
      </c>
      <c r="P498" s="311"/>
    </row>
    <row r="499" spans="1:16" s="108" customFormat="1" ht="15" customHeight="1" x14ac:dyDescent="0.25">
      <c r="A499" s="610" t="s">
        <v>506</v>
      </c>
      <c r="B499" s="534" t="s">
        <v>507</v>
      </c>
      <c r="C499" s="378" t="s">
        <v>52</v>
      </c>
      <c r="D499" s="548">
        <v>41996</v>
      </c>
      <c r="E499" s="549">
        <v>675</v>
      </c>
      <c r="F499" s="629">
        <v>109.15</v>
      </c>
      <c r="G499" s="612">
        <f t="shared" si="153"/>
        <v>73676.25</v>
      </c>
      <c r="H499" s="552"/>
      <c r="I499" s="578">
        <v>42031</v>
      </c>
      <c r="J499" s="794">
        <v>103.4</v>
      </c>
      <c r="K499" s="613">
        <f t="shared" si="154"/>
        <v>69795</v>
      </c>
      <c r="L499" s="614">
        <f t="shared" si="155"/>
        <v>-3881.25</v>
      </c>
      <c r="M499" s="615">
        <v>1</v>
      </c>
      <c r="N499" s="554">
        <f t="shared" si="156"/>
        <v>-3881.25</v>
      </c>
      <c r="O499" s="616" t="s">
        <v>3</v>
      </c>
      <c r="P499" s="311"/>
    </row>
    <row r="500" spans="1:16" s="108" customFormat="1" ht="15" customHeight="1" x14ac:dyDescent="0.25">
      <c r="A500" s="610" t="s">
        <v>1683</v>
      </c>
      <c r="B500" s="534" t="s">
        <v>1684</v>
      </c>
      <c r="C500" s="378" t="s">
        <v>52</v>
      </c>
      <c r="D500" s="548">
        <v>41970</v>
      </c>
      <c r="E500" s="549">
        <v>5283</v>
      </c>
      <c r="F500" s="629">
        <v>44.53</v>
      </c>
      <c r="G500" s="612">
        <f t="shared" si="153"/>
        <v>235251.99000000002</v>
      </c>
      <c r="H500" s="552"/>
      <c r="I500" s="578">
        <v>42039</v>
      </c>
      <c r="J500" s="794">
        <v>45.57</v>
      </c>
      <c r="K500" s="613">
        <f t="shared" si="154"/>
        <v>240746.31</v>
      </c>
      <c r="L500" s="614">
        <f t="shared" si="155"/>
        <v>5494.3199999999779</v>
      </c>
      <c r="M500" s="615">
        <v>1</v>
      </c>
      <c r="N500" s="554">
        <f t="shared" si="156"/>
        <v>5494.3199999999779</v>
      </c>
      <c r="O500" s="616" t="s">
        <v>3</v>
      </c>
      <c r="P500" s="311"/>
    </row>
    <row r="501" spans="1:16" s="108" customFormat="1" ht="15" customHeight="1" x14ac:dyDescent="0.25">
      <c r="A501" s="610" t="s">
        <v>1893</v>
      </c>
      <c r="B501" s="534" t="s">
        <v>1894</v>
      </c>
      <c r="C501" s="378" t="s">
        <v>52</v>
      </c>
      <c r="D501" s="548">
        <v>41984</v>
      </c>
      <c r="E501" s="549">
        <v>5432</v>
      </c>
      <c r="F501" s="629">
        <v>48.64</v>
      </c>
      <c r="G501" s="612">
        <f t="shared" si="153"/>
        <v>264212.47999999998</v>
      </c>
      <c r="H501" s="552"/>
      <c r="I501" s="578">
        <v>42039</v>
      </c>
      <c r="J501" s="794">
        <v>50.57</v>
      </c>
      <c r="K501" s="613">
        <f t="shared" si="154"/>
        <v>274696.24</v>
      </c>
      <c r="L501" s="614">
        <f t="shared" si="155"/>
        <v>10483.760000000009</v>
      </c>
      <c r="M501" s="615">
        <v>1</v>
      </c>
      <c r="N501" s="554">
        <f t="shared" si="156"/>
        <v>10483.760000000009</v>
      </c>
      <c r="O501" s="616" t="s">
        <v>3</v>
      </c>
      <c r="P501" s="311"/>
    </row>
    <row r="502" spans="1:16" s="110" customFormat="1" ht="15" customHeight="1" x14ac:dyDescent="0.25">
      <c r="A502" s="466" t="s">
        <v>1958</v>
      </c>
      <c r="B502" s="575" t="s">
        <v>1383</v>
      </c>
      <c r="C502" s="443" t="s">
        <v>77</v>
      </c>
      <c r="D502" s="444">
        <v>42038</v>
      </c>
      <c r="E502" s="445">
        <v>606</v>
      </c>
      <c r="F502" s="789">
        <v>124.15</v>
      </c>
      <c r="G502" s="618">
        <f t="shared" si="153"/>
        <v>75234.900000000009</v>
      </c>
      <c r="H502" s="448"/>
      <c r="I502" s="515">
        <v>42039</v>
      </c>
      <c r="J502" s="795">
        <v>137.19</v>
      </c>
      <c r="K502" s="619">
        <f t="shared" si="154"/>
        <v>83137.14</v>
      </c>
      <c r="L502" s="620">
        <f>SUM(G502-K502)</f>
        <v>-7902.2399999999907</v>
      </c>
      <c r="M502" s="621">
        <v>1</v>
      </c>
      <c r="N502" s="451">
        <f t="shared" si="156"/>
        <v>-7902.2399999999907</v>
      </c>
      <c r="O502" s="622"/>
    </row>
    <row r="503" spans="1:16" s="108" customFormat="1" ht="15" customHeight="1" x14ac:dyDescent="0.25">
      <c r="A503" s="610" t="s">
        <v>1879</v>
      </c>
      <c r="B503" s="534" t="s">
        <v>604</v>
      </c>
      <c r="C503" s="378" t="s">
        <v>52</v>
      </c>
      <c r="D503" s="548">
        <v>41974</v>
      </c>
      <c r="E503" s="549">
        <v>3407</v>
      </c>
      <c r="F503" s="629">
        <v>64.08</v>
      </c>
      <c r="G503" s="612">
        <f t="shared" si="153"/>
        <v>218320.56</v>
      </c>
      <c r="H503" s="552"/>
      <c r="I503" s="578">
        <v>42041</v>
      </c>
      <c r="J503" s="794">
        <v>64.099999999999994</v>
      </c>
      <c r="K503" s="613">
        <f t="shared" si="154"/>
        <v>218388.69999999998</v>
      </c>
      <c r="L503" s="614">
        <f t="shared" ref="L503:L508" si="157">SUM(K503-G503)</f>
        <v>68.139999999984866</v>
      </c>
      <c r="M503" s="615">
        <v>1</v>
      </c>
      <c r="N503" s="554">
        <f t="shared" si="156"/>
        <v>68.139999999984866</v>
      </c>
      <c r="O503" s="616" t="s">
        <v>3</v>
      </c>
      <c r="P503" s="311"/>
    </row>
    <row r="504" spans="1:16" s="108" customFormat="1" ht="15" customHeight="1" x14ac:dyDescent="0.25">
      <c r="A504" s="610" t="s">
        <v>1892</v>
      </c>
      <c r="B504" s="534" t="s">
        <v>562</v>
      </c>
      <c r="C504" s="378" t="s">
        <v>52</v>
      </c>
      <c r="D504" s="548">
        <v>41983</v>
      </c>
      <c r="E504" s="549">
        <v>4918</v>
      </c>
      <c r="F504" s="629">
        <v>37.950000000000003</v>
      </c>
      <c r="G504" s="612">
        <f t="shared" si="153"/>
        <v>186638.1</v>
      </c>
      <c r="H504" s="552"/>
      <c r="I504" s="578">
        <v>42041</v>
      </c>
      <c r="J504" s="794">
        <v>39.270000000000003</v>
      </c>
      <c r="K504" s="613">
        <f t="shared" si="154"/>
        <v>193129.86000000002</v>
      </c>
      <c r="L504" s="614">
        <f t="shared" si="157"/>
        <v>6491.7600000000093</v>
      </c>
      <c r="M504" s="615">
        <v>1</v>
      </c>
      <c r="N504" s="554">
        <f t="shared" si="156"/>
        <v>6491.7600000000093</v>
      </c>
      <c r="O504" s="616" t="s">
        <v>3</v>
      </c>
      <c r="P504" s="311"/>
    </row>
    <row r="505" spans="1:16" s="108" customFormat="1" ht="15" customHeight="1" x14ac:dyDescent="0.25">
      <c r="A505" s="610" t="s">
        <v>1881</v>
      </c>
      <c r="B505" s="534" t="s">
        <v>505</v>
      </c>
      <c r="C505" s="378" t="s">
        <v>52</v>
      </c>
      <c r="D505" s="548">
        <v>41975</v>
      </c>
      <c r="E505" s="549">
        <v>4203</v>
      </c>
      <c r="F505" s="629">
        <v>34.619999999999997</v>
      </c>
      <c r="G505" s="612">
        <f t="shared" si="153"/>
        <v>145507.85999999999</v>
      </c>
      <c r="H505" s="552"/>
      <c r="I505" s="578">
        <v>42041</v>
      </c>
      <c r="J505" s="794">
        <v>37</v>
      </c>
      <c r="K505" s="613">
        <f t="shared" si="154"/>
        <v>155511</v>
      </c>
      <c r="L505" s="614">
        <f t="shared" si="157"/>
        <v>10003.140000000014</v>
      </c>
      <c r="M505" s="615">
        <v>1</v>
      </c>
      <c r="N505" s="554">
        <f t="shared" si="156"/>
        <v>10003.140000000014</v>
      </c>
      <c r="O505" s="616" t="s">
        <v>3</v>
      </c>
      <c r="P505" s="311"/>
    </row>
    <row r="506" spans="1:16" s="108" customFormat="1" ht="15" customHeight="1" x14ac:dyDescent="0.25">
      <c r="A506" s="610" t="s">
        <v>1689</v>
      </c>
      <c r="B506" s="534" t="s">
        <v>1690</v>
      </c>
      <c r="C506" s="378" t="s">
        <v>52</v>
      </c>
      <c r="D506" s="548">
        <v>42024</v>
      </c>
      <c r="E506" s="549">
        <v>1588</v>
      </c>
      <c r="F506" s="629">
        <v>68.489999999999995</v>
      </c>
      <c r="G506" s="612">
        <f t="shared" si="153"/>
        <v>108762.12</v>
      </c>
      <c r="H506" s="552"/>
      <c r="I506" s="578">
        <v>42041</v>
      </c>
      <c r="J506" s="794">
        <v>65.17</v>
      </c>
      <c r="K506" s="613">
        <f t="shared" si="154"/>
        <v>103489.96</v>
      </c>
      <c r="L506" s="614">
        <f t="shared" si="157"/>
        <v>-5272.1599999999889</v>
      </c>
      <c r="M506" s="615">
        <v>1</v>
      </c>
      <c r="N506" s="554">
        <f t="shared" si="156"/>
        <v>-5272.1599999999889</v>
      </c>
      <c r="O506" s="616" t="s">
        <v>3</v>
      </c>
      <c r="P506" s="311"/>
    </row>
    <row r="507" spans="1:16" s="108" customFormat="1" ht="15" customHeight="1" x14ac:dyDescent="0.25">
      <c r="A507" s="610" t="s">
        <v>647</v>
      </c>
      <c r="B507" s="534" t="s">
        <v>648</v>
      </c>
      <c r="C507" s="378" t="s">
        <v>52</v>
      </c>
      <c r="D507" s="548">
        <v>42038</v>
      </c>
      <c r="E507" s="549">
        <v>1715</v>
      </c>
      <c r="F507" s="629">
        <v>21.02</v>
      </c>
      <c r="G507" s="612">
        <f t="shared" ref="G507:G513" si="158">SUM(E507*F507)</f>
        <v>36049.299999999996</v>
      </c>
      <c r="H507" s="552"/>
      <c r="I507" s="578">
        <v>42060</v>
      </c>
      <c r="J507" s="794">
        <v>18.47</v>
      </c>
      <c r="K507" s="613">
        <f t="shared" ref="K507:K513" si="159">SUM(E507*J507)</f>
        <v>31676.05</v>
      </c>
      <c r="L507" s="614">
        <f t="shared" si="157"/>
        <v>-4373.2499999999964</v>
      </c>
      <c r="M507" s="615">
        <v>1</v>
      </c>
      <c r="N507" s="554">
        <f t="shared" ref="N507:N513" si="160">SUM(L507*M507)</f>
        <v>-4373.2499999999964</v>
      </c>
      <c r="O507" s="616" t="s">
        <v>3</v>
      </c>
      <c r="P507" s="311"/>
    </row>
    <row r="508" spans="1:16" s="108" customFormat="1" ht="15" customHeight="1" x14ac:dyDescent="0.25">
      <c r="A508" s="610" t="s">
        <v>1964</v>
      </c>
      <c r="B508" s="534" t="s">
        <v>1965</v>
      </c>
      <c r="C508" s="378" t="s">
        <v>52</v>
      </c>
      <c r="D508" s="548">
        <v>42038</v>
      </c>
      <c r="E508" s="549">
        <v>2114</v>
      </c>
      <c r="F508" s="629">
        <v>26.38</v>
      </c>
      <c r="G508" s="612">
        <f t="shared" si="158"/>
        <v>55767.32</v>
      </c>
      <c r="H508" s="552"/>
      <c r="I508" s="578">
        <v>42062</v>
      </c>
      <c r="J508" s="794">
        <v>25.04</v>
      </c>
      <c r="K508" s="613">
        <f t="shared" si="159"/>
        <v>52934.559999999998</v>
      </c>
      <c r="L508" s="614">
        <f t="shared" si="157"/>
        <v>-2832.760000000002</v>
      </c>
      <c r="M508" s="615">
        <v>1</v>
      </c>
      <c r="N508" s="554">
        <f t="shared" si="160"/>
        <v>-2832.760000000002</v>
      </c>
      <c r="O508" s="616" t="s">
        <v>3</v>
      </c>
      <c r="P508" s="311"/>
    </row>
    <row r="509" spans="1:16" s="108" customFormat="1" ht="15" customHeight="1" x14ac:dyDescent="0.25">
      <c r="A509" s="610" t="s">
        <v>655</v>
      </c>
      <c r="B509" s="534" t="s">
        <v>656</v>
      </c>
      <c r="C509" s="378" t="s">
        <v>52</v>
      </c>
      <c r="D509" s="548">
        <v>42060</v>
      </c>
      <c r="E509" s="549">
        <v>3008</v>
      </c>
      <c r="F509" s="629">
        <v>43.97</v>
      </c>
      <c r="G509" s="612">
        <f t="shared" si="158"/>
        <v>132261.76000000001</v>
      </c>
      <c r="H509" s="552"/>
      <c r="I509" s="578">
        <v>42069</v>
      </c>
      <c r="J509" s="794">
        <v>41.14</v>
      </c>
      <c r="K509" s="613">
        <f t="shared" si="159"/>
        <v>123749.12</v>
      </c>
      <c r="L509" s="614">
        <f>SUM(K509-G509)</f>
        <v>-8512.640000000014</v>
      </c>
      <c r="M509" s="615">
        <v>1</v>
      </c>
      <c r="N509" s="554">
        <f t="shared" si="160"/>
        <v>-8512.640000000014</v>
      </c>
      <c r="O509" s="616" t="s">
        <v>3</v>
      </c>
      <c r="P509" s="311"/>
    </row>
    <row r="510" spans="1:16" s="108" customFormat="1" ht="15" customHeight="1" x14ac:dyDescent="0.25">
      <c r="A510" s="481" t="s">
        <v>867</v>
      </c>
      <c r="B510" s="534" t="s">
        <v>868</v>
      </c>
      <c r="C510" s="378" t="s">
        <v>52</v>
      </c>
      <c r="D510" s="548">
        <v>42055</v>
      </c>
      <c r="E510" s="549">
        <v>837</v>
      </c>
      <c r="F510" s="629">
        <v>132</v>
      </c>
      <c r="G510" s="612">
        <f t="shared" si="158"/>
        <v>110484</v>
      </c>
      <c r="H510" s="552"/>
      <c r="I510" s="578">
        <v>42069</v>
      </c>
      <c r="J510" s="794">
        <v>124.96</v>
      </c>
      <c r="K510" s="613">
        <f t="shared" si="159"/>
        <v>104591.51999999999</v>
      </c>
      <c r="L510" s="614">
        <f>SUM(K510-G510)</f>
        <v>-5892.4800000000105</v>
      </c>
      <c r="M510" s="615">
        <v>1</v>
      </c>
      <c r="N510" s="554">
        <f t="shared" si="160"/>
        <v>-5892.4800000000105</v>
      </c>
      <c r="O510" s="616" t="s">
        <v>3</v>
      </c>
      <c r="P510" s="311"/>
    </row>
    <row r="511" spans="1:16" s="108" customFormat="1" ht="15" customHeight="1" x14ac:dyDescent="0.25">
      <c r="A511" s="610" t="s">
        <v>1995</v>
      </c>
      <c r="B511" s="534" t="s">
        <v>1994</v>
      </c>
      <c r="C511" s="378" t="s">
        <v>52</v>
      </c>
      <c r="D511" s="548">
        <v>42055</v>
      </c>
      <c r="E511" s="549">
        <v>3152</v>
      </c>
      <c r="F511" s="629">
        <v>25.9</v>
      </c>
      <c r="G511" s="612">
        <f t="shared" si="158"/>
        <v>81636.799999999988</v>
      </c>
      <c r="H511" s="552"/>
      <c r="I511" s="578">
        <v>42069</v>
      </c>
      <c r="J511" s="794">
        <v>24.27</v>
      </c>
      <c r="K511" s="613">
        <f t="shared" si="159"/>
        <v>76499.039999999994</v>
      </c>
      <c r="L511" s="614">
        <f>SUM(K511-G511)</f>
        <v>-5137.7599999999948</v>
      </c>
      <c r="M511" s="615">
        <v>1</v>
      </c>
      <c r="N511" s="554">
        <f t="shared" si="160"/>
        <v>-5137.7599999999948</v>
      </c>
      <c r="O511" s="616" t="s">
        <v>3</v>
      </c>
      <c r="P511" s="311"/>
    </row>
    <row r="512" spans="1:16" s="108" customFormat="1" ht="15" customHeight="1" x14ac:dyDescent="0.25">
      <c r="A512" s="610" t="s">
        <v>1952</v>
      </c>
      <c r="B512" s="534" t="s">
        <v>1404</v>
      </c>
      <c r="C512" s="378" t="s">
        <v>52</v>
      </c>
      <c r="D512" s="548">
        <v>42032</v>
      </c>
      <c r="E512" s="549">
        <v>898</v>
      </c>
      <c r="F512" s="629">
        <v>84.48</v>
      </c>
      <c r="G512" s="612">
        <f t="shared" si="158"/>
        <v>75863.040000000008</v>
      </c>
      <c r="H512" s="552"/>
      <c r="I512" s="578">
        <v>42069</v>
      </c>
      <c r="J512" s="794">
        <v>83.05</v>
      </c>
      <c r="K512" s="613">
        <f t="shared" si="159"/>
        <v>74578.899999999994</v>
      </c>
      <c r="L512" s="614">
        <f>SUM(K512-G512)</f>
        <v>-1284.140000000014</v>
      </c>
      <c r="M512" s="615">
        <v>1</v>
      </c>
      <c r="N512" s="554">
        <f t="shared" si="160"/>
        <v>-1284.140000000014</v>
      </c>
      <c r="O512" s="616" t="s">
        <v>3</v>
      </c>
      <c r="P512" s="311"/>
    </row>
    <row r="513" spans="1:16" s="108" customFormat="1" ht="15" customHeight="1" x14ac:dyDescent="0.25">
      <c r="A513" s="610" t="s">
        <v>459</v>
      </c>
      <c r="B513" s="534" t="s">
        <v>460</v>
      </c>
      <c r="C513" s="378" t="s">
        <v>52</v>
      </c>
      <c r="D513" s="548">
        <v>42048</v>
      </c>
      <c r="E513" s="549">
        <v>1254</v>
      </c>
      <c r="F513" s="629">
        <v>93.42</v>
      </c>
      <c r="G513" s="612">
        <f t="shared" si="158"/>
        <v>117148.68000000001</v>
      </c>
      <c r="H513" s="552"/>
      <c r="I513" s="578">
        <v>42066</v>
      </c>
      <c r="J513" s="849">
        <v>87.26</v>
      </c>
      <c r="K513" s="613">
        <f t="shared" si="159"/>
        <v>109424.04000000001</v>
      </c>
      <c r="L513" s="614">
        <f>SUM(K513-G513)</f>
        <v>-7724.6399999999994</v>
      </c>
      <c r="M513" s="615">
        <v>1</v>
      </c>
      <c r="N513" s="554">
        <f t="shared" si="160"/>
        <v>-7724.6399999999994</v>
      </c>
      <c r="O513" s="616" t="s">
        <v>3</v>
      </c>
      <c r="P513" s="311"/>
    </row>
    <row r="514" spans="1:16" s="108" customFormat="1" ht="15" customHeight="1" x14ac:dyDescent="0.25">
      <c r="A514" s="610" t="s">
        <v>2004</v>
      </c>
      <c r="B514" s="534" t="s">
        <v>2005</v>
      </c>
      <c r="C514" s="378" t="s">
        <v>52</v>
      </c>
      <c r="D514" s="548">
        <v>42059</v>
      </c>
      <c r="E514" s="549">
        <v>2391</v>
      </c>
      <c r="F514" s="629">
        <v>98.18</v>
      </c>
      <c r="G514" s="612">
        <f t="shared" ref="G514:G531" si="161">SUM(E514*F514)</f>
        <v>234748.38</v>
      </c>
      <c r="H514" s="552"/>
      <c r="I514" s="578">
        <v>42069</v>
      </c>
      <c r="J514" s="851">
        <v>94.92</v>
      </c>
      <c r="K514" s="613">
        <f t="shared" ref="K514:K531" si="162">SUM(E514*J514)</f>
        <v>226953.72</v>
      </c>
      <c r="L514" s="614">
        <f t="shared" ref="L514:L531" si="163">SUM(K514-G514)</f>
        <v>-7794.6600000000035</v>
      </c>
      <c r="M514" s="615">
        <v>1</v>
      </c>
      <c r="N514" s="554">
        <f t="shared" ref="N514:N531" si="164">SUM(L514*M514)</f>
        <v>-7794.6600000000035</v>
      </c>
      <c r="O514" s="616" t="s">
        <v>3</v>
      </c>
      <c r="P514" s="311"/>
    </row>
    <row r="515" spans="1:16" s="108" customFormat="1" ht="15" customHeight="1" x14ac:dyDescent="0.25">
      <c r="A515" s="610" t="s">
        <v>1986</v>
      </c>
      <c r="B515" s="534" t="s">
        <v>1987</v>
      </c>
      <c r="C515" s="378" t="s">
        <v>52</v>
      </c>
      <c r="D515" s="548">
        <v>42052</v>
      </c>
      <c r="E515" s="549">
        <v>1856</v>
      </c>
      <c r="F515" s="629">
        <v>20.76</v>
      </c>
      <c r="G515" s="612">
        <f t="shared" si="161"/>
        <v>38530.560000000005</v>
      </c>
      <c r="H515" s="552"/>
      <c r="I515" s="578">
        <v>42072</v>
      </c>
      <c r="J515" s="851">
        <v>17.52</v>
      </c>
      <c r="K515" s="613">
        <f t="shared" si="162"/>
        <v>32517.119999999999</v>
      </c>
      <c r="L515" s="614">
        <f t="shared" si="163"/>
        <v>-6013.440000000006</v>
      </c>
      <c r="M515" s="615">
        <v>1</v>
      </c>
      <c r="N515" s="554">
        <f t="shared" si="164"/>
        <v>-6013.440000000006</v>
      </c>
      <c r="O515" s="616" t="s">
        <v>3</v>
      </c>
      <c r="P515" s="311"/>
    </row>
    <row r="516" spans="1:16" s="108" customFormat="1" ht="15" customHeight="1" x14ac:dyDescent="0.25">
      <c r="A516" s="610" t="s">
        <v>1960</v>
      </c>
      <c r="B516" s="534" t="s">
        <v>1961</v>
      </c>
      <c r="C516" s="378" t="s">
        <v>52</v>
      </c>
      <c r="D516" s="548">
        <v>42038</v>
      </c>
      <c r="E516" s="549">
        <v>1916</v>
      </c>
      <c r="F516" s="629">
        <v>21.98</v>
      </c>
      <c r="G516" s="612">
        <f t="shared" si="161"/>
        <v>42113.68</v>
      </c>
      <c r="H516" s="552"/>
      <c r="I516" s="578">
        <v>42072</v>
      </c>
      <c r="J516" s="851">
        <v>20.9</v>
      </c>
      <c r="K516" s="613">
        <f t="shared" si="162"/>
        <v>40044.399999999994</v>
      </c>
      <c r="L516" s="614">
        <f t="shared" si="163"/>
        <v>-2069.2800000000061</v>
      </c>
      <c r="M516" s="615">
        <v>1</v>
      </c>
      <c r="N516" s="554">
        <f t="shared" si="164"/>
        <v>-2069.2800000000061</v>
      </c>
      <c r="O516" s="616" t="s">
        <v>3</v>
      </c>
      <c r="P516" s="311"/>
    </row>
    <row r="517" spans="1:16" s="108" customFormat="1" ht="15" customHeight="1" x14ac:dyDescent="0.25">
      <c r="A517" s="610" t="s">
        <v>1962</v>
      </c>
      <c r="B517" s="534" t="s">
        <v>1963</v>
      </c>
      <c r="C517" s="378" t="s">
        <v>52</v>
      </c>
      <c r="D517" s="548">
        <v>42038</v>
      </c>
      <c r="E517" s="549">
        <v>2727</v>
      </c>
      <c r="F517" s="629">
        <v>17.399999999999999</v>
      </c>
      <c r="G517" s="612">
        <f t="shared" si="161"/>
        <v>47449.799999999996</v>
      </c>
      <c r="H517" s="552"/>
      <c r="I517" s="578">
        <v>42072</v>
      </c>
      <c r="J517" s="851">
        <v>15.35</v>
      </c>
      <c r="K517" s="613">
        <f t="shared" si="162"/>
        <v>41859.449999999997</v>
      </c>
      <c r="L517" s="614">
        <f t="shared" si="163"/>
        <v>-5590.3499999999985</v>
      </c>
      <c r="M517" s="615">
        <v>1</v>
      </c>
      <c r="N517" s="554">
        <f t="shared" si="164"/>
        <v>-5590.3499999999985</v>
      </c>
      <c r="O517" s="616" t="s">
        <v>3</v>
      </c>
      <c r="P517" s="311"/>
    </row>
    <row r="518" spans="1:16" s="108" customFormat="1" ht="15" customHeight="1" x14ac:dyDescent="0.25">
      <c r="A518" s="610" t="s">
        <v>506</v>
      </c>
      <c r="B518" s="534" t="s">
        <v>507</v>
      </c>
      <c r="C518" s="378" t="s">
        <v>52</v>
      </c>
      <c r="D518" s="548">
        <v>42058</v>
      </c>
      <c r="E518" s="549">
        <v>748</v>
      </c>
      <c r="F518" s="629">
        <v>109.15</v>
      </c>
      <c r="G518" s="612">
        <f t="shared" si="161"/>
        <v>81644.2</v>
      </c>
      <c r="H518" s="552"/>
      <c r="I518" s="578">
        <v>42072</v>
      </c>
      <c r="J518" s="851">
        <v>105.01</v>
      </c>
      <c r="K518" s="613">
        <f t="shared" si="162"/>
        <v>78547.48000000001</v>
      </c>
      <c r="L518" s="614">
        <f t="shared" si="163"/>
        <v>-3096.7199999999866</v>
      </c>
      <c r="M518" s="615">
        <v>1</v>
      </c>
      <c r="N518" s="554">
        <f t="shared" si="164"/>
        <v>-3096.7199999999866</v>
      </c>
      <c r="O518" s="616" t="s">
        <v>3</v>
      </c>
      <c r="P518" s="311"/>
    </row>
    <row r="519" spans="1:16" s="108" customFormat="1" ht="15" customHeight="1" x14ac:dyDescent="0.25">
      <c r="A519" s="610" t="s">
        <v>1991</v>
      </c>
      <c r="B519" s="534" t="s">
        <v>1897</v>
      </c>
      <c r="C519" s="378" t="s">
        <v>52</v>
      </c>
      <c r="D519" s="548">
        <v>42054</v>
      </c>
      <c r="E519" s="549">
        <v>594</v>
      </c>
      <c r="F519" s="629">
        <v>109.07</v>
      </c>
      <c r="G519" s="612">
        <f t="shared" si="161"/>
        <v>64787.579999999994</v>
      </c>
      <c r="H519" s="552"/>
      <c r="I519" s="578">
        <v>42072</v>
      </c>
      <c r="J519" s="851">
        <v>102.23</v>
      </c>
      <c r="K519" s="613">
        <f t="shared" si="162"/>
        <v>60724.62</v>
      </c>
      <c r="L519" s="614">
        <f t="shared" si="163"/>
        <v>-4062.9599999999919</v>
      </c>
      <c r="M519" s="615">
        <v>1</v>
      </c>
      <c r="N519" s="554">
        <f t="shared" si="164"/>
        <v>-4062.9599999999919</v>
      </c>
      <c r="O519" s="616" t="s">
        <v>3</v>
      </c>
      <c r="P519" s="311"/>
    </row>
    <row r="520" spans="1:16" s="108" customFormat="1" ht="15" customHeight="1" x14ac:dyDescent="0.25">
      <c r="A520" s="610" t="s">
        <v>1999</v>
      </c>
      <c r="B520" s="534" t="s">
        <v>959</v>
      </c>
      <c r="C520" s="378" t="s">
        <v>52</v>
      </c>
      <c r="D520" s="548">
        <v>42058</v>
      </c>
      <c r="E520" s="549">
        <v>1175</v>
      </c>
      <c r="F520" s="629">
        <v>88.95</v>
      </c>
      <c r="G520" s="612">
        <f t="shared" si="161"/>
        <v>104516.25</v>
      </c>
      <c r="H520" s="552"/>
      <c r="I520" s="578">
        <v>42073</v>
      </c>
      <c r="J520" s="851">
        <v>85.65</v>
      </c>
      <c r="K520" s="613">
        <f t="shared" si="162"/>
        <v>100638.75</v>
      </c>
      <c r="L520" s="614">
        <f t="shared" si="163"/>
        <v>-3877.5</v>
      </c>
      <c r="M520" s="615">
        <v>1</v>
      </c>
      <c r="N520" s="554">
        <f t="shared" si="164"/>
        <v>-3877.5</v>
      </c>
      <c r="O520" s="616" t="s">
        <v>3</v>
      </c>
      <c r="P520" s="311"/>
    </row>
    <row r="521" spans="1:16" s="108" customFormat="1" ht="15" customHeight="1" x14ac:dyDescent="0.25">
      <c r="A521" s="610" t="s">
        <v>373</v>
      </c>
      <c r="B521" s="534" t="s">
        <v>1918</v>
      </c>
      <c r="C521" s="378" t="s">
        <v>52</v>
      </c>
      <c r="D521" s="548">
        <v>42002</v>
      </c>
      <c r="E521" s="549">
        <v>4587</v>
      </c>
      <c r="F521" s="629">
        <v>15.53</v>
      </c>
      <c r="G521" s="612">
        <f t="shared" si="161"/>
        <v>71236.11</v>
      </c>
      <c r="H521" s="552"/>
      <c r="I521" s="578">
        <v>42073</v>
      </c>
      <c r="J521" s="851">
        <v>15.85</v>
      </c>
      <c r="K521" s="613">
        <f t="shared" si="162"/>
        <v>72703.95</v>
      </c>
      <c r="L521" s="614">
        <f t="shared" si="163"/>
        <v>1467.8399999999965</v>
      </c>
      <c r="M521" s="615">
        <v>1</v>
      </c>
      <c r="N521" s="554">
        <f t="shared" si="164"/>
        <v>1467.8399999999965</v>
      </c>
      <c r="O521" s="616" t="s">
        <v>3</v>
      </c>
      <c r="P521" s="311"/>
    </row>
    <row r="522" spans="1:16" s="108" customFormat="1" ht="15" customHeight="1" x14ac:dyDescent="0.25">
      <c r="A522" s="610" t="s">
        <v>1973</v>
      </c>
      <c r="B522" s="534" t="s">
        <v>1976</v>
      </c>
      <c r="C522" s="378" t="s">
        <v>52</v>
      </c>
      <c r="D522" s="548">
        <v>42046</v>
      </c>
      <c r="E522" s="549">
        <v>1227</v>
      </c>
      <c r="F522" s="629">
        <v>40.83</v>
      </c>
      <c r="G522" s="612">
        <f t="shared" si="161"/>
        <v>50098.409999999996</v>
      </c>
      <c r="H522" s="552"/>
      <c r="I522" s="578">
        <v>42073</v>
      </c>
      <c r="J522" s="851">
        <v>38.53</v>
      </c>
      <c r="K522" s="613">
        <f t="shared" si="162"/>
        <v>47276.310000000005</v>
      </c>
      <c r="L522" s="614">
        <f t="shared" si="163"/>
        <v>-2822.0999999999913</v>
      </c>
      <c r="M522" s="615">
        <v>1</v>
      </c>
      <c r="N522" s="554">
        <f t="shared" si="164"/>
        <v>-2822.0999999999913</v>
      </c>
      <c r="O522" s="616" t="s">
        <v>3</v>
      </c>
      <c r="P522" s="311"/>
    </row>
    <row r="523" spans="1:16" s="108" customFormat="1" ht="15" customHeight="1" x14ac:dyDescent="0.25">
      <c r="A523" s="610" t="s">
        <v>2000</v>
      </c>
      <c r="B523" s="534" t="s">
        <v>1537</v>
      </c>
      <c r="C523" s="378" t="s">
        <v>52</v>
      </c>
      <c r="D523" s="548">
        <v>42058</v>
      </c>
      <c r="E523" s="549">
        <v>997</v>
      </c>
      <c r="F523" s="629">
        <v>110.27</v>
      </c>
      <c r="G523" s="612">
        <f t="shared" si="161"/>
        <v>109939.19</v>
      </c>
      <c r="H523" s="552"/>
      <c r="I523" s="578">
        <v>42073</v>
      </c>
      <c r="J523" s="851">
        <v>101.74</v>
      </c>
      <c r="K523" s="613">
        <f t="shared" si="162"/>
        <v>101434.78</v>
      </c>
      <c r="L523" s="614">
        <f t="shared" si="163"/>
        <v>-8504.4100000000035</v>
      </c>
      <c r="M523" s="615">
        <v>1</v>
      </c>
      <c r="N523" s="554">
        <f t="shared" si="164"/>
        <v>-8504.4100000000035</v>
      </c>
      <c r="O523" s="616" t="s">
        <v>3</v>
      </c>
      <c r="P523" s="311"/>
    </row>
    <row r="524" spans="1:16" s="108" customFormat="1" ht="15" customHeight="1" x14ac:dyDescent="0.25">
      <c r="A524" s="610" t="s">
        <v>1990</v>
      </c>
      <c r="B524" s="534" t="s">
        <v>480</v>
      </c>
      <c r="C524" s="378" t="s">
        <v>52</v>
      </c>
      <c r="D524" s="548">
        <v>42054</v>
      </c>
      <c r="E524" s="549">
        <v>922</v>
      </c>
      <c r="F524" s="629">
        <v>122.77</v>
      </c>
      <c r="G524" s="612">
        <f t="shared" si="161"/>
        <v>113193.94</v>
      </c>
      <c r="H524" s="552"/>
      <c r="I524" s="578">
        <v>42073</v>
      </c>
      <c r="J524" s="851">
        <v>118.8</v>
      </c>
      <c r="K524" s="613">
        <f t="shared" si="162"/>
        <v>109533.59999999999</v>
      </c>
      <c r="L524" s="614">
        <f t="shared" si="163"/>
        <v>-3660.3400000000111</v>
      </c>
      <c r="M524" s="615">
        <v>1</v>
      </c>
      <c r="N524" s="554">
        <f t="shared" si="164"/>
        <v>-3660.3400000000111</v>
      </c>
      <c r="O524" s="616" t="s">
        <v>3</v>
      </c>
      <c r="P524" s="311"/>
    </row>
    <row r="525" spans="1:16" s="108" customFormat="1" ht="15" customHeight="1" x14ac:dyDescent="0.25">
      <c r="A525" s="610" t="s">
        <v>1969</v>
      </c>
      <c r="B525" s="534" t="s">
        <v>1464</v>
      </c>
      <c r="C525" s="378" t="s">
        <v>52</v>
      </c>
      <c r="D525" s="548">
        <v>42045</v>
      </c>
      <c r="E525" s="549">
        <v>1254</v>
      </c>
      <c r="F525" s="629">
        <v>85.67</v>
      </c>
      <c r="G525" s="612">
        <f t="shared" si="161"/>
        <v>107430.18000000001</v>
      </c>
      <c r="H525" s="552"/>
      <c r="I525" s="578">
        <v>42073</v>
      </c>
      <c r="J525" s="851">
        <v>87.61</v>
      </c>
      <c r="K525" s="613">
        <f t="shared" si="162"/>
        <v>109862.94</v>
      </c>
      <c r="L525" s="614">
        <f t="shared" si="163"/>
        <v>2432.7599999999948</v>
      </c>
      <c r="M525" s="615">
        <v>1</v>
      </c>
      <c r="N525" s="554">
        <f t="shared" si="164"/>
        <v>2432.7599999999948</v>
      </c>
      <c r="O525" s="616" t="s">
        <v>3</v>
      </c>
      <c r="P525" s="311"/>
    </row>
    <row r="526" spans="1:16" s="110" customFormat="1" ht="15" customHeight="1" x14ac:dyDescent="0.25">
      <c r="A526" s="610" t="s">
        <v>1951</v>
      </c>
      <c r="B526" s="534" t="s">
        <v>1953</v>
      </c>
      <c r="C526" s="378" t="s">
        <v>52</v>
      </c>
      <c r="D526" s="548">
        <v>42033</v>
      </c>
      <c r="E526" s="549">
        <v>627</v>
      </c>
      <c r="F526" s="629">
        <v>104.45</v>
      </c>
      <c r="G526" s="612">
        <f t="shared" si="161"/>
        <v>65490.15</v>
      </c>
      <c r="H526" s="552"/>
      <c r="I526" s="578">
        <v>42073</v>
      </c>
      <c r="J526" s="851">
        <v>107.17</v>
      </c>
      <c r="K526" s="613">
        <f t="shared" si="162"/>
        <v>67195.59</v>
      </c>
      <c r="L526" s="614">
        <f t="shared" si="163"/>
        <v>1705.4399999999951</v>
      </c>
      <c r="M526" s="615">
        <v>1</v>
      </c>
      <c r="N526" s="554">
        <f t="shared" si="164"/>
        <v>1705.4399999999951</v>
      </c>
      <c r="O526" s="616" t="s">
        <v>3</v>
      </c>
      <c r="P526" s="311"/>
    </row>
    <row r="527" spans="1:16" s="108" customFormat="1" ht="15" customHeight="1" x14ac:dyDescent="0.25">
      <c r="A527" s="610" t="s">
        <v>2013</v>
      </c>
      <c r="B527" s="534" t="s">
        <v>2012</v>
      </c>
      <c r="C527" s="378" t="s">
        <v>52</v>
      </c>
      <c r="D527" s="548">
        <v>42066</v>
      </c>
      <c r="E527" s="549">
        <v>3025</v>
      </c>
      <c r="F527" s="629">
        <v>36.32</v>
      </c>
      <c r="G527" s="612">
        <f t="shared" si="161"/>
        <v>109868</v>
      </c>
      <c r="H527" s="552"/>
      <c r="I527" s="578">
        <v>42073</v>
      </c>
      <c r="J527" s="851">
        <v>35</v>
      </c>
      <c r="K527" s="613">
        <f t="shared" si="162"/>
        <v>105875</v>
      </c>
      <c r="L527" s="614">
        <f t="shared" si="163"/>
        <v>-3993</v>
      </c>
      <c r="M527" s="615">
        <v>1</v>
      </c>
      <c r="N527" s="554">
        <f t="shared" si="164"/>
        <v>-3993</v>
      </c>
      <c r="O527" s="616" t="s">
        <v>3</v>
      </c>
      <c r="P527" s="311"/>
    </row>
    <row r="528" spans="1:16" s="108" customFormat="1" ht="15" customHeight="1" x14ac:dyDescent="0.25">
      <c r="A528" s="842" t="s">
        <v>526</v>
      </c>
      <c r="B528" s="534" t="s">
        <v>527</v>
      </c>
      <c r="C528" s="378" t="s">
        <v>52</v>
      </c>
      <c r="D528" s="548">
        <v>42055</v>
      </c>
      <c r="E528" s="549">
        <v>1172</v>
      </c>
      <c r="F528" s="629">
        <v>90.82</v>
      </c>
      <c r="G528" s="612">
        <f t="shared" si="161"/>
        <v>106441.04</v>
      </c>
      <c r="H528" s="552"/>
      <c r="I528" s="578">
        <v>42074</v>
      </c>
      <c r="J528" s="851">
        <v>87.41</v>
      </c>
      <c r="K528" s="613">
        <f t="shared" si="162"/>
        <v>102444.51999999999</v>
      </c>
      <c r="L528" s="614">
        <f t="shared" si="163"/>
        <v>-3996.5200000000041</v>
      </c>
      <c r="M528" s="615">
        <v>1</v>
      </c>
      <c r="N528" s="554">
        <f t="shared" si="164"/>
        <v>-3996.5200000000041</v>
      </c>
      <c r="O528" s="616" t="s">
        <v>3</v>
      </c>
      <c r="P528" s="311"/>
    </row>
    <row r="529" spans="1:16" s="108" customFormat="1" ht="15" customHeight="1" x14ac:dyDescent="0.25">
      <c r="A529" s="610" t="s">
        <v>2015</v>
      </c>
      <c r="B529" s="534" t="s">
        <v>1722</v>
      </c>
      <c r="C529" s="378" t="s">
        <v>52</v>
      </c>
      <c r="D529" s="548">
        <v>42067</v>
      </c>
      <c r="E529" s="549">
        <v>4521</v>
      </c>
      <c r="F529" s="629">
        <v>35.29</v>
      </c>
      <c r="G529" s="612">
        <f t="shared" si="161"/>
        <v>159546.09</v>
      </c>
      <c r="H529" s="552"/>
      <c r="I529" s="578">
        <v>42074</v>
      </c>
      <c r="J529" s="851">
        <v>33.450000000000003</v>
      </c>
      <c r="K529" s="613">
        <f t="shared" si="162"/>
        <v>151227.45000000001</v>
      </c>
      <c r="L529" s="614">
        <f t="shared" si="163"/>
        <v>-8318.6399999999849</v>
      </c>
      <c r="M529" s="615">
        <v>1</v>
      </c>
      <c r="N529" s="554">
        <f t="shared" si="164"/>
        <v>-8318.6399999999849</v>
      </c>
      <c r="O529" s="616" t="s">
        <v>3</v>
      </c>
      <c r="P529" s="311"/>
    </row>
    <row r="530" spans="1:16" s="108" customFormat="1" ht="15" customHeight="1" x14ac:dyDescent="0.25">
      <c r="A530" s="610" t="s">
        <v>1959</v>
      </c>
      <c r="B530" s="534" t="s">
        <v>564</v>
      </c>
      <c r="C530" s="378" t="s">
        <v>52</v>
      </c>
      <c r="D530" s="548">
        <v>42038</v>
      </c>
      <c r="E530" s="549">
        <v>1614</v>
      </c>
      <c r="F530" s="629">
        <v>42.11</v>
      </c>
      <c r="G530" s="612">
        <f t="shared" si="161"/>
        <v>67965.539999999994</v>
      </c>
      <c r="H530" s="552"/>
      <c r="I530" s="578">
        <v>42076</v>
      </c>
      <c r="J530" s="851">
        <v>39.950000000000003</v>
      </c>
      <c r="K530" s="613">
        <f t="shared" si="162"/>
        <v>64479.3</v>
      </c>
      <c r="L530" s="614">
        <f t="shared" si="163"/>
        <v>-3486.2399999999907</v>
      </c>
      <c r="M530" s="615">
        <v>1</v>
      </c>
      <c r="N530" s="554">
        <f t="shared" si="164"/>
        <v>-3486.2399999999907</v>
      </c>
      <c r="O530" s="616" t="s">
        <v>3</v>
      </c>
      <c r="P530" s="311"/>
    </row>
    <row r="531" spans="1:16" s="108" customFormat="1" ht="15" customHeight="1" x14ac:dyDescent="0.25">
      <c r="A531" s="610" t="s">
        <v>1809</v>
      </c>
      <c r="B531" s="534" t="s">
        <v>1810</v>
      </c>
      <c r="C531" s="378" t="s">
        <v>52</v>
      </c>
      <c r="D531" s="548">
        <v>42052</v>
      </c>
      <c r="E531" s="549">
        <v>1258</v>
      </c>
      <c r="F531" s="629">
        <v>69.5</v>
      </c>
      <c r="G531" s="612">
        <f t="shared" si="161"/>
        <v>87431</v>
      </c>
      <c r="H531" s="552"/>
      <c r="I531" s="578">
        <v>42076</v>
      </c>
      <c r="J531" s="851">
        <v>68.27</v>
      </c>
      <c r="K531" s="613">
        <f t="shared" si="162"/>
        <v>85883.659999999989</v>
      </c>
      <c r="L531" s="614">
        <f t="shared" si="163"/>
        <v>-1547.3400000000111</v>
      </c>
      <c r="M531" s="615">
        <v>1</v>
      </c>
      <c r="N531" s="554">
        <f t="shared" si="164"/>
        <v>-1547.3400000000111</v>
      </c>
      <c r="O531" s="616" t="s">
        <v>3</v>
      </c>
      <c r="P531" s="311"/>
    </row>
    <row r="532" spans="1:16" s="108" customFormat="1" ht="15" customHeight="1" x14ac:dyDescent="0.25">
      <c r="A532" s="466" t="s">
        <v>2002</v>
      </c>
      <c r="B532" s="575" t="s">
        <v>1667</v>
      </c>
      <c r="C532" s="443" t="s">
        <v>77</v>
      </c>
      <c r="D532" s="444">
        <v>42061</v>
      </c>
      <c r="E532" s="445">
        <v>893</v>
      </c>
      <c r="F532" s="789">
        <v>136.52000000000001</v>
      </c>
      <c r="G532" s="618">
        <f t="shared" ref="G532:G538" si="165">SUM(E532*F532)</f>
        <v>121912.36000000002</v>
      </c>
      <c r="H532" s="448"/>
      <c r="I532" s="515">
        <v>42083</v>
      </c>
      <c r="J532" s="843">
        <v>141.6</v>
      </c>
      <c r="K532" s="619">
        <f t="shared" ref="K532:K538" si="166">SUM(E532*J532)</f>
        <v>126448.79999999999</v>
      </c>
      <c r="L532" s="620">
        <f>SUM(G532-K532)</f>
        <v>-4536.4399999999732</v>
      </c>
      <c r="M532" s="621">
        <v>1</v>
      </c>
      <c r="N532" s="451">
        <f t="shared" ref="N532:N538" si="167">SUM(L532*M532)</f>
        <v>-4536.4399999999732</v>
      </c>
      <c r="O532" s="622"/>
      <c r="P532" s="110"/>
    </row>
    <row r="533" spans="1:16" s="110" customFormat="1" ht="15" customHeight="1" x14ac:dyDescent="0.25">
      <c r="A533" s="610" t="s">
        <v>2003</v>
      </c>
      <c r="B533" s="534" t="s">
        <v>1525</v>
      </c>
      <c r="C533" s="378" t="s">
        <v>52</v>
      </c>
      <c r="D533" s="548">
        <v>42059</v>
      </c>
      <c r="E533" s="549">
        <v>2518</v>
      </c>
      <c r="F533" s="629">
        <v>78.13</v>
      </c>
      <c r="G533" s="612">
        <f t="shared" si="165"/>
        <v>196731.34</v>
      </c>
      <c r="H533" s="552"/>
      <c r="I533" s="578">
        <v>42083</v>
      </c>
      <c r="J533" s="851">
        <v>75.14</v>
      </c>
      <c r="K533" s="613">
        <f t="shared" si="166"/>
        <v>189202.52</v>
      </c>
      <c r="L533" s="614">
        <f>SUM(K533-G533)</f>
        <v>-7528.820000000007</v>
      </c>
      <c r="M533" s="615">
        <v>1</v>
      </c>
      <c r="N533" s="554">
        <f t="shared" si="167"/>
        <v>-7528.820000000007</v>
      </c>
      <c r="O533" s="616" t="s">
        <v>3</v>
      </c>
      <c r="P533" s="311"/>
    </row>
    <row r="534" spans="1:16" s="108" customFormat="1" ht="15" customHeight="1" x14ac:dyDescent="0.25">
      <c r="A534" s="466" t="s">
        <v>1391</v>
      </c>
      <c r="B534" s="575" t="s">
        <v>1390</v>
      </c>
      <c r="C534" s="443" t="s">
        <v>77</v>
      </c>
      <c r="D534" s="444">
        <v>42073</v>
      </c>
      <c r="E534" s="445">
        <v>937</v>
      </c>
      <c r="F534" s="789">
        <v>44.53</v>
      </c>
      <c r="G534" s="618">
        <f t="shared" si="165"/>
        <v>41724.61</v>
      </c>
      <c r="H534" s="448"/>
      <c r="I534" s="515">
        <v>42083</v>
      </c>
      <c r="J534" s="843">
        <v>48.62</v>
      </c>
      <c r="K534" s="619">
        <f t="shared" si="166"/>
        <v>45556.939999999995</v>
      </c>
      <c r="L534" s="620">
        <f>SUM(G534-K534)</f>
        <v>-3832.3299999999945</v>
      </c>
      <c r="M534" s="621">
        <v>1</v>
      </c>
      <c r="N534" s="451">
        <f t="shared" si="167"/>
        <v>-3832.3299999999945</v>
      </c>
      <c r="O534" s="622"/>
      <c r="P534" s="110"/>
    </row>
    <row r="535" spans="1:16" s="110" customFormat="1" ht="15" customHeight="1" x14ac:dyDescent="0.25">
      <c r="A535" s="466" t="s">
        <v>1971</v>
      </c>
      <c r="B535" s="575" t="s">
        <v>1970</v>
      </c>
      <c r="C535" s="443" t="s">
        <v>77</v>
      </c>
      <c r="D535" s="444">
        <v>42045</v>
      </c>
      <c r="E535" s="445">
        <v>2366</v>
      </c>
      <c r="F535" s="789">
        <v>44.29</v>
      </c>
      <c r="G535" s="618">
        <f t="shared" si="165"/>
        <v>104790.14</v>
      </c>
      <c r="H535" s="448"/>
      <c r="I535" s="515">
        <v>42083</v>
      </c>
      <c r="J535" s="843">
        <v>44.18</v>
      </c>
      <c r="K535" s="619">
        <f t="shared" si="166"/>
        <v>104529.88</v>
      </c>
      <c r="L535" s="620">
        <f>SUM(G535-K535)</f>
        <v>260.25999999999476</v>
      </c>
      <c r="M535" s="621">
        <v>1</v>
      </c>
      <c r="N535" s="451">
        <f t="shared" si="167"/>
        <v>260.25999999999476</v>
      </c>
      <c r="O535" s="853"/>
    </row>
    <row r="536" spans="1:16" s="108" customFormat="1" ht="15" customHeight="1" x14ac:dyDescent="0.25">
      <c r="A536" s="610" t="s">
        <v>1921</v>
      </c>
      <c r="B536" s="534" t="s">
        <v>1922</v>
      </c>
      <c r="C536" s="378" t="s">
        <v>52</v>
      </c>
      <c r="D536" s="548">
        <v>42002</v>
      </c>
      <c r="E536" s="549">
        <v>2115</v>
      </c>
      <c r="F536" s="629">
        <v>50.62</v>
      </c>
      <c r="G536" s="612">
        <f t="shared" si="165"/>
        <v>107061.29999999999</v>
      </c>
      <c r="H536" s="552"/>
      <c r="I536" s="578">
        <v>42083</v>
      </c>
      <c r="J536" s="851">
        <v>53.65</v>
      </c>
      <c r="K536" s="613">
        <f t="shared" si="166"/>
        <v>113469.75</v>
      </c>
      <c r="L536" s="614">
        <f t="shared" ref="L536:L542" si="168">SUM(K536-G536)</f>
        <v>6408.4500000000116</v>
      </c>
      <c r="M536" s="615">
        <v>1</v>
      </c>
      <c r="N536" s="554">
        <f t="shared" si="167"/>
        <v>6408.4500000000116</v>
      </c>
      <c r="O536" s="854"/>
      <c r="P536" s="311"/>
    </row>
    <row r="537" spans="1:16" s="108" customFormat="1" ht="15" customHeight="1" x14ac:dyDescent="0.25">
      <c r="A537" s="610" t="s">
        <v>624</v>
      </c>
      <c r="B537" s="534" t="s">
        <v>625</v>
      </c>
      <c r="C537" s="378" t="s">
        <v>52</v>
      </c>
      <c r="D537" s="548">
        <v>42034</v>
      </c>
      <c r="E537" s="549">
        <v>2395</v>
      </c>
      <c r="F537" s="629">
        <v>23.29</v>
      </c>
      <c r="G537" s="612">
        <f t="shared" si="165"/>
        <v>55779.549999999996</v>
      </c>
      <c r="H537" s="552"/>
      <c r="I537" s="578">
        <v>42089</v>
      </c>
      <c r="J537" s="794">
        <v>22.38</v>
      </c>
      <c r="K537" s="613">
        <f t="shared" si="166"/>
        <v>53600.1</v>
      </c>
      <c r="L537" s="614">
        <f t="shared" si="168"/>
        <v>-2179.4499999999971</v>
      </c>
      <c r="M537" s="615">
        <v>1</v>
      </c>
      <c r="N537" s="554">
        <f t="shared" si="167"/>
        <v>-2179.4499999999971</v>
      </c>
      <c r="O537" s="616" t="s">
        <v>3</v>
      </c>
      <c r="P537" s="311"/>
    </row>
    <row r="538" spans="1:16" s="110" customFormat="1" ht="15" customHeight="1" x14ac:dyDescent="0.25">
      <c r="A538" s="610" t="s">
        <v>2029</v>
      </c>
      <c r="B538" s="534" t="s">
        <v>2030</v>
      </c>
      <c r="C538" s="378" t="s">
        <v>52</v>
      </c>
      <c r="D538" s="548">
        <v>42074</v>
      </c>
      <c r="E538" s="549">
        <v>762</v>
      </c>
      <c r="F538" s="629">
        <v>84.01</v>
      </c>
      <c r="G538" s="612">
        <f t="shared" si="165"/>
        <v>64015.62</v>
      </c>
      <c r="H538" s="552"/>
      <c r="I538" s="578">
        <v>42089</v>
      </c>
      <c r="J538" s="794">
        <v>69.489999999999995</v>
      </c>
      <c r="K538" s="613">
        <f t="shared" si="166"/>
        <v>52951.38</v>
      </c>
      <c r="L538" s="614">
        <f t="shared" si="168"/>
        <v>-11064.240000000005</v>
      </c>
      <c r="M538" s="615">
        <v>1</v>
      </c>
      <c r="N538" s="554">
        <f t="shared" si="167"/>
        <v>-11064.240000000005</v>
      </c>
      <c r="O538" s="616" t="s">
        <v>3</v>
      </c>
      <c r="P538" s="311"/>
    </row>
    <row r="539" spans="1:16" s="108" customFormat="1" ht="15" customHeight="1" x14ac:dyDescent="0.25">
      <c r="A539" s="610" t="s">
        <v>1940</v>
      </c>
      <c r="B539" s="534" t="s">
        <v>1941</v>
      </c>
      <c r="C539" s="378" t="s">
        <v>52</v>
      </c>
      <c r="D539" s="548">
        <v>42016</v>
      </c>
      <c r="E539" s="549">
        <v>362</v>
      </c>
      <c r="F539" s="629">
        <v>273.61</v>
      </c>
      <c r="G539" s="612">
        <f t="shared" ref="G539:G548" si="169">SUM(E539*F539)</f>
        <v>99046.82</v>
      </c>
      <c r="H539" s="552"/>
      <c r="I539" s="578">
        <v>42104</v>
      </c>
      <c r="J539" s="794">
        <v>290.29000000000002</v>
      </c>
      <c r="K539" s="613">
        <f t="shared" ref="K539:K548" si="170">SUM(E539*J539)</f>
        <v>105084.98000000001</v>
      </c>
      <c r="L539" s="614">
        <f t="shared" si="168"/>
        <v>6038.1600000000035</v>
      </c>
      <c r="M539" s="615">
        <v>1</v>
      </c>
      <c r="N539" s="554">
        <f t="shared" ref="N539:N548" si="171">SUM(L539*M539)</f>
        <v>6038.1600000000035</v>
      </c>
      <c r="O539" s="616" t="s">
        <v>3</v>
      </c>
      <c r="P539" s="311"/>
    </row>
    <row r="540" spans="1:16" s="108" customFormat="1" ht="15" customHeight="1" x14ac:dyDescent="0.25">
      <c r="A540" s="610" t="s">
        <v>512</v>
      </c>
      <c r="B540" s="534" t="s">
        <v>513</v>
      </c>
      <c r="C540" s="378" t="s">
        <v>52</v>
      </c>
      <c r="D540" s="548">
        <v>41942</v>
      </c>
      <c r="E540" s="549">
        <v>2716</v>
      </c>
      <c r="F540" s="629">
        <v>72.72</v>
      </c>
      <c r="G540" s="612">
        <f t="shared" si="169"/>
        <v>197507.52</v>
      </c>
      <c r="H540" s="552"/>
      <c r="I540" s="578">
        <v>42110</v>
      </c>
      <c r="J540" s="794">
        <v>77.98</v>
      </c>
      <c r="K540" s="613">
        <f t="shared" si="170"/>
        <v>211793.68000000002</v>
      </c>
      <c r="L540" s="614">
        <f t="shared" si="168"/>
        <v>14286.160000000033</v>
      </c>
      <c r="M540" s="615">
        <v>1</v>
      </c>
      <c r="N540" s="554">
        <f t="shared" si="171"/>
        <v>14286.160000000033</v>
      </c>
      <c r="O540" s="616" t="s">
        <v>3</v>
      </c>
      <c r="P540" s="311"/>
    </row>
    <row r="541" spans="1:16" s="110" customFormat="1" ht="15" customHeight="1" x14ac:dyDescent="0.25">
      <c r="A541" s="481" t="s">
        <v>605</v>
      </c>
      <c r="B541" s="534" t="s">
        <v>537</v>
      </c>
      <c r="C541" s="378" t="s">
        <v>52</v>
      </c>
      <c r="D541" s="548">
        <v>42055</v>
      </c>
      <c r="E541" s="549">
        <v>518</v>
      </c>
      <c r="F541" s="629">
        <v>202.1</v>
      </c>
      <c r="G541" s="612">
        <f t="shared" si="169"/>
        <v>104687.8</v>
      </c>
      <c r="H541" s="552"/>
      <c r="I541" s="578">
        <v>42121</v>
      </c>
      <c r="J541" s="794">
        <v>193.94</v>
      </c>
      <c r="K541" s="613">
        <f t="shared" si="170"/>
        <v>100460.92</v>
      </c>
      <c r="L541" s="614">
        <f t="shared" si="168"/>
        <v>-4226.8800000000047</v>
      </c>
      <c r="M541" s="615">
        <v>1</v>
      </c>
      <c r="N541" s="554">
        <f t="shared" si="171"/>
        <v>-4226.8800000000047</v>
      </c>
      <c r="O541" s="616" t="s">
        <v>3</v>
      </c>
      <c r="P541" s="311"/>
    </row>
    <row r="542" spans="1:16" s="108" customFormat="1" ht="15" customHeight="1" x14ac:dyDescent="0.25">
      <c r="A542" s="610" t="s">
        <v>1997</v>
      </c>
      <c r="B542" s="534" t="s">
        <v>1998</v>
      </c>
      <c r="C542" s="378" t="s">
        <v>52</v>
      </c>
      <c r="D542" s="548">
        <v>42045</v>
      </c>
      <c r="E542" s="549">
        <v>3030</v>
      </c>
      <c r="F542" s="629">
        <v>22.89</v>
      </c>
      <c r="G542" s="612">
        <f t="shared" si="169"/>
        <v>69356.7</v>
      </c>
      <c r="H542" s="552"/>
      <c r="I542" s="578">
        <v>42124</v>
      </c>
      <c r="J542" s="794">
        <v>22.43</v>
      </c>
      <c r="K542" s="613">
        <f t="shared" si="170"/>
        <v>67962.899999999994</v>
      </c>
      <c r="L542" s="614">
        <f t="shared" si="168"/>
        <v>-1393.8000000000029</v>
      </c>
      <c r="M542" s="615">
        <v>1</v>
      </c>
      <c r="N542" s="554">
        <f t="shared" si="171"/>
        <v>-1393.8000000000029</v>
      </c>
      <c r="O542" s="616" t="s">
        <v>3</v>
      </c>
      <c r="P542" s="311"/>
    </row>
    <row r="543" spans="1:16" s="108" customFormat="1" ht="15" customHeight="1" x14ac:dyDescent="0.25">
      <c r="A543" s="466" t="s">
        <v>861</v>
      </c>
      <c r="B543" s="575" t="s">
        <v>539</v>
      </c>
      <c r="C543" s="443" t="s">
        <v>77</v>
      </c>
      <c r="D543" s="444">
        <v>42072</v>
      </c>
      <c r="E543" s="445">
        <v>1066</v>
      </c>
      <c r="F543" s="789">
        <v>70.260000000000005</v>
      </c>
      <c r="G543" s="618">
        <f t="shared" si="169"/>
        <v>74897.16</v>
      </c>
      <c r="H543" s="448"/>
      <c r="I543" s="515">
        <v>42128</v>
      </c>
      <c r="J543" s="795">
        <v>75.040000000000006</v>
      </c>
      <c r="K543" s="619">
        <f t="shared" si="170"/>
        <v>79992.639999999999</v>
      </c>
      <c r="L543" s="620">
        <f>SUM(G543-K543)</f>
        <v>-5095.4799999999959</v>
      </c>
      <c r="M543" s="621">
        <v>1</v>
      </c>
      <c r="N543" s="451">
        <f t="shared" si="171"/>
        <v>-5095.4799999999959</v>
      </c>
      <c r="O543" s="622"/>
      <c r="P543" s="110"/>
    </row>
    <row r="544" spans="1:16" s="110" customFormat="1" ht="15" customHeight="1" x14ac:dyDescent="0.25">
      <c r="A544" s="610" t="s">
        <v>1959</v>
      </c>
      <c r="B544" s="534" t="s">
        <v>564</v>
      </c>
      <c r="C544" s="378" t="s">
        <v>52</v>
      </c>
      <c r="D544" s="548">
        <v>42100</v>
      </c>
      <c r="E544" s="549">
        <v>1222</v>
      </c>
      <c r="F544" s="629">
        <v>44.69</v>
      </c>
      <c r="G544" s="612">
        <f t="shared" si="169"/>
        <v>54611.18</v>
      </c>
      <c r="H544" s="552"/>
      <c r="I544" s="578">
        <v>42143</v>
      </c>
      <c r="J544" s="794">
        <v>45.39</v>
      </c>
      <c r="K544" s="613">
        <f t="shared" si="170"/>
        <v>55466.58</v>
      </c>
      <c r="L544" s="614">
        <f>SUM(K544-G544)</f>
        <v>855.40000000000146</v>
      </c>
      <c r="M544" s="615">
        <v>1</v>
      </c>
      <c r="N544" s="554">
        <f t="shared" si="171"/>
        <v>855.40000000000146</v>
      </c>
      <c r="O544" s="616" t="s">
        <v>3</v>
      </c>
      <c r="P544" s="311"/>
    </row>
    <row r="545" spans="1:16" s="108" customFormat="1" ht="15" customHeight="1" x14ac:dyDescent="0.25">
      <c r="A545" s="610" t="s">
        <v>2047</v>
      </c>
      <c r="B545" s="534" t="s">
        <v>616</v>
      </c>
      <c r="C545" s="378" t="s">
        <v>52</v>
      </c>
      <c r="D545" s="548">
        <v>42100</v>
      </c>
      <c r="E545" s="549">
        <v>1151</v>
      </c>
      <c r="F545" s="629">
        <v>51.94</v>
      </c>
      <c r="G545" s="612">
        <f t="shared" si="169"/>
        <v>59782.939999999995</v>
      </c>
      <c r="H545" s="552"/>
      <c r="I545" s="578">
        <v>42143</v>
      </c>
      <c r="J545" s="794">
        <v>50.01</v>
      </c>
      <c r="K545" s="613">
        <f t="shared" si="170"/>
        <v>57561.509999999995</v>
      </c>
      <c r="L545" s="614">
        <f>SUM(K545-G545)</f>
        <v>-2221.4300000000003</v>
      </c>
      <c r="M545" s="615">
        <v>1</v>
      </c>
      <c r="N545" s="554">
        <f t="shared" si="171"/>
        <v>-2221.4300000000003</v>
      </c>
      <c r="O545" s="616" t="s">
        <v>3</v>
      </c>
      <c r="P545" s="311"/>
    </row>
    <row r="546" spans="1:16" s="108" customFormat="1" ht="15" customHeight="1" x14ac:dyDescent="0.25">
      <c r="A546" s="466" t="s">
        <v>2066</v>
      </c>
      <c r="B546" s="575" t="s">
        <v>61</v>
      </c>
      <c r="C546" s="443" t="s">
        <v>77</v>
      </c>
      <c r="D546" s="444">
        <v>42123</v>
      </c>
      <c r="E546" s="445">
        <v>856</v>
      </c>
      <c r="F546" s="789">
        <v>122.41</v>
      </c>
      <c r="G546" s="618">
        <f t="shared" si="169"/>
        <v>104782.95999999999</v>
      </c>
      <c r="H546" s="448"/>
      <c r="I546" s="515">
        <v>42144</v>
      </c>
      <c r="J546" s="795">
        <v>120.2</v>
      </c>
      <c r="K546" s="619">
        <f t="shared" si="170"/>
        <v>102891.2</v>
      </c>
      <c r="L546" s="620">
        <f>SUM(G546-K546)</f>
        <v>1891.7599999999948</v>
      </c>
      <c r="M546" s="621">
        <v>1</v>
      </c>
      <c r="N546" s="451">
        <f t="shared" si="171"/>
        <v>1891.7599999999948</v>
      </c>
      <c r="O546" s="622"/>
      <c r="P546" s="110"/>
    </row>
    <row r="547" spans="1:16" s="108" customFormat="1" ht="15" customHeight="1" x14ac:dyDescent="0.25">
      <c r="A547" s="610" t="s">
        <v>2034</v>
      </c>
      <c r="B547" s="534" t="s">
        <v>2035</v>
      </c>
      <c r="C547" s="378" t="s">
        <v>52</v>
      </c>
      <c r="D547" s="548">
        <v>42089</v>
      </c>
      <c r="E547" s="549">
        <v>820</v>
      </c>
      <c r="F547" s="629">
        <v>52.1</v>
      </c>
      <c r="G547" s="612">
        <f t="shared" si="169"/>
        <v>42722</v>
      </c>
      <c r="H547" s="552"/>
      <c r="I547" s="578">
        <v>42144</v>
      </c>
      <c r="J547" s="794">
        <v>57.16</v>
      </c>
      <c r="K547" s="613">
        <f t="shared" si="170"/>
        <v>46871.199999999997</v>
      </c>
      <c r="L547" s="614">
        <f>SUM(K547-G547)</f>
        <v>4149.1999999999971</v>
      </c>
      <c r="M547" s="615">
        <v>1</v>
      </c>
      <c r="N547" s="554">
        <f t="shared" si="171"/>
        <v>4149.1999999999971</v>
      </c>
      <c r="O547" s="616" t="s">
        <v>3</v>
      </c>
      <c r="P547" s="311"/>
    </row>
    <row r="548" spans="1:16" s="108" customFormat="1" ht="15" customHeight="1" x14ac:dyDescent="0.25">
      <c r="A548" s="466" t="s">
        <v>2040</v>
      </c>
      <c r="B548" s="575" t="s">
        <v>2041</v>
      </c>
      <c r="C548" s="443" t="s">
        <v>77</v>
      </c>
      <c r="D548" s="444">
        <v>42096</v>
      </c>
      <c r="E548" s="445">
        <v>1351</v>
      </c>
      <c r="F548" s="789">
        <v>59.68</v>
      </c>
      <c r="G548" s="618">
        <f t="shared" si="169"/>
        <v>80627.679999999993</v>
      </c>
      <c r="H548" s="448"/>
      <c r="I548" s="515">
        <v>42146</v>
      </c>
      <c r="J548" s="795">
        <v>60.88</v>
      </c>
      <c r="K548" s="619">
        <f t="shared" si="170"/>
        <v>82248.88</v>
      </c>
      <c r="L548" s="620">
        <f>SUM(G548-K548)</f>
        <v>-1621.2000000000116</v>
      </c>
      <c r="M548" s="621">
        <v>1</v>
      </c>
      <c r="N548" s="451">
        <f t="shared" si="171"/>
        <v>-1621.2000000000116</v>
      </c>
      <c r="O548" s="622"/>
      <c r="P548" s="110"/>
    </row>
    <row r="549" spans="1:16" s="108" customFormat="1" ht="15" customHeight="1" x14ac:dyDescent="0.25">
      <c r="A549" s="466" t="s">
        <v>1220</v>
      </c>
      <c r="B549" s="575" t="s">
        <v>1221</v>
      </c>
      <c r="C549" s="443" t="s">
        <v>77</v>
      </c>
      <c r="D549" s="444">
        <v>42089</v>
      </c>
      <c r="E549" s="445">
        <v>947</v>
      </c>
      <c r="F549" s="789">
        <v>81.11</v>
      </c>
      <c r="G549" s="618">
        <f t="shared" ref="G549:G556" si="172">SUM(E549*F549)</f>
        <v>76811.17</v>
      </c>
      <c r="H549" s="448"/>
      <c r="I549" s="515">
        <v>42149</v>
      </c>
      <c r="J549" s="795">
        <v>86.29</v>
      </c>
      <c r="K549" s="619">
        <f t="shared" ref="K549:K556" si="173">SUM(E549*J549)</f>
        <v>81716.63</v>
      </c>
      <c r="L549" s="620">
        <f>SUM(G549-K549)</f>
        <v>-4905.4600000000064</v>
      </c>
      <c r="M549" s="621">
        <v>1</v>
      </c>
      <c r="N549" s="451">
        <f t="shared" ref="N549:N556" si="174">SUM(L549*M549)</f>
        <v>-4905.4600000000064</v>
      </c>
      <c r="O549" s="622"/>
      <c r="P549" s="110"/>
    </row>
    <row r="550" spans="1:16" s="108" customFormat="1" ht="15" customHeight="1" x14ac:dyDescent="0.25">
      <c r="A550" s="842" t="s">
        <v>2085</v>
      </c>
      <c r="B550" s="534" t="s">
        <v>2086</v>
      </c>
      <c r="C550" s="378" t="s">
        <v>52</v>
      </c>
      <c r="D550" s="548">
        <v>42137</v>
      </c>
      <c r="E550" s="549">
        <v>5355</v>
      </c>
      <c r="F550" s="629">
        <v>25.31</v>
      </c>
      <c r="G550" s="612">
        <f t="shared" si="172"/>
        <v>135535.04999999999</v>
      </c>
      <c r="H550" s="552"/>
      <c r="I550" s="578">
        <v>42153</v>
      </c>
      <c r="J550" s="794">
        <v>23.88</v>
      </c>
      <c r="K550" s="613">
        <f t="shared" si="173"/>
        <v>127877.4</v>
      </c>
      <c r="L550" s="614">
        <f>SUM(K550-G550)</f>
        <v>-7657.6499999999942</v>
      </c>
      <c r="M550" s="615">
        <v>1</v>
      </c>
      <c r="N550" s="554">
        <f t="shared" si="174"/>
        <v>-7657.6499999999942</v>
      </c>
      <c r="O550" s="616" t="s">
        <v>3</v>
      </c>
      <c r="P550" s="311"/>
    </row>
    <row r="551" spans="1:16" s="108" customFormat="1" ht="15" customHeight="1" x14ac:dyDescent="0.25">
      <c r="A551" s="842" t="s">
        <v>2087</v>
      </c>
      <c r="B551" s="534" t="s">
        <v>545</v>
      </c>
      <c r="C551" s="378" t="s">
        <v>52</v>
      </c>
      <c r="D551" s="548">
        <v>42137</v>
      </c>
      <c r="E551" s="549">
        <v>1737</v>
      </c>
      <c r="F551" s="629">
        <v>52.91</v>
      </c>
      <c r="G551" s="612">
        <f t="shared" si="172"/>
        <v>91904.67</v>
      </c>
      <c r="H551" s="552"/>
      <c r="I551" s="578">
        <v>42153</v>
      </c>
      <c r="J551" s="794">
        <v>50.88</v>
      </c>
      <c r="K551" s="613">
        <f t="shared" si="173"/>
        <v>88378.559999999998</v>
      </c>
      <c r="L551" s="614">
        <f>SUM(K551-G551)</f>
        <v>-3526.1100000000006</v>
      </c>
      <c r="M551" s="615">
        <v>1</v>
      </c>
      <c r="N551" s="554">
        <f t="shared" si="174"/>
        <v>-3526.1100000000006</v>
      </c>
      <c r="O551" s="616" t="s">
        <v>3</v>
      </c>
      <c r="P551" s="311"/>
    </row>
    <row r="552" spans="1:16" s="108" customFormat="1" ht="15" customHeight="1" x14ac:dyDescent="0.25">
      <c r="A552" s="481" t="s">
        <v>2088</v>
      </c>
      <c r="B552" s="534" t="s">
        <v>2089</v>
      </c>
      <c r="C552" s="378" t="s">
        <v>52</v>
      </c>
      <c r="D552" s="548">
        <v>42139</v>
      </c>
      <c r="E552" s="549">
        <v>1521</v>
      </c>
      <c r="F552" s="629">
        <v>96.27</v>
      </c>
      <c r="G552" s="612">
        <f t="shared" si="172"/>
        <v>146426.66999999998</v>
      </c>
      <c r="H552" s="552"/>
      <c r="I552" s="578">
        <v>42159</v>
      </c>
      <c r="J552" s="794">
        <v>91.34</v>
      </c>
      <c r="K552" s="613">
        <f t="shared" si="173"/>
        <v>138928.14000000001</v>
      </c>
      <c r="L552" s="614">
        <f>SUM(K552-G552)</f>
        <v>-7498.5299999999697</v>
      </c>
      <c r="M552" s="615">
        <v>1</v>
      </c>
      <c r="N552" s="554">
        <f t="shared" si="174"/>
        <v>-7498.5299999999697</v>
      </c>
      <c r="O552" s="616" t="s">
        <v>3</v>
      </c>
      <c r="P552" s="311"/>
    </row>
    <row r="553" spans="1:16" s="110" customFormat="1" ht="15" customHeight="1" x14ac:dyDescent="0.25">
      <c r="A553" s="466" t="s">
        <v>2125</v>
      </c>
      <c r="B553" s="575" t="s">
        <v>866</v>
      </c>
      <c r="C553" s="443" t="s">
        <v>77</v>
      </c>
      <c r="D553" s="444">
        <v>42163</v>
      </c>
      <c r="E553" s="445">
        <v>4453</v>
      </c>
      <c r="F553" s="789">
        <v>50.05</v>
      </c>
      <c r="G553" s="618">
        <f t="shared" si="172"/>
        <v>222872.65</v>
      </c>
      <c r="H553" s="448"/>
      <c r="I553" s="515">
        <v>42166</v>
      </c>
      <c r="J553" s="795">
        <v>51.66</v>
      </c>
      <c r="K553" s="619">
        <f t="shared" si="173"/>
        <v>230041.97999999998</v>
      </c>
      <c r="L553" s="620">
        <f>SUM(G553-K553)</f>
        <v>-7169.3299999999872</v>
      </c>
      <c r="M553" s="621">
        <v>1</v>
      </c>
      <c r="N553" s="451">
        <f t="shared" si="174"/>
        <v>-7169.3299999999872</v>
      </c>
      <c r="O553" s="622"/>
    </row>
    <row r="554" spans="1:16" s="108" customFormat="1" ht="15" customHeight="1" x14ac:dyDescent="0.25">
      <c r="A554" s="466" t="s">
        <v>862</v>
      </c>
      <c r="B554" s="575" t="s">
        <v>568</v>
      </c>
      <c r="C554" s="443" t="s">
        <v>77</v>
      </c>
      <c r="D554" s="444">
        <v>42082</v>
      </c>
      <c r="E554" s="445">
        <v>812</v>
      </c>
      <c r="F554" s="789">
        <v>93.86</v>
      </c>
      <c r="G554" s="618">
        <f t="shared" si="172"/>
        <v>76214.319999999992</v>
      </c>
      <c r="H554" s="448"/>
      <c r="I554" s="515">
        <v>42174</v>
      </c>
      <c r="J554" s="795">
        <v>96.75</v>
      </c>
      <c r="K554" s="619">
        <f t="shared" si="173"/>
        <v>78561</v>
      </c>
      <c r="L554" s="620">
        <f>SUM(G554-K554)</f>
        <v>-2346.6800000000076</v>
      </c>
      <c r="M554" s="621">
        <v>1</v>
      </c>
      <c r="N554" s="451">
        <f t="shared" si="174"/>
        <v>-2346.6800000000076</v>
      </c>
      <c r="O554" s="622"/>
      <c r="P554" s="110"/>
    </row>
    <row r="555" spans="1:16" s="110" customFormat="1" ht="15" customHeight="1" x14ac:dyDescent="0.25">
      <c r="A555" s="466" t="s">
        <v>1078</v>
      </c>
      <c r="B555" s="575" t="s">
        <v>644</v>
      </c>
      <c r="C555" s="443" t="s">
        <v>77</v>
      </c>
      <c r="D555" s="444">
        <v>42157</v>
      </c>
      <c r="E555" s="445">
        <v>1342</v>
      </c>
      <c r="F555" s="789">
        <v>96.95</v>
      </c>
      <c r="G555" s="618">
        <f t="shared" si="172"/>
        <v>130106.90000000001</v>
      </c>
      <c r="H555" s="448"/>
      <c r="I555" s="515">
        <v>42173</v>
      </c>
      <c r="J555" s="795">
        <v>99.6</v>
      </c>
      <c r="K555" s="619">
        <f t="shared" si="173"/>
        <v>133663.19999999998</v>
      </c>
      <c r="L555" s="620">
        <f>SUM(G555-K555)</f>
        <v>-3556.2999999999738</v>
      </c>
      <c r="M555" s="621">
        <v>1</v>
      </c>
      <c r="N555" s="451">
        <f t="shared" si="174"/>
        <v>-3556.2999999999738</v>
      </c>
      <c r="O555" s="622"/>
    </row>
    <row r="556" spans="1:16" s="110" customFormat="1" ht="15" customHeight="1" x14ac:dyDescent="0.25">
      <c r="A556" s="466" t="s">
        <v>1079</v>
      </c>
      <c r="B556" s="575" t="s">
        <v>1080</v>
      </c>
      <c r="C556" s="443" t="s">
        <v>77</v>
      </c>
      <c r="D556" s="444">
        <v>42163</v>
      </c>
      <c r="E556" s="445">
        <v>2422</v>
      </c>
      <c r="F556" s="789">
        <v>65.900000000000006</v>
      </c>
      <c r="G556" s="618">
        <f t="shared" si="172"/>
        <v>159609.80000000002</v>
      </c>
      <c r="H556" s="448"/>
      <c r="I556" s="515">
        <v>42173</v>
      </c>
      <c r="J556" s="795">
        <v>68.86</v>
      </c>
      <c r="K556" s="619">
        <f t="shared" si="173"/>
        <v>166778.92000000001</v>
      </c>
      <c r="L556" s="620">
        <f>SUM(G556-K556)</f>
        <v>-7169.1199999999953</v>
      </c>
      <c r="M556" s="621">
        <v>1</v>
      </c>
      <c r="N556" s="451">
        <f t="shared" si="174"/>
        <v>-7169.1199999999953</v>
      </c>
      <c r="O556" s="622"/>
    </row>
    <row r="557" spans="1:16" s="108" customFormat="1" ht="15" customHeight="1" x14ac:dyDescent="0.25">
      <c r="A557" s="610" t="s">
        <v>1934</v>
      </c>
      <c r="B557" s="534" t="s">
        <v>1935</v>
      </c>
      <c r="C557" s="378" t="s">
        <v>52</v>
      </c>
      <c r="D557" s="548">
        <v>42110</v>
      </c>
      <c r="E557" s="549">
        <v>450</v>
      </c>
      <c r="F557" s="629">
        <v>307.2</v>
      </c>
      <c r="G557" s="612">
        <f t="shared" ref="G557:G567" si="175">SUM(E557*F557)</f>
        <v>138240</v>
      </c>
      <c r="H557" s="552"/>
      <c r="I557" s="578">
        <v>42186</v>
      </c>
      <c r="J557" s="794">
        <v>290.55</v>
      </c>
      <c r="K557" s="613">
        <f t="shared" ref="K557:K567" si="176">SUM(E557*J557)</f>
        <v>130747.5</v>
      </c>
      <c r="L557" s="614">
        <f>SUM(K557-G557)</f>
        <v>-7492.5</v>
      </c>
      <c r="M557" s="615">
        <v>1</v>
      </c>
      <c r="N557" s="554">
        <f t="shared" ref="N557:N567" si="177">SUM(L557*M557)</f>
        <v>-7492.5</v>
      </c>
      <c r="O557" s="616" t="s">
        <v>3</v>
      </c>
      <c r="P557" s="311"/>
    </row>
    <row r="558" spans="1:16" s="108" customFormat="1" ht="15" customHeight="1" x14ac:dyDescent="0.25">
      <c r="A558" s="610" t="s">
        <v>970</v>
      </c>
      <c r="B558" s="534" t="s">
        <v>971</v>
      </c>
      <c r="C558" s="378" t="s">
        <v>52</v>
      </c>
      <c r="D558" s="548">
        <v>42146</v>
      </c>
      <c r="E558" s="549">
        <v>2279</v>
      </c>
      <c r="F558" s="629">
        <v>55.11</v>
      </c>
      <c r="G558" s="612">
        <f t="shared" si="175"/>
        <v>125595.69</v>
      </c>
      <c r="H558" s="552"/>
      <c r="I558" s="578">
        <v>42185</v>
      </c>
      <c r="J558" s="794">
        <v>54.86</v>
      </c>
      <c r="K558" s="613">
        <f t="shared" si="176"/>
        <v>125025.94</v>
      </c>
      <c r="L558" s="614">
        <f>SUM(K558-G558)</f>
        <v>-569.75</v>
      </c>
      <c r="M558" s="615">
        <v>1</v>
      </c>
      <c r="N558" s="554">
        <f t="shared" si="177"/>
        <v>-569.75</v>
      </c>
      <c r="O558" s="616" t="s">
        <v>3</v>
      </c>
      <c r="P558" s="311"/>
    </row>
    <row r="559" spans="1:16" s="110" customFormat="1" ht="15" customHeight="1" x14ac:dyDescent="0.25">
      <c r="A559" s="610" t="s">
        <v>1729</v>
      </c>
      <c r="B559" s="534" t="s">
        <v>1730</v>
      </c>
      <c r="C559" s="378" t="s">
        <v>52</v>
      </c>
      <c r="D559" s="548">
        <v>42121</v>
      </c>
      <c r="E559" s="549">
        <v>1693</v>
      </c>
      <c r="F559" s="629">
        <v>85.1</v>
      </c>
      <c r="G559" s="612">
        <f t="shared" si="175"/>
        <v>144074.29999999999</v>
      </c>
      <c r="H559" s="552"/>
      <c r="I559" s="578">
        <v>42179</v>
      </c>
      <c r="J559" s="794">
        <v>80.459999999999994</v>
      </c>
      <c r="K559" s="613">
        <f t="shared" si="176"/>
        <v>136218.78</v>
      </c>
      <c r="L559" s="614">
        <f>SUM(K559-G559)</f>
        <v>-7855.5199999999895</v>
      </c>
      <c r="M559" s="615">
        <v>1</v>
      </c>
      <c r="N559" s="554">
        <f t="shared" si="177"/>
        <v>-7855.5199999999895</v>
      </c>
      <c r="O559" s="616" t="s">
        <v>3</v>
      </c>
      <c r="P559" s="311"/>
    </row>
    <row r="560" spans="1:16" s="108" customFormat="1" ht="15" customHeight="1" x14ac:dyDescent="0.25">
      <c r="A560" s="610" t="s">
        <v>2014</v>
      </c>
      <c r="B560" s="534" t="s">
        <v>2027</v>
      </c>
      <c r="C560" s="378" t="s">
        <v>52</v>
      </c>
      <c r="D560" s="548">
        <v>42069</v>
      </c>
      <c r="E560" s="549">
        <v>4062</v>
      </c>
      <c r="F560" s="629">
        <v>27.28</v>
      </c>
      <c r="G560" s="612">
        <f t="shared" si="175"/>
        <v>110811.36</v>
      </c>
      <c r="H560" s="552"/>
      <c r="I560" s="578">
        <v>42185</v>
      </c>
      <c r="J560" s="794">
        <v>29.54</v>
      </c>
      <c r="K560" s="613">
        <f t="shared" si="176"/>
        <v>119991.48</v>
      </c>
      <c r="L560" s="614">
        <f>SUM(K560-G560)</f>
        <v>9180.1199999999953</v>
      </c>
      <c r="M560" s="615">
        <v>1</v>
      </c>
      <c r="N560" s="554">
        <f t="shared" si="177"/>
        <v>9180.1199999999953</v>
      </c>
      <c r="O560" s="616" t="s">
        <v>3</v>
      </c>
      <c r="P560" s="311"/>
    </row>
    <row r="561" spans="1:16" s="108" customFormat="1" ht="15" customHeight="1" x14ac:dyDescent="0.25">
      <c r="A561" s="610" t="s">
        <v>2064</v>
      </c>
      <c r="B561" s="534" t="s">
        <v>2065</v>
      </c>
      <c r="C561" s="378" t="s">
        <v>52</v>
      </c>
      <c r="D561" s="548">
        <v>42124</v>
      </c>
      <c r="E561" s="549">
        <v>4000</v>
      </c>
      <c r="F561" s="629">
        <v>28.47</v>
      </c>
      <c r="G561" s="612">
        <f t="shared" si="175"/>
        <v>113880</v>
      </c>
      <c r="H561" s="552"/>
      <c r="I561" s="578">
        <v>42185</v>
      </c>
      <c r="J561" s="794">
        <v>31.21</v>
      </c>
      <c r="K561" s="613">
        <f t="shared" si="176"/>
        <v>124840</v>
      </c>
      <c r="L561" s="614">
        <f>SUM(K561-G561)</f>
        <v>10960</v>
      </c>
      <c r="M561" s="615">
        <v>1</v>
      </c>
      <c r="N561" s="554">
        <f t="shared" si="177"/>
        <v>10960</v>
      </c>
      <c r="O561" s="616" t="s">
        <v>3</v>
      </c>
      <c r="P561" s="311"/>
    </row>
    <row r="562" spans="1:16" s="108" customFormat="1" ht="15" customHeight="1" x14ac:dyDescent="0.25">
      <c r="A562" s="466" t="s">
        <v>1645</v>
      </c>
      <c r="B562" s="575" t="s">
        <v>1646</v>
      </c>
      <c r="C562" s="443" t="s">
        <v>77</v>
      </c>
      <c r="D562" s="444">
        <v>42065</v>
      </c>
      <c r="E562" s="445">
        <v>2748</v>
      </c>
      <c r="F562" s="789">
        <v>56.37</v>
      </c>
      <c r="G562" s="618">
        <f t="shared" si="175"/>
        <v>154904.75999999998</v>
      </c>
      <c r="H562" s="448"/>
      <c r="I562" s="515">
        <v>42193</v>
      </c>
      <c r="J562" s="795">
        <v>56.15</v>
      </c>
      <c r="K562" s="619">
        <f t="shared" si="176"/>
        <v>154300.19999999998</v>
      </c>
      <c r="L562" s="620">
        <f>SUM(G562-K562)</f>
        <v>604.55999999999767</v>
      </c>
      <c r="M562" s="621">
        <v>1</v>
      </c>
      <c r="N562" s="451">
        <f t="shared" si="177"/>
        <v>604.55999999999767</v>
      </c>
      <c r="O562" s="622"/>
      <c r="P562" s="110"/>
    </row>
    <row r="563" spans="1:16" s="110" customFormat="1" ht="15" customHeight="1" x14ac:dyDescent="0.25">
      <c r="A563" s="610" t="s">
        <v>2062</v>
      </c>
      <c r="B563" s="534" t="s">
        <v>2063</v>
      </c>
      <c r="C563" s="378" t="s">
        <v>52</v>
      </c>
      <c r="D563" s="548">
        <v>42122</v>
      </c>
      <c r="E563" s="549">
        <v>549</v>
      </c>
      <c r="F563" s="629">
        <v>225.66</v>
      </c>
      <c r="G563" s="612">
        <f t="shared" si="175"/>
        <v>123887.34</v>
      </c>
      <c r="H563" s="552"/>
      <c r="I563" s="578">
        <v>42192</v>
      </c>
      <c r="J563" s="794">
        <v>212.6</v>
      </c>
      <c r="K563" s="613">
        <f t="shared" si="176"/>
        <v>116717.4</v>
      </c>
      <c r="L563" s="614">
        <f>SUM(K563-G563)</f>
        <v>-7169.9400000000023</v>
      </c>
      <c r="M563" s="615">
        <v>1</v>
      </c>
      <c r="N563" s="554">
        <f t="shared" si="177"/>
        <v>-7169.9400000000023</v>
      </c>
      <c r="O563" s="616" t="s">
        <v>3</v>
      </c>
      <c r="P563" s="311"/>
    </row>
    <row r="564" spans="1:16" s="110" customFormat="1" ht="15" customHeight="1" x14ac:dyDescent="0.25">
      <c r="A564" s="466" t="s">
        <v>639</v>
      </c>
      <c r="B564" s="575" t="s">
        <v>640</v>
      </c>
      <c r="C564" s="443" t="s">
        <v>77</v>
      </c>
      <c r="D564" s="444">
        <v>42170</v>
      </c>
      <c r="E564" s="445">
        <v>861</v>
      </c>
      <c r="F564" s="789">
        <v>104.35</v>
      </c>
      <c r="G564" s="618">
        <f t="shared" si="175"/>
        <v>89845.349999999991</v>
      </c>
      <c r="H564" s="448"/>
      <c r="I564" s="515">
        <v>42194</v>
      </c>
      <c r="J564" s="795">
        <v>109.4</v>
      </c>
      <c r="K564" s="619">
        <f t="shared" si="176"/>
        <v>94193.400000000009</v>
      </c>
      <c r="L564" s="620">
        <f>SUM(G564-K564)</f>
        <v>-4348.0500000000175</v>
      </c>
      <c r="M564" s="621">
        <v>1</v>
      </c>
      <c r="N564" s="451">
        <f t="shared" si="177"/>
        <v>-4348.0500000000175</v>
      </c>
      <c r="O564" s="622"/>
    </row>
    <row r="565" spans="1:16" s="108" customFormat="1" ht="15" customHeight="1" x14ac:dyDescent="0.25">
      <c r="A565" s="610" t="s">
        <v>2093</v>
      </c>
      <c r="B565" s="534" t="s">
        <v>2094</v>
      </c>
      <c r="C565" s="378" t="s">
        <v>52</v>
      </c>
      <c r="D565" s="548">
        <v>42142</v>
      </c>
      <c r="E565" s="549">
        <v>1435</v>
      </c>
      <c r="F565" s="629">
        <v>68.06</v>
      </c>
      <c r="G565" s="612">
        <f t="shared" si="175"/>
        <v>97666.1</v>
      </c>
      <c r="H565" s="552"/>
      <c r="I565" s="578">
        <v>42193</v>
      </c>
      <c r="J565" s="794">
        <v>66.489999999999995</v>
      </c>
      <c r="K565" s="613">
        <f t="shared" si="176"/>
        <v>95413.15</v>
      </c>
      <c r="L565" s="614">
        <f>SUM(K565-G565)</f>
        <v>-2252.9500000000116</v>
      </c>
      <c r="M565" s="615">
        <v>1</v>
      </c>
      <c r="N565" s="554">
        <f t="shared" si="177"/>
        <v>-2252.9500000000116</v>
      </c>
      <c r="O565" s="616" t="s">
        <v>3</v>
      </c>
      <c r="P565" s="311"/>
    </row>
    <row r="566" spans="1:16" s="108" customFormat="1" ht="15" customHeight="1" x14ac:dyDescent="0.25">
      <c r="A566" s="610" t="s">
        <v>1988</v>
      </c>
      <c r="B566" s="534" t="s">
        <v>1989</v>
      </c>
      <c r="C566" s="378" t="s">
        <v>52</v>
      </c>
      <c r="D566" s="548">
        <v>42052</v>
      </c>
      <c r="E566" s="549">
        <v>1475</v>
      </c>
      <c r="F566" s="629">
        <v>51.55</v>
      </c>
      <c r="G566" s="612">
        <f t="shared" si="175"/>
        <v>76036.25</v>
      </c>
      <c r="H566" s="552"/>
      <c r="I566" s="578">
        <v>42192</v>
      </c>
      <c r="J566" s="794">
        <v>55.14</v>
      </c>
      <c r="K566" s="613">
        <f t="shared" si="176"/>
        <v>81331.5</v>
      </c>
      <c r="L566" s="614">
        <f>SUM(K566-G566)</f>
        <v>5295.25</v>
      </c>
      <c r="M566" s="615">
        <v>1</v>
      </c>
      <c r="N566" s="554">
        <f t="shared" si="177"/>
        <v>5295.25</v>
      </c>
      <c r="O566" s="616" t="s">
        <v>3</v>
      </c>
      <c r="P566" s="311"/>
    </row>
    <row r="567" spans="1:16" s="110" customFormat="1" ht="15" customHeight="1" x14ac:dyDescent="0.25">
      <c r="A567" s="610" t="s">
        <v>2011</v>
      </c>
      <c r="B567" s="534" t="s">
        <v>928</v>
      </c>
      <c r="C567" s="378" t="s">
        <v>52</v>
      </c>
      <c r="D567" s="548">
        <v>42068</v>
      </c>
      <c r="E567" s="549">
        <v>4004</v>
      </c>
      <c r="F567" s="629">
        <v>27.41</v>
      </c>
      <c r="G567" s="612">
        <f t="shared" si="175"/>
        <v>109749.64</v>
      </c>
      <c r="H567" s="552"/>
      <c r="I567" s="578">
        <v>42192</v>
      </c>
      <c r="J567" s="794">
        <v>30.14</v>
      </c>
      <c r="K567" s="613">
        <f t="shared" si="176"/>
        <v>120680.56</v>
      </c>
      <c r="L567" s="614">
        <f>SUM(K567-G567)</f>
        <v>10930.919999999998</v>
      </c>
      <c r="M567" s="615">
        <v>1</v>
      </c>
      <c r="N567" s="554">
        <f t="shared" si="177"/>
        <v>10930.919999999998</v>
      </c>
      <c r="O567" s="616" t="s">
        <v>3</v>
      </c>
      <c r="P567" s="311"/>
    </row>
    <row r="568" spans="1:16" s="110" customFormat="1" ht="15" customHeight="1" x14ac:dyDescent="0.25">
      <c r="A568" s="610" t="s">
        <v>476</v>
      </c>
      <c r="B568" s="534" t="s">
        <v>477</v>
      </c>
      <c r="C568" s="378" t="s">
        <v>52</v>
      </c>
      <c r="D568" s="548">
        <v>42034</v>
      </c>
      <c r="E568" s="549">
        <v>2798</v>
      </c>
      <c r="F568" s="629">
        <v>66.11</v>
      </c>
      <c r="G568" s="612">
        <f t="shared" ref="G568:G576" si="178">SUM(E568*F568)</f>
        <v>184975.78</v>
      </c>
      <c r="H568" s="552"/>
      <c r="I568" s="578">
        <v>42188</v>
      </c>
      <c r="J568" s="794">
        <v>67.459999999999994</v>
      </c>
      <c r="K568" s="613">
        <f t="shared" ref="K568:K576" si="179">SUM(E568*J568)</f>
        <v>188753.08</v>
      </c>
      <c r="L568" s="614">
        <f>SUM(K568-G568)</f>
        <v>3777.2999999999884</v>
      </c>
      <c r="M568" s="615">
        <v>1</v>
      </c>
      <c r="N568" s="554">
        <f t="shared" ref="N568:N576" si="180">SUM(L568*M568)</f>
        <v>3777.2999999999884</v>
      </c>
      <c r="O568" s="616" t="s">
        <v>3</v>
      </c>
      <c r="P568" s="311"/>
    </row>
    <row r="569" spans="1:16" s="108" customFormat="1" ht="15" customHeight="1" x14ac:dyDescent="0.25">
      <c r="A569" s="466" t="s">
        <v>1781</v>
      </c>
      <c r="B569" s="575" t="s">
        <v>1782</v>
      </c>
      <c r="C569" s="443" t="s">
        <v>77</v>
      </c>
      <c r="D569" s="444">
        <v>42152</v>
      </c>
      <c r="E569" s="445">
        <v>2019</v>
      </c>
      <c r="F569" s="789">
        <v>62.32</v>
      </c>
      <c r="G569" s="618">
        <f t="shared" si="178"/>
        <v>125824.08</v>
      </c>
      <c r="H569" s="448"/>
      <c r="I569" s="515">
        <v>42198</v>
      </c>
      <c r="J569" s="795">
        <v>64.37</v>
      </c>
      <c r="K569" s="619">
        <f t="shared" si="179"/>
        <v>129963.03000000001</v>
      </c>
      <c r="L569" s="620">
        <f>SUM(G569-K569)</f>
        <v>-4138.9500000000116</v>
      </c>
      <c r="M569" s="621">
        <v>1</v>
      </c>
      <c r="N569" s="451">
        <f t="shared" si="180"/>
        <v>-4138.9500000000116</v>
      </c>
      <c r="O569" s="622"/>
      <c r="P569" s="110"/>
    </row>
    <row r="570" spans="1:16" s="110" customFormat="1" ht="15" customHeight="1" x14ac:dyDescent="0.25">
      <c r="A570" s="466" t="s">
        <v>2110</v>
      </c>
      <c r="B570" s="575" t="s">
        <v>2111</v>
      </c>
      <c r="C570" s="443" t="s">
        <v>77</v>
      </c>
      <c r="D570" s="444">
        <v>42159</v>
      </c>
      <c r="E570" s="445">
        <v>1445</v>
      </c>
      <c r="F570" s="789">
        <v>99.28</v>
      </c>
      <c r="G570" s="618">
        <f t="shared" si="178"/>
        <v>143459.6</v>
      </c>
      <c r="H570" s="448"/>
      <c r="I570" s="515">
        <v>42198</v>
      </c>
      <c r="J570" s="795">
        <v>101.85</v>
      </c>
      <c r="K570" s="619">
        <f t="shared" si="179"/>
        <v>147173.25</v>
      </c>
      <c r="L570" s="620">
        <f>SUM(G570-K570)</f>
        <v>-3713.6499999999942</v>
      </c>
      <c r="M570" s="621">
        <v>1</v>
      </c>
      <c r="N570" s="451">
        <f t="shared" si="180"/>
        <v>-3713.6499999999942</v>
      </c>
      <c r="O570" s="622"/>
    </row>
    <row r="571" spans="1:16" s="110" customFormat="1" ht="15" customHeight="1" x14ac:dyDescent="0.25">
      <c r="A571" s="481" t="s">
        <v>2090</v>
      </c>
      <c r="B571" s="534" t="s">
        <v>1455</v>
      </c>
      <c r="C571" s="378" t="s">
        <v>52</v>
      </c>
      <c r="D571" s="548">
        <v>42139</v>
      </c>
      <c r="E571" s="549">
        <v>2572</v>
      </c>
      <c r="F571" s="629">
        <v>46.37</v>
      </c>
      <c r="G571" s="612">
        <f t="shared" si="178"/>
        <v>119263.64</v>
      </c>
      <c r="H571" s="552"/>
      <c r="I571" s="578">
        <v>42206</v>
      </c>
      <c r="J571" s="794">
        <v>44.3</v>
      </c>
      <c r="K571" s="613">
        <f t="shared" si="179"/>
        <v>113939.59999999999</v>
      </c>
      <c r="L571" s="614">
        <f>SUM(K571-G571)</f>
        <v>-5324.0400000000081</v>
      </c>
      <c r="M571" s="615">
        <v>1</v>
      </c>
      <c r="N571" s="554">
        <f t="shared" si="180"/>
        <v>-5324.0400000000081</v>
      </c>
      <c r="O571" s="616" t="s">
        <v>3</v>
      </c>
      <c r="P571" s="311"/>
    </row>
    <row r="572" spans="1:16" s="110" customFormat="1" ht="15" customHeight="1" x14ac:dyDescent="0.25">
      <c r="A572" s="610" t="s">
        <v>2128</v>
      </c>
      <c r="B572" s="534" t="s">
        <v>2129</v>
      </c>
      <c r="C572" s="378" t="s">
        <v>52</v>
      </c>
      <c r="D572" s="548">
        <v>42172</v>
      </c>
      <c r="E572" s="549">
        <v>747</v>
      </c>
      <c r="F572" s="629">
        <v>84.93</v>
      </c>
      <c r="G572" s="612">
        <f t="shared" si="178"/>
        <v>63442.710000000006</v>
      </c>
      <c r="H572" s="552"/>
      <c r="I572" s="578">
        <v>42209</v>
      </c>
      <c r="J572" s="794">
        <v>82.56</v>
      </c>
      <c r="K572" s="613">
        <f t="shared" si="179"/>
        <v>61672.32</v>
      </c>
      <c r="L572" s="614">
        <f>SUM(K572-G572)</f>
        <v>-1770.3900000000067</v>
      </c>
      <c r="M572" s="615">
        <v>1</v>
      </c>
      <c r="N572" s="554">
        <f t="shared" si="180"/>
        <v>-1770.3900000000067</v>
      </c>
      <c r="O572" s="616" t="s">
        <v>3</v>
      </c>
      <c r="P572" s="311"/>
    </row>
    <row r="573" spans="1:16" s="110" customFormat="1" ht="15" customHeight="1" x14ac:dyDescent="0.25">
      <c r="A573" s="610" t="s">
        <v>2124</v>
      </c>
      <c r="B573" s="534" t="s">
        <v>2123</v>
      </c>
      <c r="C573" s="378" t="s">
        <v>52</v>
      </c>
      <c r="D573" s="548">
        <v>42163</v>
      </c>
      <c r="E573" s="549">
        <v>1456</v>
      </c>
      <c r="F573" s="629">
        <v>66.239999999999995</v>
      </c>
      <c r="G573" s="612">
        <f t="shared" si="178"/>
        <v>96445.439999999988</v>
      </c>
      <c r="H573" s="552"/>
      <c r="I573" s="578">
        <v>42212</v>
      </c>
      <c r="J573" s="794">
        <v>72.25</v>
      </c>
      <c r="K573" s="613">
        <f t="shared" si="179"/>
        <v>105196</v>
      </c>
      <c r="L573" s="614">
        <f>SUM(K573-G573)</f>
        <v>8750.5600000000122</v>
      </c>
      <c r="M573" s="615">
        <v>1</v>
      </c>
      <c r="N573" s="554">
        <f t="shared" si="180"/>
        <v>8750.5600000000122</v>
      </c>
      <c r="O573" s="616" t="s">
        <v>3</v>
      </c>
      <c r="P573" s="311"/>
    </row>
    <row r="574" spans="1:16" s="110" customFormat="1" ht="15" customHeight="1" x14ac:dyDescent="0.25">
      <c r="A574" s="466" t="s">
        <v>1683</v>
      </c>
      <c r="B574" s="575" t="s">
        <v>1684</v>
      </c>
      <c r="C574" s="443" t="s">
        <v>77</v>
      </c>
      <c r="D574" s="444">
        <v>42159</v>
      </c>
      <c r="E574" s="445">
        <v>2837</v>
      </c>
      <c r="F574" s="789">
        <v>37.75</v>
      </c>
      <c r="G574" s="618">
        <f t="shared" si="178"/>
        <v>107096.75</v>
      </c>
      <c r="H574" s="448"/>
      <c r="I574" s="515">
        <v>42213</v>
      </c>
      <c r="J574" s="795">
        <v>38.909999999999997</v>
      </c>
      <c r="K574" s="619">
        <f t="shared" si="179"/>
        <v>110387.66999999998</v>
      </c>
      <c r="L574" s="620">
        <f>SUM(G574-K574)</f>
        <v>-3290.9199999999837</v>
      </c>
      <c r="M574" s="621">
        <v>1</v>
      </c>
      <c r="N574" s="451">
        <f t="shared" si="180"/>
        <v>-3290.9199999999837</v>
      </c>
      <c r="O574" s="622"/>
    </row>
    <row r="575" spans="1:16" s="108" customFormat="1" ht="15" customHeight="1" x14ac:dyDescent="0.25">
      <c r="A575" s="466" t="s">
        <v>478</v>
      </c>
      <c r="B575" s="575" t="s">
        <v>479</v>
      </c>
      <c r="C575" s="443" t="s">
        <v>77</v>
      </c>
      <c r="D575" s="444">
        <v>42181</v>
      </c>
      <c r="E575" s="445">
        <v>1094</v>
      </c>
      <c r="F575" s="789">
        <v>80.2</v>
      </c>
      <c r="G575" s="618">
        <f t="shared" si="178"/>
        <v>87738.8</v>
      </c>
      <c r="H575" s="448"/>
      <c r="I575" s="515">
        <v>42214</v>
      </c>
      <c r="J575" s="795">
        <v>77.03</v>
      </c>
      <c r="K575" s="619">
        <f t="shared" si="179"/>
        <v>84270.82</v>
      </c>
      <c r="L575" s="620">
        <f>SUM(G575-K575)</f>
        <v>3467.9799999999959</v>
      </c>
      <c r="M575" s="621">
        <v>1</v>
      </c>
      <c r="N575" s="451">
        <f t="shared" si="180"/>
        <v>3467.9799999999959</v>
      </c>
      <c r="O575" s="622"/>
      <c r="P575" s="110"/>
    </row>
    <row r="576" spans="1:16" s="108" customFormat="1" ht="15" customHeight="1" x14ac:dyDescent="0.25">
      <c r="A576" s="610" t="s">
        <v>496</v>
      </c>
      <c r="B576" s="534" t="s">
        <v>497</v>
      </c>
      <c r="C576" s="378" t="s">
        <v>52</v>
      </c>
      <c r="D576" s="548">
        <v>42109</v>
      </c>
      <c r="E576" s="549">
        <v>3113</v>
      </c>
      <c r="F576" s="629">
        <v>56.74</v>
      </c>
      <c r="G576" s="612">
        <f t="shared" si="178"/>
        <v>176631.62</v>
      </c>
      <c r="H576" s="552"/>
      <c r="I576" s="578">
        <v>42214</v>
      </c>
      <c r="J576" s="794">
        <v>59.16</v>
      </c>
      <c r="K576" s="613">
        <f t="shared" si="179"/>
        <v>184165.08</v>
      </c>
      <c r="L576" s="614">
        <f>SUM(K576-G576)</f>
        <v>7533.4599999999919</v>
      </c>
      <c r="M576" s="615">
        <v>1</v>
      </c>
      <c r="N576" s="554">
        <f t="shared" si="180"/>
        <v>7533.4599999999919</v>
      </c>
      <c r="O576" s="616" t="s">
        <v>3</v>
      </c>
      <c r="P576" s="311"/>
    </row>
    <row r="577" spans="1:16" s="108" customFormat="1" ht="15" customHeight="1" x14ac:dyDescent="0.25">
      <c r="A577" s="610" t="s">
        <v>2159</v>
      </c>
      <c r="B577" s="534" t="s">
        <v>1730</v>
      </c>
      <c r="C577" s="378" t="s">
        <v>52</v>
      </c>
      <c r="D577" s="548">
        <v>42212</v>
      </c>
      <c r="E577" s="549">
        <v>2445</v>
      </c>
      <c r="F577" s="629">
        <v>80.989999999999995</v>
      </c>
      <c r="G577" s="612">
        <f t="shared" ref="G577:G615" si="181">SUM(E577*F577)</f>
        <v>198020.55</v>
      </c>
      <c r="H577" s="552"/>
      <c r="I577" s="578">
        <v>42191</v>
      </c>
      <c r="J577" s="794">
        <v>80.989999999999995</v>
      </c>
      <c r="K577" s="613">
        <f t="shared" ref="K577:K615" si="182">SUM(E577*J577)</f>
        <v>198020.55</v>
      </c>
      <c r="L577" s="614">
        <f>SUM(K577-G577)</f>
        <v>0</v>
      </c>
      <c r="M577" s="615">
        <v>1</v>
      </c>
      <c r="N577" s="554">
        <f t="shared" ref="N577:N615" si="183">SUM(L577*M577)</f>
        <v>0</v>
      </c>
      <c r="O577" s="616" t="s">
        <v>3</v>
      </c>
      <c r="P577" s="311"/>
    </row>
    <row r="578" spans="1:16" s="108" customFormat="1" ht="15" customHeight="1" x14ac:dyDescent="0.25">
      <c r="A578" s="466" t="s">
        <v>2158</v>
      </c>
      <c r="B578" s="575" t="s">
        <v>598</v>
      </c>
      <c r="C578" s="443" t="s">
        <v>77</v>
      </c>
      <c r="D578" s="444">
        <v>42208</v>
      </c>
      <c r="E578" s="445">
        <v>5193</v>
      </c>
      <c r="F578" s="789">
        <v>18.53</v>
      </c>
      <c r="G578" s="618">
        <f t="shared" si="181"/>
        <v>96226.290000000008</v>
      </c>
      <c r="H578" s="448"/>
      <c r="I578" s="515">
        <v>42226</v>
      </c>
      <c r="J578" s="795">
        <v>19.46</v>
      </c>
      <c r="K578" s="619">
        <f t="shared" si="182"/>
        <v>101055.78</v>
      </c>
      <c r="L578" s="620">
        <f>SUM(G578-K578)</f>
        <v>-4829.4899999999907</v>
      </c>
      <c r="M578" s="621">
        <v>1</v>
      </c>
      <c r="N578" s="451">
        <f t="shared" si="183"/>
        <v>-4829.4899999999907</v>
      </c>
      <c r="O578" s="622"/>
      <c r="P578" s="110"/>
    </row>
    <row r="579" spans="1:16" s="110" customFormat="1" ht="15" customHeight="1" x14ac:dyDescent="0.25">
      <c r="A579" s="610" t="s">
        <v>1052</v>
      </c>
      <c r="B579" s="534" t="s">
        <v>1046</v>
      </c>
      <c r="C579" s="378" t="s">
        <v>52</v>
      </c>
      <c r="D579" s="548">
        <v>42205</v>
      </c>
      <c r="E579" s="549">
        <v>1056</v>
      </c>
      <c r="F579" s="629">
        <v>79.2</v>
      </c>
      <c r="G579" s="612">
        <f t="shared" si="181"/>
        <v>83635.199999999997</v>
      </c>
      <c r="H579" s="552"/>
      <c r="I579" s="578">
        <v>42227</v>
      </c>
      <c r="J579" s="794">
        <v>85.62</v>
      </c>
      <c r="K579" s="613">
        <f t="shared" si="182"/>
        <v>90414.720000000001</v>
      </c>
      <c r="L579" s="614">
        <f t="shared" ref="L579:L586" si="184">SUM(K579-G579)</f>
        <v>6779.5200000000041</v>
      </c>
      <c r="M579" s="615">
        <v>1</v>
      </c>
      <c r="N579" s="554">
        <f t="shared" si="183"/>
        <v>6779.5200000000041</v>
      </c>
      <c r="O579" s="616" t="s">
        <v>3</v>
      </c>
      <c r="P579" s="311"/>
    </row>
    <row r="580" spans="1:16" s="110" customFormat="1" ht="15" customHeight="1" x14ac:dyDescent="0.25">
      <c r="A580" s="610" t="s">
        <v>2152</v>
      </c>
      <c r="B580" s="534" t="s">
        <v>1210</v>
      </c>
      <c r="C580" s="378" t="s">
        <v>52</v>
      </c>
      <c r="D580" s="548">
        <v>42205</v>
      </c>
      <c r="E580" s="549">
        <v>1272</v>
      </c>
      <c r="F580" s="629">
        <v>74.08</v>
      </c>
      <c r="G580" s="612">
        <f t="shared" si="181"/>
        <v>94229.759999999995</v>
      </c>
      <c r="H580" s="552"/>
      <c r="I580" s="578">
        <v>42237</v>
      </c>
      <c r="J580" s="794">
        <v>69.319999999999993</v>
      </c>
      <c r="K580" s="613">
        <f t="shared" si="182"/>
        <v>88175.039999999994</v>
      </c>
      <c r="L580" s="614">
        <f t="shared" si="184"/>
        <v>-6054.7200000000012</v>
      </c>
      <c r="M580" s="615">
        <v>1</v>
      </c>
      <c r="N580" s="554">
        <f t="shared" si="183"/>
        <v>-6054.7200000000012</v>
      </c>
      <c r="O580" s="616" t="s">
        <v>3</v>
      </c>
      <c r="P580" s="311"/>
    </row>
    <row r="581" spans="1:16" s="108" customFormat="1" ht="15" customHeight="1" x14ac:dyDescent="0.25">
      <c r="A581" s="610" t="s">
        <v>2150</v>
      </c>
      <c r="B581" s="534" t="s">
        <v>2151</v>
      </c>
      <c r="C581" s="378" t="s">
        <v>52</v>
      </c>
      <c r="D581" s="548">
        <v>42213</v>
      </c>
      <c r="E581" s="549">
        <v>881</v>
      </c>
      <c r="F581" s="629">
        <v>85.71</v>
      </c>
      <c r="G581" s="612">
        <f t="shared" si="181"/>
        <v>75510.509999999995</v>
      </c>
      <c r="H581" s="552"/>
      <c r="I581" s="578">
        <v>42237</v>
      </c>
      <c r="J581" s="794">
        <v>78.66</v>
      </c>
      <c r="K581" s="613">
        <f t="shared" si="182"/>
        <v>69299.459999999992</v>
      </c>
      <c r="L581" s="614">
        <f t="shared" si="184"/>
        <v>-6211.0500000000029</v>
      </c>
      <c r="M581" s="615">
        <v>1</v>
      </c>
      <c r="N581" s="554">
        <f t="shared" si="183"/>
        <v>-6211.0500000000029</v>
      </c>
      <c r="O581" s="616" t="s">
        <v>3</v>
      </c>
      <c r="P581" s="311"/>
    </row>
    <row r="582" spans="1:16" s="108" customFormat="1" ht="15" customHeight="1" x14ac:dyDescent="0.25">
      <c r="A582" s="610" t="s">
        <v>2153</v>
      </c>
      <c r="B582" s="534" t="s">
        <v>1532</v>
      </c>
      <c r="C582" s="378" t="s">
        <v>52</v>
      </c>
      <c r="D582" s="548">
        <v>42199</v>
      </c>
      <c r="E582" s="549">
        <v>3074</v>
      </c>
      <c r="F582" s="629">
        <v>58.67</v>
      </c>
      <c r="G582" s="612">
        <f t="shared" si="181"/>
        <v>180351.58000000002</v>
      </c>
      <c r="H582" s="552"/>
      <c r="I582" s="578">
        <v>42237</v>
      </c>
      <c r="J582" s="794">
        <v>62.44</v>
      </c>
      <c r="K582" s="613">
        <f t="shared" si="182"/>
        <v>191940.56</v>
      </c>
      <c r="L582" s="614">
        <f t="shared" si="184"/>
        <v>11588.979999999981</v>
      </c>
      <c r="M582" s="615">
        <v>1</v>
      </c>
      <c r="N582" s="554">
        <f t="shared" si="183"/>
        <v>11588.979999999981</v>
      </c>
      <c r="O582" s="616" t="s">
        <v>3</v>
      </c>
      <c r="P582" s="311"/>
    </row>
    <row r="583" spans="1:16" s="110" customFormat="1" ht="15" customHeight="1" x14ac:dyDescent="0.25">
      <c r="A583" s="610" t="s">
        <v>2121</v>
      </c>
      <c r="B583" s="534" t="s">
        <v>2122</v>
      </c>
      <c r="C583" s="378" t="s">
        <v>52</v>
      </c>
      <c r="D583" s="548">
        <v>42163</v>
      </c>
      <c r="E583" s="549">
        <v>991</v>
      </c>
      <c r="F583" s="629">
        <v>68.12</v>
      </c>
      <c r="G583" s="612">
        <f t="shared" si="181"/>
        <v>67506.92</v>
      </c>
      <c r="H583" s="552"/>
      <c r="I583" s="578">
        <v>42240</v>
      </c>
      <c r="J583" s="794">
        <v>61.17</v>
      </c>
      <c r="K583" s="613">
        <f t="shared" si="182"/>
        <v>60619.47</v>
      </c>
      <c r="L583" s="614">
        <f t="shared" si="184"/>
        <v>-6887.4499999999971</v>
      </c>
      <c r="M583" s="615">
        <v>1</v>
      </c>
      <c r="N583" s="554">
        <f t="shared" si="183"/>
        <v>-6887.4499999999971</v>
      </c>
      <c r="O583" s="616" t="s">
        <v>3</v>
      </c>
      <c r="P583" s="311"/>
    </row>
    <row r="584" spans="1:16" s="110" customFormat="1" ht="15" customHeight="1" x14ac:dyDescent="0.25">
      <c r="A584" s="610" t="s">
        <v>2160</v>
      </c>
      <c r="B584" s="534" t="s">
        <v>2161</v>
      </c>
      <c r="C584" s="378" t="s">
        <v>52</v>
      </c>
      <c r="D584" s="548">
        <v>42212</v>
      </c>
      <c r="E584" s="549">
        <v>342</v>
      </c>
      <c r="F584" s="629">
        <v>276.44</v>
      </c>
      <c r="G584" s="612">
        <f t="shared" si="181"/>
        <v>94542.48</v>
      </c>
      <c r="H584" s="552"/>
      <c r="I584" s="578">
        <v>42240</v>
      </c>
      <c r="J584" s="794">
        <v>260</v>
      </c>
      <c r="K584" s="613">
        <f t="shared" si="182"/>
        <v>88920</v>
      </c>
      <c r="L584" s="614">
        <f t="shared" si="184"/>
        <v>-5622.4799999999959</v>
      </c>
      <c r="M584" s="615">
        <v>1</v>
      </c>
      <c r="N584" s="554">
        <f t="shared" si="183"/>
        <v>-5622.4799999999959</v>
      </c>
      <c r="O584" s="616" t="s">
        <v>3</v>
      </c>
      <c r="P584" s="311"/>
    </row>
    <row r="585" spans="1:16" s="110" customFormat="1" ht="15" customHeight="1" x14ac:dyDescent="0.25">
      <c r="A585" s="610" t="s">
        <v>2165</v>
      </c>
      <c r="B585" s="534" t="s">
        <v>2166</v>
      </c>
      <c r="C585" s="378" t="s">
        <v>52</v>
      </c>
      <c r="D585" s="548">
        <v>42215</v>
      </c>
      <c r="E585" s="549">
        <v>1149</v>
      </c>
      <c r="F585" s="629">
        <v>50.29</v>
      </c>
      <c r="G585" s="612">
        <f t="shared" si="181"/>
        <v>57783.21</v>
      </c>
      <c r="H585" s="552"/>
      <c r="I585" s="578">
        <v>42240</v>
      </c>
      <c r="J585" s="794">
        <v>45.71</v>
      </c>
      <c r="K585" s="613">
        <f t="shared" si="182"/>
        <v>52520.79</v>
      </c>
      <c r="L585" s="614">
        <f t="shared" si="184"/>
        <v>-5262.4199999999983</v>
      </c>
      <c r="M585" s="615">
        <v>1</v>
      </c>
      <c r="N585" s="554">
        <f t="shared" si="183"/>
        <v>-5262.4199999999983</v>
      </c>
      <c r="O585" s="616" t="s">
        <v>3</v>
      </c>
      <c r="P585" s="311"/>
    </row>
    <row r="586" spans="1:16" s="108" customFormat="1" ht="15" customHeight="1" x14ac:dyDescent="0.25">
      <c r="A586" s="14" t="s">
        <v>2177</v>
      </c>
      <c r="B586" s="535" t="s">
        <v>560</v>
      </c>
      <c r="C586" s="432" t="s">
        <v>52</v>
      </c>
      <c r="D586" s="433">
        <v>42235</v>
      </c>
      <c r="E586" s="434">
        <v>907</v>
      </c>
      <c r="F586" s="435">
        <v>81.31</v>
      </c>
      <c r="G586" s="436">
        <f t="shared" si="181"/>
        <v>73748.17</v>
      </c>
      <c r="H586" s="437"/>
      <c r="I586" s="896">
        <v>42240</v>
      </c>
      <c r="J586" s="435">
        <v>73.900000000000006</v>
      </c>
      <c r="K586" s="439">
        <f t="shared" si="182"/>
        <v>67027.3</v>
      </c>
      <c r="L586" s="440">
        <f t="shared" si="184"/>
        <v>-6720.8699999999953</v>
      </c>
      <c r="M586" s="415">
        <v>1</v>
      </c>
      <c r="N586" s="441">
        <f t="shared" si="183"/>
        <v>-6720.8699999999953</v>
      </c>
      <c r="O586" s="355"/>
      <c r="P586" s="114"/>
    </row>
    <row r="587" spans="1:16" s="108" customFormat="1" ht="15" customHeight="1" x14ac:dyDescent="0.25">
      <c r="A587" s="466" t="s">
        <v>970</v>
      </c>
      <c r="B587" s="575" t="s">
        <v>971</v>
      </c>
      <c r="C587" s="443" t="s">
        <v>77</v>
      </c>
      <c r="D587" s="444">
        <v>42228</v>
      </c>
      <c r="E587" s="445">
        <v>2013</v>
      </c>
      <c r="F587" s="789">
        <v>56.94</v>
      </c>
      <c r="G587" s="618">
        <f t="shared" si="181"/>
        <v>114620.22</v>
      </c>
      <c r="H587" s="448"/>
      <c r="I587" s="515">
        <v>42241</v>
      </c>
      <c r="J587" s="795">
        <v>52.53</v>
      </c>
      <c r="K587" s="619">
        <f t="shared" si="182"/>
        <v>105742.89</v>
      </c>
      <c r="L587" s="620">
        <f>SUM(G587-K587)</f>
        <v>8877.3300000000017</v>
      </c>
      <c r="M587" s="621">
        <v>1</v>
      </c>
      <c r="N587" s="451">
        <f t="shared" si="183"/>
        <v>8877.3300000000017</v>
      </c>
      <c r="O587" s="622"/>
      <c r="P587" s="110"/>
    </row>
    <row r="588" spans="1:16" s="108" customFormat="1" ht="15" customHeight="1" x14ac:dyDescent="0.25">
      <c r="A588" s="466" t="s">
        <v>1804</v>
      </c>
      <c r="B588" s="575" t="s">
        <v>1080</v>
      </c>
      <c r="C588" s="443" t="s">
        <v>77</v>
      </c>
      <c r="D588" s="444">
        <v>42190</v>
      </c>
      <c r="E588" s="445">
        <v>1027</v>
      </c>
      <c r="F588" s="789">
        <v>66.5</v>
      </c>
      <c r="G588" s="618">
        <f t="shared" si="181"/>
        <v>68295.5</v>
      </c>
      <c r="H588" s="448"/>
      <c r="I588" s="515">
        <v>42241</v>
      </c>
      <c r="J588" s="795">
        <v>62.15</v>
      </c>
      <c r="K588" s="619">
        <f t="shared" si="182"/>
        <v>63828.049999999996</v>
      </c>
      <c r="L588" s="620">
        <f>SUM(G588-K588)</f>
        <v>4467.4500000000044</v>
      </c>
      <c r="M588" s="621">
        <v>1</v>
      </c>
      <c r="N588" s="451">
        <f t="shared" si="183"/>
        <v>4467.4500000000044</v>
      </c>
      <c r="O588" s="622"/>
      <c r="P588" s="110"/>
    </row>
    <row r="589" spans="1:16" s="110" customFormat="1" ht="15" customHeight="1" x14ac:dyDescent="0.25">
      <c r="A589" s="466" t="s">
        <v>1607</v>
      </c>
      <c r="B589" s="575" t="s">
        <v>1105</v>
      </c>
      <c r="C589" s="443" t="s">
        <v>77</v>
      </c>
      <c r="D589" s="444">
        <v>42150</v>
      </c>
      <c r="E589" s="445">
        <v>2396</v>
      </c>
      <c r="F589" s="789">
        <v>36.35</v>
      </c>
      <c r="G589" s="618">
        <f t="shared" si="181"/>
        <v>87094.6</v>
      </c>
      <c r="H589" s="448"/>
      <c r="I589" s="515">
        <v>42241</v>
      </c>
      <c r="J589" s="795">
        <v>29.47</v>
      </c>
      <c r="K589" s="619">
        <f t="shared" si="182"/>
        <v>70610.12</v>
      </c>
      <c r="L589" s="620">
        <f>SUM(G589-K589)</f>
        <v>16484.48000000001</v>
      </c>
      <c r="M589" s="621">
        <v>1</v>
      </c>
      <c r="N589" s="451">
        <f t="shared" si="183"/>
        <v>16484.48000000001</v>
      </c>
      <c r="O589" s="622"/>
    </row>
    <row r="590" spans="1:16" s="110" customFormat="1" ht="15" customHeight="1" x14ac:dyDescent="0.25">
      <c r="A590" s="14" t="s">
        <v>2170</v>
      </c>
      <c r="B590" s="535" t="s">
        <v>2171</v>
      </c>
      <c r="C590" s="432" t="s">
        <v>52</v>
      </c>
      <c r="D590" s="433">
        <v>42189</v>
      </c>
      <c r="E590" s="434">
        <v>8768</v>
      </c>
      <c r="F590" s="435">
        <v>5.07</v>
      </c>
      <c r="G590" s="436">
        <f t="shared" si="181"/>
        <v>44453.760000000002</v>
      </c>
      <c r="H590" s="437"/>
      <c r="I590" s="896">
        <v>42241</v>
      </c>
      <c r="J590" s="435">
        <v>4.91</v>
      </c>
      <c r="K590" s="439">
        <f t="shared" si="182"/>
        <v>43050.880000000005</v>
      </c>
      <c r="L590" s="440">
        <f>SUM(K590-G590)</f>
        <v>-1402.8799999999974</v>
      </c>
      <c r="M590" s="415">
        <v>1</v>
      </c>
      <c r="N590" s="441">
        <f t="shared" si="183"/>
        <v>-1402.8799999999974</v>
      </c>
      <c r="O590" s="355"/>
      <c r="P590" s="114"/>
    </row>
    <row r="591" spans="1:16" s="110" customFormat="1" ht="15" customHeight="1" x14ac:dyDescent="0.25">
      <c r="A591" s="466" t="s">
        <v>2163</v>
      </c>
      <c r="B591" s="575" t="s">
        <v>388</v>
      </c>
      <c r="C591" s="443" t="s">
        <v>77</v>
      </c>
      <c r="D591" s="444">
        <v>42213</v>
      </c>
      <c r="E591" s="445">
        <v>991</v>
      </c>
      <c r="F591" s="789">
        <v>81.77</v>
      </c>
      <c r="G591" s="618">
        <f t="shared" si="181"/>
        <v>81034.069999999992</v>
      </c>
      <c r="H591" s="448"/>
      <c r="I591" s="515">
        <v>42241</v>
      </c>
      <c r="J591" s="795">
        <v>80.040000000000006</v>
      </c>
      <c r="K591" s="619">
        <f t="shared" si="182"/>
        <v>79319.64</v>
      </c>
      <c r="L591" s="620">
        <f t="shared" ref="L591:L615" si="185">SUM(G591-K591)</f>
        <v>1714.429999999993</v>
      </c>
      <c r="M591" s="621">
        <v>1</v>
      </c>
      <c r="N591" s="451">
        <f t="shared" si="183"/>
        <v>1714.429999999993</v>
      </c>
      <c r="O591" s="622"/>
    </row>
    <row r="592" spans="1:16" s="108" customFormat="1" ht="15" customHeight="1" x14ac:dyDescent="0.25">
      <c r="A592" s="466" t="s">
        <v>2172</v>
      </c>
      <c r="B592" s="575" t="s">
        <v>2055</v>
      </c>
      <c r="C592" s="443" t="s">
        <v>77</v>
      </c>
      <c r="D592" s="444">
        <v>42191</v>
      </c>
      <c r="E592" s="445">
        <v>832</v>
      </c>
      <c r="F592" s="789">
        <v>72.25</v>
      </c>
      <c r="G592" s="618">
        <f t="shared" si="181"/>
        <v>60112</v>
      </c>
      <c r="H592" s="448"/>
      <c r="I592" s="515">
        <v>42241</v>
      </c>
      <c r="J592" s="795">
        <v>68.12</v>
      </c>
      <c r="K592" s="619">
        <f t="shared" si="182"/>
        <v>56675.840000000004</v>
      </c>
      <c r="L592" s="620">
        <f t="shared" si="185"/>
        <v>3436.1599999999962</v>
      </c>
      <c r="M592" s="621">
        <v>1</v>
      </c>
      <c r="N592" s="451">
        <f t="shared" si="183"/>
        <v>3436.1599999999962</v>
      </c>
      <c r="O592" s="622"/>
      <c r="P592" s="110"/>
    </row>
    <row r="593" spans="1:16" s="108" customFormat="1" ht="15" customHeight="1" x14ac:dyDescent="0.25">
      <c r="A593" s="466" t="s">
        <v>2179</v>
      </c>
      <c r="B593" s="575" t="s">
        <v>2178</v>
      </c>
      <c r="C593" s="443" t="s">
        <v>77</v>
      </c>
      <c r="D593" s="444">
        <v>42237</v>
      </c>
      <c r="E593" s="445">
        <v>606</v>
      </c>
      <c r="F593" s="789">
        <v>98.4</v>
      </c>
      <c r="G593" s="618">
        <f t="shared" si="181"/>
        <v>59630.400000000001</v>
      </c>
      <c r="H593" s="448"/>
      <c r="I593" s="515">
        <v>42241</v>
      </c>
      <c r="J593" s="795">
        <v>91.29</v>
      </c>
      <c r="K593" s="619">
        <f t="shared" si="182"/>
        <v>55321.740000000005</v>
      </c>
      <c r="L593" s="620">
        <f t="shared" si="185"/>
        <v>4308.6599999999962</v>
      </c>
      <c r="M593" s="621">
        <v>1</v>
      </c>
      <c r="N593" s="451">
        <f t="shared" si="183"/>
        <v>4308.6599999999962</v>
      </c>
      <c r="O593" s="622"/>
      <c r="P593" s="110"/>
    </row>
    <row r="594" spans="1:16" s="108" customFormat="1" ht="15" customHeight="1" x14ac:dyDescent="0.3">
      <c r="A594" s="900" t="s">
        <v>2211</v>
      </c>
      <c r="B594" s="575" t="s">
        <v>2200</v>
      </c>
      <c r="C594" s="443" t="s">
        <v>77</v>
      </c>
      <c r="D594" s="444">
        <v>42240</v>
      </c>
      <c r="E594" s="445">
        <v>290</v>
      </c>
      <c r="F594" s="789">
        <v>108.03</v>
      </c>
      <c r="G594" s="618">
        <f t="shared" si="181"/>
        <v>31328.7</v>
      </c>
      <c r="H594" s="448"/>
      <c r="I594" s="515">
        <v>42241</v>
      </c>
      <c r="J594" s="795">
        <v>114.19</v>
      </c>
      <c r="K594" s="619">
        <f t="shared" si="182"/>
        <v>33115.1</v>
      </c>
      <c r="L594" s="620">
        <f t="shared" si="185"/>
        <v>-1786.3999999999978</v>
      </c>
      <c r="M594" s="621">
        <v>1</v>
      </c>
      <c r="N594" s="451">
        <f t="shared" si="183"/>
        <v>-1786.3999999999978</v>
      </c>
      <c r="O594" s="622"/>
      <c r="P594" s="110"/>
    </row>
    <row r="595" spans="1:16" s="110" customFormat="1" ht="15" customHeight="1" x14ac:dyDescent="0.3">
      <c r="A595" s="900" t="s">
        <v>2213</v>
      </c>
      <c r="B595" s="575" t="s">
        <v>2202</v>
      </c>
      <c r="C595" s="443" t="s">
        <v>77</v>
      </c>
      <c r="D595" s="444">
        <v>42240</v>
      </c>
      <c r="E595" s="445">
        <v>2911</v>
      </c>
      <c r="F595" s="789">
        <v>29.44</v>
      </c>
      <c r="G595" s="618">
        <f t="shared" si="181"/>
        <v>85699.839999999997</v>
      </c>
      <c r="H595" s="448"/>
      <c r="I595" s="515">
        <v>42241</v>
      </c>
      <c r="J595" s="795">
        <v>28.98</v>
      </c>
      <c r="K595" s="619">
        <f t="shared" si="182"/>
        <v>84360.78</v>
      </c>
      <c r="L595" s="620">
        <f t="shared" si="185"/>
        <v>1339.0599999999977</v>
      </c>
      <c r="M595" s="621">
        <v>1</v>
      </c>
      <c r="N595" s="451">
        <f t="shared" si="183"/>
        <v>1339.0599999999977</v>
      </c>
      <c r="O595" s="622"/>
    </row>
    <row r="596" spans="1:16" s="110" customFormat="1" ht="15" customHeight="1" x14ac:dyDescent="0.3">
      <c r="A596" s="900" t="s">
        <v>2214</v>
      </c>
      <c r="B596" s="575" t="s">
        <v>2203</v>
      </c>
      <c r="C596" s="443" t="s">
        <v>77</v>
      </c>
      <c r="D596" s="444">
        <v>42240</v>
      </c>
      <c r="E596" s="445">
        <v>1319</v>
      </c>
      <c r="F596" s="789">
        <v>46.03</v>
      </c>
      <c r="G596" s="618">
        <f t="shared" si="181"/>
        <v>60713.57</v>
      </c>
      <c r="H596" s="448"/>
      <c r="I596" s="515">
        <v>42241</v>
      </c>
      <c r="J596" s="795">
        <v>48.16</v>
      </c>
      <c r="K596" s="619">
        <f t="shared" si="182"/>
        <v>63523.039999999994</v>
      </c>
      <c r="L596" s="620">
        <f t="shared" si="185"/>
        <v>-2809.4699999999939</v>
      </c>
      <c r="M596" s="621">
        <v>1</v>
      </c>
      <c r="N596" s="451">
        <f t="shared" si="183"/>
        <v>-2809.4699999999939</v>
      </c>
      <c r="O596" s="622"/>
    </row>
    <row r="597" spans="1:16" s="108" customFormat="1" ht="15" customHeight="1" x14ac:dyDescent="0.3">
      <c r="A597" s="900" t="s">
        <v>657</v>
      </c>
      <c r="B597" s="575" t="s">
        <v>658</v>
      </c>
      <c r="C597" s="443" t="s">
        <v>77</v>
      </c>
      <c r="D597" s="444">
        <v>42240</v>
      </c>
      <c r="E597" s="445">
        <v>394</v>
      </c>
      <c r="F597" s="789">
        <v>110.5</v>
      </c>
      <c r="G597" s="618">
        <f t="shared" si="181"/>
        <v>43537</v>
      </c>
      <c r="H597" s="448"/>
      <c r="I597" s="515">
        <v>42241</v>
      </c>
      <c r="J597" s="795">
        <v>115.88</v>
      </c>
      <c r="K597" s="619">
        <f t="shared" si="182"/>
        <v>45656.72</v>
      </c>
      <c r="L597" s="620">
        <f t="shared" si="185"/>
        <v>-2119.7200000000012</v>
      </c>
      <c r="M597" s="621">
        <v>1</v>
      </c>
      <c r="N597" s="451">
        <f t="shared" si="183"/>
        <v>-2119.7200000000012</v>
      </c>
      <c r="O597" s="622"/>
      <c r="P597" s="110"/>
    </row>
    <row r="598" spans="1:16" s="108" customFormat="1" ht="15" customHeight="1" x14ac:dyDescent="0.3">
      <c r="A598" s="900" t="s">
        <v>2218</v>
      </c>
      <c r="B598" s="575" t="s">
        <v>2205</v>
      </c>
      <c r="C598" s="443" t="s">
        <v>77</v>
      </c>
      <c r="D598" s="444">
        <v>42240</v>
      </c>
      <c r="E598" s="445">
        <v>870</v>
      </c>
      <c r="F598" s="789">
        <v>35.19</v>
      </c>
      <c r="G598" s="618">
        <f t="shared" si="181"/>
        <v>30615.3</v>
      </c>
      <c r="H598" s="448"/>
      <c r="I598" s="515">
        <v>42241</v>
      </c>
      <c r="J598" s="795">
        <v>38.18</v>
      </c>
      <c r="K598" s="619">
        <f t="shared" si="182"/>
        <v>33216.6</v>
      </c>
      <c r="L598" s="620">
        <f t="shared" si="185"/>
        <v>-2601.2999999999993</v>
      </c>
      <c r="M598" s="621">
        <v>1</v>
      </c>
      <c r="N598" s="451">
        <f t="shared" si="183"/>
        <v>-2601.2999999999993</v>
      </c>
      <c r="O598" s="622"/>
      <c r="P598" s="110"/>
    </row>
    <row r="599" spans="1:16" s="110" customFormat="1" ht="15" customHeight="1" x14ac:dyDescent="0.3">
      <c r="A599" s="900" t="s">
        <v>2222</v>
      </c>
      <c r="B599" s="575" t="s">
        <v>962</v>
      </c>
      <c r="C599" s="443" t="s">
        <v>77</v>
      </c>
      <c r="D599" s="444">
        <v>42240</v>
      </c>
      <c r="E599" s="445">
        <v>1132</v>
      </c>
      <c r="F599" s="789">
        <v>139.35</v>
      </c>
      <c r="G599" s="618">
        <f t="shared" si="181"/>
        <v>157744.19999999998</v>
      </c>
      <c r="H599" s="448"/>
      <c r="I599" s="515">
        <v>42241</v>
      </c>
      <c r="J599" s="795">
        <v>139.35</v>
      </c>
      <c r="K599" s="619">
        <f t="shared" si="182"/>
        <v>157744.19999999998</v>
      </c>
      <c r="L599" s="620">
        <f t="shared" si="185"/>
        <v>0</v>
      </c>
      <c r="M599" s="621">
        <v>1</v>
      </c>
      <c r="N599" s="451">
        <f t="shared" si="183"/>
        <v>0</v>
      </c>
      <c r="O599" s="622"/>
    </row>
    <row r="600" spans="1:16" s="110" customFormat="1" ht="15" customHeight="1" x14ac:dyDescent="0.3">
      <c r="A600" s="900" t="s">
        <v>2217</v>
      </c>
      <c r="B600" s="575" t="s">
        <v>1859</v>
      </c>
      <c r="C600" s="443" t="s">
        <v>77</v>
      </c>
      <c r="D600" s="444">
        <v>42240</v>
      </c>
      <c r="E600" s="445">
        <v>735</v>
      </c>
      <c r="F600" s="789">
        <v>67.61</v>
      </c>
      <c r="G600" s="618">
        <f t="shared" si="181"/>
        <v>49693.35</v>
      </c>
      <c r="H600" s="448"/>
      <c r="I600" s="515">
        <v>42242</v>
      </c>
      <c r="J600" s="795">
        <v>69</v>
      </c>
      <c r="K600" s="619">
        <f t="shared" si="182"/>
        <v>50715</v>
      </c>
      <c r="L600" s="620">
        <f t="shared" si="185"/>
        <v>-1021.6500000000015</v>
      </c>
      <c r="M600" s="621">
        <v>1</v>
      </c>
      <c r="N600" s="451">
        <f t="shared" si="183"/>
        <v>-1021.6500000000015</v>
      </c>
      <c r="O600" s="622"/>
    </row>
    <row r="601" spans="1:16" s="110" customFormat="1" ht="15" customHeight="1" x14ac:dyDescent="0.3">
      <c r="A601" s="900" t="s">
        <v>1346</v>
      </c>
      <c r="B601" s="575" t="s">
        <v>1347</v>
      </c>
      <c r="C601" s="443" t="s">
        <v>77</v>
      </c>
      <c r="D601" s="444">
        <v>42240</v>
      </c>
      <c r="E601" s="445">
        <v>465</v>
      </c>
      <c r="F601" s="789">
        <v>67.58</v>
      </c>
      <c r="G601" s="618">
        <f t="shared" si="181"/>
        <v>31424.7</v>
      </c>
      <c r="H601" s="448"/>
      <c r="I601" s="515">
        <v>42242</v>
      </c>
      <c r="J601" s="795">
        <v>70.52</v>
      </c>
      <c r="K601" s="619">
        <f t="shared" si="182"/>
        <v>32791.799999999996</v>
      </c>
      <c r="L601" s="620">
        <f t="shared" si="185"/>
        <v>-1367.0999999999949</v>
      </c>
      <c r="M601" s="621">
        <v>1</v>
      </c>
      <c r="N601" s="451">
        <f t="shared" si="183"/>
        <v>-1367.0999999999949</v>
      </c>
      <c r="O601" s="622"/>
    </row>
    <row r="602" spans="1:16" s="110" customFormat="1" ht="15" customHeight="1" x14ac:dyDescent="0.25">
      <c r="A602" s="466" t="s">
        <v>1658</v>
      </c>
      <c r="B602" s="575" t="s">
        <v>837</v>
      </c>
      <c r="C602" s="443" t="s">
        <v>77</v>
      </c>
      <c r="D602" s="444">
        <v>42223</v>
      </c>
      <c r="E602" s="445">
        <v>3983</v>
      </c>
      <c r="F602" s="789">
        <v>46.51</v>
      </c>
      <c r="G602" s="618">
        <f t="shared" si="181"/>
        <v>185249.33</v>
      </c>
      <c r="H602" s="448"/>
      <c r="I602" s="515">
        <v>42243</v>
      </c>
      <c r="J602" s="795">
        <v>44.54</v>
      </c>
      <c r="K602" s="619">
        <f t="shared" si="182"/>
        <v>177402.82</v>
      </c>
      <c r="L602" s="620">
        <f t="shared" si="185"/>
        <v>7846.5099999999802</v>
      </c>
      <c r="M602" s="621">
        <v>1</v>
      </c>
      <c r="N602" s="451">
        <f t="shared" si="183"/>
        <v>7846.5099999999802</v>
      </c>
      <c r="O602" s="622"/>
    </row>
    <row r="603" spans="1:16" s="110" customFormat="1" ht="15" customHeight="1" x14ac:dyDescent="0.25">
      <c r="A603" s="466" t="s">
        <v>1325</v>
      </c>
      <c r="B603" s="575" t="s">
        <v>1326</v>
      </c>
      <c r="C603" s="443" t="s">
        <v>77</v>
      </c>
      <c r="D603" s="444">
        <v>36893</v>
      </c>
      <c r="E603" s="445">
        <v>2845</v>
      </c>
      <c r="F603" s="789">
        <v>55.81</v>
      </c>
      <c r="G603" s="618">
        <f t="shared" si="181"/>
        <v>158779.45000000001</v>
      </c>
      <c r="H603" s="448"/>
      <c r="I603" s="515">
        <v>42243</v>
      </c>
      <c r="J603" s="795">
        <v>42.4</v>
      </c>
      <c r="K603" s="619">
        <f t="shared" si="182"/>
        <v>120628</v>
      </c>
      <c r="L603" s="620">
        <f t="shared" si="185"/>
        <v>38151.450000000012</v>
      </c>
      <c r="M603" s="621">
        <v>1</v>
      </c>
      <c r="N603" s="451">
        <f t="shared" si="183"/>
        <v>38151.450000000012</v>
      </c>
      <c r="O603" s="622"/>
    </row>
    <row r="604" spans="1:16" s="110" customFormat="1" ht="15" customHeight="1" x14ac:dyDescent="0.25">
      <c r="A604" s="466" t="s">
        <v>2101</v>
      </c>
      <c r="B604" s="575" t="s">
        <v>2102</v>
      </c>
      <c r="C604" s="443" t="s">
        <v>77</v>
      </c>
      <c r="D604" s="444">
        <v>42150</v>
      </c>
      <c r="E604" s="445">
        <v>1353</v>
      </c>
      <c r="F604" s="789">
        <v>74.790000000000006</v>
      </c>
      <c r="G604" s="618">
        <f t="shared" si="181"/>
        <v>101190.87000000001</v>
      </c>
      <c r="H604" s="448"/>
      <c r="I604" s="515">
        <v>42243</v>
      </c>
      <c r="J604" s="795">
        <v>60.33</v>
      </c>
      <c r="K604" s="619">
        <f t="shared" si="182"/>
        <v>81626.489999999991</v>
      </c>
      <c r="L604" s="620">
        <f t="shared" si="185"/>
        <v>19564.380000000019</v>
      </c>
      <c r="M604" s="621">
        <v>1</v>
      </c>
      <c r="N604" s="451">
        <f t="shared" si="183"/>
        <v>19564.380000000019</v>
      </c>
      <c r="O604" s="622"/>
    </row>
    <row r="605" spans="1:16" s="110" customFormat="1" ht="15" customHeight="1" x14ac:dyDescent="0.25">
      <c r="A605" s="466" t="s">
        <v>1624</v>
      </c>
      <c r="B605" s="575" t="s">
        <v>993</v>
      </c>
      <c r="C605" s="443" t="s">
        <v>77</v>
      </c>
      <c r="D605" s="444">
        <v>42188</v>
      </c>
      <c r="E605" s="445">
        <v>1046</v>
      </c>
      <c r="F605" s="789">
        <v>77.75</v>
      </c>
      <c r="G605" s="618">
        <f t="shared" si="181"/>
        <v>81326.5</v>
      </c>
      <c r="H605" s="448"/>
      <c r="I605" s="515">
        <v>42243</v>
      </c>
      <c r="J605" s="795">
        <v>73.53</v>
      </c>
      <c r="K605" s="619">
        <f t="shared" si="182"/>
        <v>76912.38</v>
      </c>
      <c r="L605" s="620">
        <f t="shared" si="185"/>
        <v>4414.1199999999953</v>
      </c>
      <c r="M605" s="621">
        <v>1</v>
      </c>
      <c r="N605" s="451">
        <f t="shared" si="183"/>
        <v>4414.1199999999953</v>
      </c>
      <c r="O605" s="622"/>
    </row>
    <row r="606" spans="1:16" s="110" customFormat="1" ht="15" customHeight="1" x14ac:dyDescent="0.3">
      <c r="A606" s="900" t="s">
        <v>2212</v>
      </c>
      <c r="B606" s="575" t="s">
        <v>2201</v>
      </c>
      <c r="C606" s="443" t="s">
        <v>77</v>
      </c>
      <c r="D606" s="444">
        <v>42240</v>
      </c>
      <c r="E606" s="445">
        <v>48</v>
      </c>
      <c r="F606" s="789">
        <v>667</v>
      </c>
      <c r="G606" s="618">
        <f t="shared" si="181"/>
        <v>32016</v>
      </c>
      <c r="H606" s="448"/>
      <c r="I606" s="515">
        <v>42243</v>
      </c>
      <c r="J606" s="795">
        <v>714.51</v>
      </c>
      <c r="K606" s="619">
        <f t="shared" si="182"/>
        <v>34296.479999999996</v>
      </c>
      <c r="L606" s="620">
        <f t="shared" si="185"/>
        <v>-2280.4799999999959</v>
      </c>
      <c r="M606" s="621">
        <v>1</v>
      </c>
      <c r="N606" s="451">
        <f t="shared" si="183"/>
        <v>-2280.4799999999959</v>
      </c>
      <c r="O606" s="622"/>
    </row>
    <row r="607" spans="1:16" s="110" customFormat="1" ht="15" customHeight="1" x14ac:dyDescent="0.3">
      <c r="A607" s="900" t="s">
        <v>2216</v>
      </c>
      <c r="B607" s="575" t="s">
        <v>628</v>
      </c>
      <c r="C607" s="443" t="s">
        <v>77</v>
      </c>
      <c r="D607" s="444">
        <v>42240</v>
      </c>
      <c r="E607" s="445">
        <v>280</v>
      </c>
      <c r="F607" s="789">
        <v>212.9</v>
      </c>
      <c r="G607" s="618">
        <f t="shared" si="181"/>
        <v>59612</v>
      </c>
      <c r="H607" s="448"/>
      <c r="I607" s="515">
        <v>42243</v>
      </c>
      <c r="J607" s="795">
        <v>218.42</v>
      </c>
      <c r="K607" s="619">
        <f t="shared" si="182"/>
        <v>61157.599999999999</v>
      </c>
      <c r="L607" s="620">
        <f t="shared" si="185"/>
        <v>-1545.5999999999985</v>
      </c>
      <c r="M607" s="621">
        <v>1</v>
      </c>
      <c r="N607" s="451">
        <f t="shared" si="183"/>
        <v>-1545.5999999999985</v>
      </c>
      <c r="O607" s="622"/>
    </row>
    <row r="608" spans="1:16" s="110" customFormat="1" ht="15" customHeight="1" x14ac:dyDescent="0.3">
      <c r="A608" s="900" t="s">
        <v>2219</v>
      </c>
      <c r="B608" s="575" t="s">
        <v>2220</v>
      </c>
      <c r="C608" s="443" t="s">
        <v>77</v>
      </c>
      <c r="D608" s="444">
        <v>42240</v>
      </c>
      <c r="E608" s="445">
        <v>1362</v>
      </c>
      <c r="F608" s="789">
        <v>24.96</v>
      </c>
      <c r="G608" s="618">
        <f t="shared" si="181"/>
        <v>33995.520000000004</v>
      </c>
      <c r="H608" s="448"/>
      <c r="I608" s="515">
        <v>42243</v>
      </c>
      <c r="J608" s="795">
        <v>26.18</v>
      </c>
      <c r="K608" s="619">
        <f t="shared" si="182"/>
        <v>35657.159999999996</v>
      </c>
      <c r="L608" s="620">
        <f t="shared" si="185"/>
        <v>-1661.6399999999921</v>
      </c>
      <c r="M608" s="621">
        <v>1</v>
      </c>
      <c r="N608" s="451">
        <f t="shared" si="183"/>
        <v>-1661.6399999999921</v>
      </c>
      <c r="O608" s="622"/>
    </row>
    <row r="609" spans="1:16" s="110" customFormat="1" ht="15" customHeight="1" x14ac:dyDescent="0.3">
      <c r="A609" s="900" t="s">
        <v>2223</v>
      </c>
      <c r="B609" s="575" t="s">
        <v>2207</v>
      </c>
      <c r="C609" s="443" t="s">
        <v>77</v>
      </c>
      <c r="D609" s="444">
        <v>42240</v>
      </c>
      <c r="E609" s="445">
        <v>442</v>
      </c>
      <c r="F609" s="789">
        <v>56.88</v>
      </c>
      <c r="G609" s="618">
        <f t="shared" si="181"/>
        <v>25140.960000000003</v>
      </c>
      <c r="H609" s="448"/>
      <c r="I609" s="515">
        <v>42243</v>
      </c>
      <c r="J609" s="795">
        <v>63.96</v>
      </c>
      <c r="K609" s="619">
        <f t="shared" si="182"/>
        <v>28270.32</v>
      </c>
      <c r="L609" s="620">
        <f t="shared" si="185"/>
        <v>-3129.3599999999969</v>
      </c>
      <c r="M609" s="621">
        <v>1</v>
      </c>
      <c r="N609" s="451">
        <f t="shared" si="183"/>
        <v>-3129.3599999999969</v>
      </c>
      <c r="O609" s="622"/>
    </row>
    <row r="610" spans="1:16" s="110" customFormat="1" ht="15" customHeight="1" x14ac:dyDescent="0.3">
      <c r="A610" s="900" t="s">
        <v>2224</v>
      </c>
      <c r="B610" s="575" t="s">
        <v>2208</v>
      </c>
      <c r="C610" s="443" t="s">
        <v>77</v>
      </c>
      <c r="D610" s="444">
        <v>42240</v>
      </c>
      <c r="E610" s="445">
        <v>848</v>
      </c>
      <c r="F610" s="789">
        <v>87.06</v>
      </c>
      <c r="G610" s="618">
        <f t="shared" si="181"/>
        <v>73826.880000000005</v>
      </c>
      <c r="H610" s="448"/>
      <c r="I610" s="515">
        <v>42243</v>
      </c>
      <c r="J610" s="795">
        <v>91.16</v>
      </c>
      <c r="K610" s="619">
        <f t="shared" si="182"/>
        <v>77303.679999999993</v>
      </c>
      <c r="L610" s="620">
        <f t="shared" si="185"/>
        <v>-3476.7999999999884</v>
      </c>
      <c r="M610" s="621">
        <v>1</v>
      </c>
      <c r="N610" s="451">
        <f t="shared" si="183"/>
        <v>-3476.7999999999884</v>
      </c>
      <c r="O610" s="622"/>
    </row>
    <row r="611" spans="1:16" s="110" customFormat="1" ht="15" customHeight="1" x14ac:dyDescent="0.25">
      <c r="A611" s="466" t="s">
        <v>1312</v>
      </c>
      <c r="B611" s="575" t="s">
        <v>1313</v>
      </c>
      <c r="C611" s="443" t="s">
        <v>77</v>
      </c>
      <c r="D611" s="444">
        <v>42170</v>
      </c>
      <c r="E611" s="445">
        <v>1214</v>
      </c>
      <c r="F611" s="789">
        <v>53.78</v>
      </c>
      <c r="G611" s="618">
        <f t="shared" si="181"/>
        <v>65288.92</v>
      </c>
      <c r="H611" s="448"/>
      <c r="I611" s="515">
        <v>42244</v>
      </c>
      <c r="J611" s="795">
        <v>44.96</v>
      </c>
      <c r="K611" s="619">
        <f t="shared" si="182"/>
        <v>54581.440000000002</v>
      </c>
      <c r="L611" s="620">
        <f t="shared" si="185"/>
        <v>10707.479999999996</v>
      </c>
      <c r="M611" s="621">
        <v>1</v>
      </c>
      <c r="N611" s="451">
        <f t="shared" si="183"/>
        <v>10707.479999999996</v>
      </c>
      <c r="O611" s="622"/>
    </row>
    <row r="612" spans="1:16" s="110" customFormat="1" ht="15" customHeight="1" x14ac:dyDescent="0.25">
      <c r="A612" s="466" t="s">
        <v>2162</v>
      </c>
      <c r="B612" s="575" t="s">
        <v>2164</v>
      </c>
      <c r="C612" s="443" t="s">
        <v>77</v>
      </c>
      <c r="D612" s="444">
        <v>42216</v>
      </c>
      <c r="E612" s="445">
        <v>4110</v>
      </c>
      <c r="F612" s="789">
        <v>19.260000000000002</v>
      </c>
      <c r="G612" s="618">
        <f t="shared" si="181"/>
        <v>79158.600000000006</v>
      </c>
      <c r="H612" s="448"/>
      <c r="I612" s="515">
        <v>42244</v>
      </c>
      <c r="J612" s="795">
        <v>18.23</v>
      </c>
      <c r="K612" s="619">
        <f t="shared" si="182"/>
        <v>74925.3</v>
      </c>
      <c r="L612" s="620">
        <f t="shared" si="185"/>
        <v>4233.3000000000029</v>
      </c>
      <c r="M612" s="621">
        <v>1</v>
      </c>
      <c r="N612" s="451">
        <f t="shared" si="183"/>
        <v>4233.3000000000029</v>
      </c>
      <c r="O612" s="622"/>
    </row>
    <row r="613" spans="1:16" s="110" customFormat="1" ht="15" customHeight="1" x14ac:dyDescent="0.3">
      <c r="A613" s="900" t="s">
        <v>2209</v>
      </c>
      <c r="B613" s="575" t="s">
        <v>656</v>
      </c>
      <c r="C613" s="443" t="s">
        <v>77</v>
      </c>
      <c r="D613" s="444">
        <v>42240</v>
      </c>
      <c r="E613" s="445">
        <v>3568</v>
      </c>
      <c r="F613" s="789">
        <v>41.07</v>
      </c>
      <c r="G613" s="618">
        <f t="shared" si="181"/>
        <v>146537.76</v>
      </c>
      <c r="H613" s="448"/>
      <c r="I613" s="515">
        <v>42244</v>
      </c>
      <c r="J613" s="795">
        <v>41.07</v>
      </c>
      <c r="K613" s="619">
        <f t="shared" si="182"/>
        <v>146537.76</v>
      </c>
      <c r="L613" s="620">
        <f t="shared" si="185"/>
        <v>0</v>
      </c>
      <c r="M613" s="621">
        <v>1</v>
      </c>
      <c r="N613" s="451">
        <f t="shared" si="183"/>
        <v>0</v>
      </c>
      <c r="O613" s="622"/>
    </row>
    <row r="614" spans="1:16" s="110" customFormat="1" ht="15" customHeight="1" x14ac:dyDescent="0.3">
      <c r="A614" s="900" t="s">
        <v>2210</v>
      </c>
      <c r="B614" s="575" t="s">
        <v>1646</v>
      </c>
      <c r="C614" s="443" t="s">
        <v>77</v>
      </c>
      <c r="D614" s="444">
        <v>42240</v>
      </c>
      <c r="E614" s="445">
        <v>1241</v>
      </c>
      <c r="F614" s="789">
        <v>55.29</v>
      </c>
      <c r="G614" s="618">
        <f t="shared" si="181"/>
        <v>68614.89</v>
      </c>
      <c r="H614" s="448"/>
      <c r="I614" s="515">
        <v>42244</v>
      </c>
      <c r="J614" s="795">
        <v>56.19</v>
      </c>
      <c r="K614" s="619">
        <f t="shared" si="182"/>
        <v>69731.789999999994</v>
      </c>
      <c r="L614" s="620">
        <f t="shared" si="185"/>
        <v>-1116.8999999999942</v>
      </c>
      <c r="M614" s="621">
        <v>1</v>
      </c>
      <c r="N614" s="451">
        <f t="shared" si="183"/>
        <v>-1116.8999999999942</v>
      </c>
      <c r="O614" s="622"/>
    </row>
    <row r="615" spans="1:16" s="110" customFormat="1" ht="15" customHeight="1" x14ac:dyDescent="0.3">
      <c r="A615" s="900" t="s">
        <v>2215</v>
      </c>
      <c r="B615" s="575" t="s">
        <v>2204</v>
      </c>
      <c r="C615" s="443" t="s">
        <v>77</v>
      </c>
      <c r="D615" s="444">
        <v>42240</v>
      </c>
      <c r="E615" s="445">
        <v>1385</v>
      </c>
      <c r="F615" s="789">
        <v>37.93</v>
      </c>
      <c r="G615" s="618">
        <f t="shared" si="181"/>
        <v>52533.05</v>
      </c>
      <c r="H615" s="448"/>
      <c r="I615" s="515">
        <v>42244</v>
      </c>
      <c r="J615" s="795">
        <v>38.04</v>
      </c>
      <c r="K615" s="619">
        <f t="shared" si="182"/>
        <v>52685.4</v>
      </c>
      <c r="L615" s="620">
        <f t="shared" si="185"/>
        <v>-152.34999999999854</v>
      </c>
      <c r="M615" s="621">
        <v>1</v>
      </c>
      <c r="N615" s="451">
        <f t="shared" si="183"/>
        <v>-152.34999999999854</v>
      </c>
      <c r="O615" s="622"/>
    </row>
    <row r="616" spans="1:16" s="110" customFormat="1" ht="15" customHeight="1" x14ac:dyDescent="0.25">
      <c r="A616" s="481" t="s">
        <v>2091</v>
      </c>
      <c r="B616" s="575" t="s">
        <v>63</v>
      </c>
      <c r="C616" s="443" t="s">
        <v>77</v>
      </c>
      <c r="D616" s="444">
        <v>42136</v>
      </c>
      <c r="E616" s="445">
        <v>1777</v>
      </c>
      <c r="F616" s="789">
        <v>66.3</v>
      </c>
      <c r="G616" s="618">
        <f t="shared" ref="G616:G629" si="186">SUM(E616*F616)</f>
        <v>117815.09999999999</v>
      </c>
      <c r="H616" s="448"/>
      <c r="I616" s="515">
        <v>42250</v>
      </c>
      <c r="J616" s="795">
        <v>53.67</v>
      </c>
      <c r="K616" s="619">
        <f t="shared" ref="K616:K629" si="187">SUM(E616*J616)</f>
        <v>95371.59</v>
      </c>
      <c r="L616" s="620">
        <f>SUM(G616-K616)</f>
        <v>22443.509999999995</v>
      </c>
      <c r="M616" s="621">
        <v>1</v>
      </c>
      <c r="N616" s="451">
        <f t="shared" ref="N616:N629" si="188">SUM(L616*M616)</f>
        <v>22443.509999999995</v>
      </c>
      <c r="O616" s="622"/>
    </row>
    <row r="617" spans="1:16" s="110" customFormat="1" ht="15" customHeight="1" x14ac:dyDescent="0.3">
      <c r="A617" s="900" t="s">
        <v>1817</v>
      </c>
      <c r="B617" s="575" t="s">
        <v>1818</v>
      </c>
      <c r="C617" s="443" t="s">
        <v>77</v>
      </c>
      <c r="D617" s="444">
        <v>42240</v>
      </c>
      <c r="E617" s="445">
        <v>3247</v>
      </c>
      <c r="F617" s="789">
        <v>39.65</v>
      </c>
      <c r="G617" s="618">
        <f t="shared" si="186"/>
        <v>128743.54999999999</v>
      </c>
      <c r="H617" s="448"/>
      <c r="I617" s="515">
        <v>42263</v>
      </c>
      <c r="J617" s="795">
        <v>38.93</v>
      </c>
      <c r="K617" s="619">
        <f t="shared" si="187"/>
        <v>126405.70999999999</v>
      </c>
      <c r="L617" s="620">
        <f>SUM(G617-K617)</f>
        <v>2337.8399999999965</v>
      </c>
      <c r="M617" s="621">
        <v>1</v>
      </c>
      <c r="N617" s="451">
        <f t="shared" si="188"/>
        <v>2337.8399999999965</v>
      </c>
      <c r="O617" s="622"/>
    </row>
    <row r="618" spans="1:16" s="108" customFormat="1" ht="15" customHeight="1" x14ac:dyDescent="0.25">
      <c r="A618" s="14" t="s">
        <v>294</v>
      </c>
      <c r="B618" s="535" t="s">
        <v>295</v>
      </c>
      <c r="C618" s="432" t="s">
        <v>52</v>
      </c>
      <c r="D618" s="433">
        <v>42263</v>
      </c>
      <c r="E618" s="434">
        <v>4187</v>
      </c>
      <c r="F618" s="435">
        <v>9.8000000000000007</v>
      </c>
      <c r="G618" s="902">
        <f t="shared" si="186"/>
        <v>41032.600000000006</v>
      </c>
      <c r="H618" s="437"/>
      <c r="I618" s="896">
        <v>42272</v>
      </c>
      <c r="J618" s="435">
        <v>9.09</v>
      </c>
      <c r="K618" s="439">
        <f t="shared" si="187"/>
        <v>38059.83</v>
      </c>
      <c r="L618" s="903">
        <f>SUM(K618-G618)</f>
        <v>-2972.7700000000041</v>
      </c>
      <c r="M618" s="415">
        <v>1</v>
      </c>
      <c r="N618" s="441">
        <f t="shared" si="188"/>
        <v>-2972.7700000000041</v>
      </c>
      <c r="O618" s="355"/>
      <c r="P618" s="114"/>
    </row>
    <row r="619" spans="1:16" s="108" customFormat="1" ht="15" customHeight="1" x14ac:dyDescent="0.25">
      <c r="A619" s="610" t="s">
        <v>637</v>
      </c>
      <c r="B619" s="534" t="s">
        <v>638</v>
      </c>
      <c r="C619" s="378" t="s">
        <v>52</v>
      </c>
      <c r="D619" s="548">
        <v>42202</v>
      </c>
      <c r="E619" s="549">
        <v>2039</v>
      </c>
      <c r="F619" s="629">
        <v>45.66</v>
      </c>
      <c r="G619" s="612">
        <f t="shared" si="186"/>
        <v>93100.739999999991</v>
      </c>
      <c r="H619" s="552"/>
      <c r="I619" s="578">
        <v>42269</v>
      </c>
      <c r="J619" s="794">
        <v>48.02</v>
      </c>
      <c r="K619" s="613">
        <f t="shared" si="187"/>
        <v>97912.780000000013</v>
      </c>
      <c r="L619" s="614">
        <f>SUM(K619-G619)</f>
        <v>4812.0400000000227</v>
      </c>
      <c r="M619" s="615">
        <v>1</v>
      </c>
      <c r="N619" s="554">
        <f t="shared" si="188"/>
        <v>4812.0400000000227</v>
      </c>
      <c r="O619" s="616" t="s">
        <v>3</v>
      </c>
      <c r="P619" s="311"/>
    </row>
    <row r="620" spans="1:16" s="110" customFormat="1" ht="15" customHeight="1" x14ac:dyDescent="0.25">
      <c r="A620" s="466" t="s">
        <v>1658</v>
      </c>
      <c r="B620" s="575" t="s">
        <v>837</v>
      </c>
      <c r="C620" s="443" t="s">
        <v>77</v>
      </c>
      <c r="D620" s="444">
        <v>42271</v>
      </c>
      <c r="E620" s="445">
        <v>2161</v>
      </c>
      <c r="F620" s="789">
        <v>41.51</v>
      </c>
      <c r="G620" s="618">
        <f t="shared" si="186"/>
        <v>89703.11</v>
      </c>
      <c r="H620" s="448"/>
      <c r="I620" s="515">
        <v>42282</v>
      </c>
      <c r="J620" s="795">
        <v>43.63</v>
      </c>
      <c r="K620" s="619">
        <f t="shared" si="187"/>
        <v>94284.430000000008</v>
      </c>
      <c r="L620" s="620">
        <f t="shared" ref="L620:L629" si="189">SUM(G620-K620)</f>
        <v>-4581.320000000007</v>
      </c>
      <c r="M620" s="621">
        <v>1</v>
      </c>
      <c r="N620" s="451">
        <f t="shared" si="188"/>
        <v>-4581.320000000007</v>
      </c>
      <c r="O620" s="622"/>
    </row>
    <row r="621" spans="1:16" s="110" customFormat="1" ht="15" customHeight="1" x14ac:dyDescent="0.25">
      <c r="A621" s="466" t="s">
        <v>2236</v>
      </c>
      <c r="B621" s="575" t="s">
        <v>1420</v>
      </c>
      <c r="C621" s="443" t="s">
        <v>77</v>
      </c>
      <c r="D621" s="444">
        <v>42271</v>
      </c>
      <c r="E621" s="445">
        <v>1967</v>
      </c>
      <c r="F621" s="789">
        <v>37.270000000000003</v>
      </c>
      <c r="G621" s="618">
        <f t="shared" si="186"/>
        <v>73310.090000000011</v>
      </c>
      <c r="H621" s="448"/>
      <c r="I621" s="515">
        <v>42282</v>
      </c>
      <c r="J621" s="795">
        <v>38.78</v>
      </c>
      <c r="K621" s="619">
        <f t="shared" si="187"/>
        <v>76280.260000000009</v>
      </c>
      <c r="L621" s="620">
        <f t="shared" si="189"/>
        <v>-2970.1699999999983</v>
      </c>
      <c r="M621" s="621">
        <v>1</v>
      </c>
      <c r="N621" s="451">
        <f t="shared" si="188"/>
        <v>-2970.1699999999983</v>
      </c>
      <c r="O621" s="622"/>
    </row>
    <row r="622" spans="1:16" s="110" customFormat="1" ht="15" customHeight="1" x14ac:dyDescent="0.25">
      <c r="A622" s="466" t="s">
        <v>2243</v>
      </c>
      <c r="B622" s="575" t="s">
        <v>2244</v>
      </c>
      <c r="C622" s="443" t="s">
        <v>77</v>
      </c>
      <c r="D622" s="444">
        <v>42272</v>
      </c>
      <c r="E622" s="445">
        <v>1313</v>
      </c>
      <c r="F622" s="789">
        <v>72.56</v>
      </c>
      <c r="G622" s="618">
        <f t="shared" si="186"/>
        <v>95271.28</v>
      </c>
      <c r="H622" s="448"/>
      <c r="I622" s="515">
        <v>42282</v>
      </c>
      <c r="J622" s="795">
        <v>75.02</v>
      </c>
      <c r="K622" s="619">
        <f t="shared" si="187"/>
        <v>98501.26</v>
      </c>
      <c r="L622" s="620">
        <f t="shared" si="189"/>
        <v>-3229.9799999999959</v>
      </c>
      <c r="M622" s="621">
        <v>1</v>
      </c>
      <c r="N622" s="451">
        <f t="shared" si="188"/>
        <v>-3229.9799999999959</v>
      </c>
      <c r="O622" s="622"/>
    </row>
    <row r="623" spans="1:16" s="110" customFormat="1" ht="15" customHeight="1" x14ac:dyDescent="0.25">
      <c r="A623" s="466" t="s">
        <v>2237</v>
      </c>
      <c r="B623" s="575" t="s">
        <v>1186</v>
      </c>
      <c r="C623" s="443" t="s">
        <v>77</v>
      </c>
      <c r="D623" s="444">
        <v>42268</v>
      </c>
      <c r="E623" s="445">
        <v>1856</v>
      </c>
      <c r="F623" s="789">
        <v>41.12</v>
      </c>
      <c r="G623" s="618">
        <f t="shared" si="186"/>
        <v>76318.720000000001</v>
      </c>
      <c r="H623" s="448"/>
      <c r="I623" s="515">
        <v>42284</v>
      </c>
      <c r="J623" s="795">
        <v>43.86</v>
      </c>
      <c r="K623" s="619">
        <f t="shared" si="187"/>
        <v>81404.160000000003</v>
      </c>
      <c r="L623" s="620">
        <f t="shared" si="189"/>
        <v>-5085.4400000000023</v>
      </c>
      <c r="M623" s="621">
        <v>1</v>
      </c>
      <c r="N623" s="451">
        <f t="shared" si="188"/>
        <v>-5085.4400000000023</v>
      </c>
      <c r="O623" s="622"/>
    </row>
    <row r="624" spans="1:16" s="108" customFormat="1" ht="15" customHeight="1" x14ac:dyDescent="0.25">
      <c r="A624" s="445" t="s">
        <v>1873</v>
      </c>
      <c r="B624" s="575" t="s">
        <v>2249</v>
      </c>
      <c r="C624" s="443" t="s">
        <v>77</v>
      </c>
      <c r="D624" s="444">
        <v>42279</v>
      </c>
      <c r="E624" s="445">
        <v>3204</v>
      </c>
      <c r="F624" s="789">
        <v>24.03</v>
      </c>
      <c r="G624" s="618">
        <f t="shared" si="186"/>
        <v>76992.12000000001</v>
      </c>
      <c r="H624" s="448"/>
      <c r="I624" s="515">
        <v>42284</v>
      </c>
      <c r="J624" s="795">
        <v>26.67</v>
      </c>
      <c r="K624" s="619">
        <f t="shared" si="187"/>
        <v>85450.680000000008</v>
      </c>
      <c r="L624" s="620">
        <f t="shared" si="189"/>
        <v>-8458.5599999999977</v>
      </c>
      <c r="M624" s="621">
        <v>1</v>
      </c>
      <c r="N624" s="451">
        <f t="shared" si="188"/>
        <v>-8458.5599999999977</v>
      </c>
      <c r="O624" s="622"/>
      <c r="P624" s="110"/>
    </row>
    <row r="625" spans="1:16" s="108" customFormat="1" ht="15" customHeight="1" x14ac:dyDescent="0.25">
      <c r="A625" s="466" t="s">
        <v>2239</v>
      </c>
      <c r="B625" s="575" t="s">
        <v>2238</v>
      </c>
      <c r="C625" s="443" t="s">
        <v>77</v>
      </c>
      <c r="D625" s="444">
        <v>42269</v>
      </c>
      <c r="E625" s="445">
        <v>1957</v>
      </c>
      <c r="F625" s="789">
        <v>39.549999999999997</v>
      </c>
      <c r="G625" s="618">
        <f t="shared" si="186"/>
        <v>77399.349999999991</v>
      </c>
      <c r="H625" s="448"/>
      <c r="I625" s="515">
        <v>42284</v>
      </c>
      <c r="J625" s="795">
        <v>40.020000000000003</v>
      </c>
      <c r="K625" s="619">
        <f t="shared" si="187"/>
        <v>78319.14</v>
      </c>
      <c r="L625" s="620">
        <f t="shared" si="189"/>
        <v>-919.79000000000815</v>
      </c>
      <c r="M625" s="621">
        <v>1</v>
      </c>
      <c r="N625" s="451">
        <f t="shared" si="188"/>
        <v>-919.79000000000815</v>
      </c>
      <c r="O625" s="622"/>
      <c r="P625" s="110"/>
    </row>
    <row r="626" spans="1:16" s="108" customFormat="1" ht="15" customHeight="1" x14ac:dyDescent="0.25">
      <c r="A626" s="445" t="s">
        <v>2252</v>
      </c>
      <c r="B626" s="575" t="s">
        <v>52</v>
      </c>
      <c r="C626" s="443" t="s">
        <v>77</v>
      </c>
      <c r="D626" s="444">
        <v>42278</v>
      </c>
      <c r="E626" s="445">
        <v>4572</v>
      </c>
      <c r="F626" s="789">
        <v>35.130000000000003</v>
      </c>
      <c r="G626" s="618">
        <f t="shared" si="186"/>
        <v>160614.36000000002</v>
      </c>
      <c r="H626" s="448"/>
      <c r="I626" s="515">
        <v>42284</v>
      </c>
      <c r="J626" s="795">
        <v>36.979999999999997</v>
      </c>
      <c r="K626" s="619">
        <f t="shared" si="187"/>
        <v>169072.56</v>
      </c>
      <c r="L626" s="620">
        <f t="shared" si="189"/>
        <v>-8458.1999999999825</v>
      </c>
      <c r="M626" s="621">
        <v>1</v>
      </c>
      <c r="N626" s="451">
        <f t="shared" si="188"/>
        <v>-8458.1999999999825</v>
      </c>
      <c r="O626" s="622"/>
      <c r="P626" s="110"/>
    </row>
    <row r="627" spans="1:16" s="108" customFormat="1" ht="15" customHeight="1" x14ac:dyDescent="0.3">
      <c r="A627" s="900" t="s">
        <v>569</v>
      </c>
      <c r="B627" s="575" t="s">
        <v>570</v>
      </c>
      <c r="C627" s="443" t="s">
        <v>77</v>
      </c>
      <c r="D627" s="444">
        <v>42240</v>
      </c>
      <c r="E627" s="445">
        <v>3348</v>
      </c>
      <c r="F627" s="789">
        <v>32.659999999999997</v>
      </c>
      <c r="G627" s="618">
        <f t="shared" si="186"/>
        <v>109345.68</v>
      </c>
      <c r="H627" s="448"/>
      <c r="I627" s="515">
        <v>42285</v>
      </c>
      <c r="J627" s="795">
        <v>30.78</v>
      </c>
      <c r="K627" s="619">
        <f t="shared" si="187"/>
        <v>103051.44</v>
      </c>
      <c r="L627" s="620">
        <f t="shared" si="189"/>
        <v>6294.2399999999907</v>
      </c>
      <c r="M627" s="621">
        <v>1</v>
      </c>
      <c r="N627" s="451">
        <f t="shared" si="188"/>
        <v>6294.2399999999907</v>
      </c>
      <c r="O627" s="622"/>
      <c r="P627" s="110"/>
    </row>
    <row r="628" spans="1:16" s="108" customFormat="1" ht="15" customHeight="1" x14ac:dyDescent="0.25">
      <c r="A628" s="445" t="s">
        <v>2253</v>
      </c>
      <c r="B628" s="575" t="s">
        <v>625</v>
      </c>
      <c r="C628" s="443" t="s">
        <v>77</v>
      </c>
      <c r="D628" s="444">
        <v>42305</v>
      </c>
      <c r="E628" s="445">
        <v>4523</v>
      </c>
      <c r="F628" s="789">
        <v>19.68</v>
      </c>
      <c r="G628" s="618">
        <f t="shared" si="186"/>
        <v>89012.64</v>
      </c>
      <c r="H628" s="448"/>
      <c r="I628" s="515">
        <v>42285</v>
      </c>
      <c r="J628" s="795">
        <v>21.14</v>
      </c>
      <c r="K628" s="619">
        <f t="shared" si="187"/>
        <v>95616.22</v>
      </c>
      <c r="L628" s="620">
        <f t="shared" si="189"/>
        <v>-6603.5800000000017</v>
      </c>
      <c r="M628" s="621">
        <v>1</v>
      </c>
      <c r="N628" s="451">
        <f t="shared" si="188"/>
        <v>-6603.5800000000017</v>
      </c>
      <c r="O628" s="622"/>
      <c r="P628" s="110"/>
    </row>
    <row r="629" spans="1:16" s="108" customFormat="1" ht="15" customHeight="1" x14ac:dyDescent="0.3">
      <c r="A629" s="900" t="s">
        <v>2221</v>
      </c>
      <c r="B629" s="575" t="s">
        <v>2206</v>
      </c>
      <c r="C629" s="443" t="s">
        <v>77</v>
      </c>
      <c r="D629" s="444">
        <v>42240</v>
      </c>
      <c r="E629" s="445">
        <v>1532</v>
      </c>
      <c r="F629" s="789">
        <v>47.08</v>
      </c>
      <c r="G629" s="618">
        <f t="shared" si="186"/>
        <v>72126.559999999998</v>
      </c>
      <c r="H629" s="448"/>
      <c r="I629" s="515">
        <v>42285</v>
      </c>
      <c r="J629" s="795">
        <v>45.23</v>
      </c>
      <c r="K629" s="619">
        <f t="shared" si="187"/>
        <v>69292.36</v>
      </c>
      <c r="L629" s="620">
        <f t="shared" si="189"/>
        <v>2834.1999999999971</v>
      </c>
      <c r="M629" s="621">
        <v>1</v>
      </c>
      <c r="N629" s="451">
        <f t="shared" si="188"/>
        <v>2834.1999999999971</v>
      </c>
      <c r="O629" s="622"/>
      <c r="P629" s="110"/>
    </row>
    <row r="630" spans="1:16" s="108" customFormat="1" ht="15" customHeight="1" x14ac:dyDescent="0.25">
      <c r="A630" s="466" t="s">
        <v>1873</v>
      </c>
      <c r="B630" s="575" t="s">
        <v>2249</v>
      </c>
      <c r="C630" s="443" t="s">
        <v>77</v>
      </c>
      <c r="D630" s="444">
        <v>42282</v>
      </c>
      <c r="E630" s="445">
        <v>1947</v>
      </c>
      <c r="F630" s="789">
        <v>24.03</v>
      </c>
      <c r="G630" s="618">
        <f t="shared" ref="G630:G635" si="190">SUM(E630*F630)</f>
        <v>46786.41</v>
      </c>
      <c r="H630" s="448"/>
      <c r="I630" s="515">
        <v>42286</v>
      </c>
      <c r="J630" s="795">
        <v>26.67</v>
      </c>
      <c r="K630" s="619">
        <f t="shared" ref="K630:K635" si="191">SUM(E630*J630)</f>
        <v>51926.490000000005</v>
      </c>
      <c r="L630" s="620">
        <f>SUM(G630-K630)</f>
        <v>-5140.0800000000017</v>
      </c>
      <c r="M630" s="621">
        <v>1</v>
      </c>
      <c r="N630" s="451">
        <f t="shared" ref="N630:N635" si="192">SUM(L630*M630)</f>
        <v>-5140.0800000000017</v>
      </c>
      <c r="O630" s="622"/>
      <c r="P630" s="110"/>
    </row>
    <row r="631" spans="1:16" s="108" customFormat="1" ht="15" customHeight="1" x14ac:dyDescent="0.25">
      <c r="A631" s="14" t="s">
        <v>2263</v>
      </c>
      <c r="B631" s="535" t="s">
        <v>1742</v>
      </c>
      <c r="C631" s="432" t="s">
        <v>52</v>
      </c>
      <c r="D631" s="433">
        <v>42282</v>
      </c>
      <c r="E631" s="434">
        <v>1249</v>
      </c>
      <c r="F631" s="435">
        <v>42.73</v>
      </c>
      <c r="G631" s="436">
        <f t="shared" si="190"/>
        <v>53369.77</v>
      </c>
      <c r="H631" s="437"/>
      <c r="I631" s="896">
        <v>42305</v>
      </c>
      <c r="J631" s="435">
        <v>40.35</v>
      </c>
      <c r="K631" s="439">
        <f t="shared" si="191"/>
        <v>50397.15</v>
      </c>
      <c r="L631" s="440">
        <f>SUM(K631-G631)</f>
        <v>-2972.6199999999953</v>
      </c>
      <c r="M631" s="415">
        <v>1</v>
      </c>
      <c r="N631" s="441">
        <f t="shared" si="192"/>
        <v>-2972.6199999999953</v>
      </c>
      <c r="O631" s="355"/>
      <c r="P631" s="114"/>
    </row>
    <row r="632" spans="1:16" s="110" customFormat="1" ht="15" customHeight="1" x14ac:dyDescent="0.25">
      <c r="A632" s="466" t="s">
        <v>2062</v>
      </c>
      <c r="B632" s="575" t="s">
        <v>2063</v>
      </c>
      <c r="C632" s="443" t="s">
        <v>77</v>
      </c>
      <c r="D632" s="444">
        <v>42270</v>
      </c>
      <c r="E632" s="445">
        <v>587</v>
      </c>
      <c r="F632" s="789">
        <v>169.48</v>
      </c>
      <c r="G632" s="618">
        <f t="shared" si="190"/>
        <v>99484.76</v>
      </c>
      <c r="H632" s="448"/>
      <c r="I632" s="515">
        <v>42305</v>
      </c>
      <c r="J632" s="795">
        <v>182.96</v>
      </c>
      <c r="K632" s="619">
        <f t="shared" si="191"/>
        <v>107397.52</v>
      </c>
      <c r="L632" s="620">
        <f>SUM(G632-K632)</f>
        <v>-7912.7600000000093</v>
      </c>
      <c r="M632" s="621">
        <v>1</v>
      </c>
      <c r="N632" s="451">
        <f t="shared" si="192"/>
        <v>-7912.7600000000093</v>
      </c>
      <c r="O632" s="622"/>
    </row>
    <row r="633" spans="1:16" s="108" customFormat="1" ht="15" customHeight="1" x14ac:dyDescent="0.25">
      <c r="A633" s="14" t="s">
        <v>2162</v>
      </c>
      <c r="B633" s="535" t="s">
        <v>2164</v>
      </c>
      <c r="C633" s="432" t="s">
        <v>52</v>
      </c>
      <c r="D633" s="433">
        <v>42282</v>
      </c>
      <c r="E633" s="434">
        <v>5869</v>
      </c>
      <c r="F633" s="435">
        <v>16.79</v>
      </c>
      <c r="G633" s="436">
        <f t="shared" si="190"/>
        <v>98540.51</v>
      </c>
      <c r="H633" s="437"/>
      <c r="I633" s="896">
        <v>42303</v>
      </c>
      <c r="J633" s="435">
        <v>16.27</v>
      </c>
      <c r="K633" s="439">
        <f t="shared" si="191"/>
        <v>95488.63</v>
      </c>
      <c r="L633" s="440">
        <f>SUM(K633-G633)</f>
        <v>-3051.8799999999901</v>
      </c>
      <c r="M633" s="415">
        <v>1</v>
      </c>
      <c r="N633" s="441">
        <f t="shared" si="192"/>
        <v>-3051.8799999999901</v>
      </c>
      <c r="O633" s="355"/>
      <c r="P633" s="114"/>
    </row>
    <row r="634" spans="1:16" s="110" customFormat="1" ht="15" customHeight="1" x14ac:dyDescent="0.25">
      <c r="A634" s="466" t="s">
        <v>2240</v>
      </c>
      <c r="B634" s="575" t="s">
        <v>2241</v>
      </c>
      <c r="C634" s="443" t="s">
        <v>77</v>
      </c>
      <c r="D634" s="444">
        <v>42268</v>
      </c>
      <c r="E634" s="445">
        <v>558</v>
      </c>
      <c r="F634" s="789">
        <v>76.47</v>
      </c>
      <c r="G634" s="618">
        <f t="shared" si="190"/>
        <v>42670.26</v>
      </c>
      <c r="H634" s="448"/>
      <c r="I634" s="515">
        <v>42306</v>
      </c>
      <c r="J634" s="795">
        <v>73.41</v>
      </c>
      <c r="K634" s="619">
        <f t="shared" si="191"/>
        <v>40962.78</v>
      </c>
      <c r="L634" s="620">
        <f>SUM(G634-K634)</f>
        <v>1707.4800000000032</v>
      </c>
      <c r="M634" s="621">
        <v>1</v>
      </c>
      <c r="N634" s="451">
        <f t="shared" si="192"/>
        <v>1707.4800000000032</v>
      </c>
      <c r="O634" s="622"/>
    </row>
    <row r="635" spans="1:16" s="110" customFormat="1" ht="15" customHeight="1" x14ac:dyDescent="0.25">
      <c r="A635" s="14" t="s">
        <v>2266</v>
      </c>
      <c r="B635" s="535" t="s">
        <v>2267</v>
      </c>
      <c r="C635" s="432" t="s">
        <v>52</v>
      </c>
      <c r="D635" s="433">
        <v>42282</v>
      </c>
      <c r="E635" s="434">
        <v>1975</v>
      </c>
      <c r="F635" s="435">
        <v>27.45</v>
      </c>
      <c r="G635" s="436">
        <f t="shared" si="190"/>
        <v>54213.75</v>
      </c>
      <c r="H635" s="437"/>
      <c r="I635" s="896">
        <v>42304</v>
      </c>
      <c r="J635" s="435">
        <v>26.3</v>
      </c>
      <c r="K635" s="439">
        <f t="shared" si="191"/>
        <v>51942.5</v>
      </c>
      <c r="L635" s="440">
        <f t="shared" ref="L635:L641" si="193">SUM(K635-G635)</f>
        <v>-2271.25</v>
      </c>
      <c r="M635" s="415">
        <v>1</v>
      </c>
      <c r="N635" s="441">
        <f t="shared" si="192"/>
        <v>-2271.25</v>
      </c>
      <c r="O635" s="355"/>
      <c r="P635" s="114"/>
    </row>
    <row r="636" spans="1:16" s="108" customFormat="1" ht="15" customHeight="1" x14ac:dyDescent="0.25">
      <c r="A636" s="14" t="s">
        <v>2284</v>
      </c>
      <c r="B636" s="535" t="s">
        <v>1690</v>
      </c>
      <c r="C636" s="432" t="s">
        <v>52</v>
      </c>
      <c r="D636" s="433">
        <v>42299</v>
      </c>
      <c r="E636" s="434">
        <v>1361</v>
      </c>
      <c r="F636" s="435">
        <v>71.52</v>
      </c>
      <c r="G636" s="436">
        <f t="shared" ref="G636:G641" si="194">SUM(E636*F636)</f>
        <v>97338.72</v>
      </c>
      <c r="H636" s="437"/>
      <c r="I636" s="896">
        <v>42311</v>
      </c>
      <c r="J636" s="435">
        <v>68.38</v>
      </c>
      <c r="K636" s="439">
        <f t="shared" ref="K636:K641" si="195">SUM(E636*J636)</f>
        <v>93065.18</v>
      </c>
      <c r="L636" s="440">
        <f t="shared" si="193"/>
        <v>-4273.5400000000081</v>
      </c>
      <c r="M636" s="415">
        <v>1</v>
      </c>
      <c r="N636" s="441">
        <f t="shared" ref="N636:N641" si="196">SUM(L636*M636)</f>
        <v>-4273.5400000000081</v>
      </c>
      <c r="O636" s="355"/>
      <c r="P636" s="114"/>
    </row>
    <row r="637" spans="1:16" s="110" customFormat="1" ht="15" customHeight="1" x14ac:dyDescent="0.25">
      <c r="A637" s="14" t="s">
        <v>1009</v>
      </c>
      <c r="B637" s="535" t="s">
        <v>78</v>
      </c>
      <c r="C637" s="432" t="s">
        <v>52</v>
      </c>
      <c r="D637" s="433">
        <v>42282</v>
      </c>
      <c r="E637" s="434">
        <v>2566</v>
      </c>
      <c r="F637" s="435">
        <v>65.28</v>
      </c>
      <c r="G637" s="436">
        <f t="shared" si="194"/>
        <v>167508.48000000001</v>
      </c>
      <c r="H637" s="437"/>
      <c r="I637" s="896">
        <v>42310</v>
      </c>
      <c r="J637" s="435">
        <v>66.77</v>
      </c>
      <c r="K637" s="439">
        <f t="shared" si="195"/>
        <v>171331.81999999998</v>
      </c>
      <c r="L637" s="440">
        <f t="shared" si="193"/>
        <v>3823.3399999999674</v>
      </c>
      <c r="M637" s="415">
        <v>1</v>
      </c>
      <c r="N637" s="441">
        <f t="shared" si="196"/>
        <v>3823.3399999999674</v>
      </c>
      <c r="O637" s="355"/>
      <c r="P637" s="114"/>
    </row>
    <row r="638" spans="1:16" s="110" customFormat="1" ht="15" customHeight="1" x14ac:dyDescent="0.25">
      <c r="A638" s="14" t="s">
        <v>2260</v>
      </c>
      <c r="B638" s="535" t="s">
        <v>488</v>
      </c>
      <c r="C638" s="432" t="s">
        <v>52</v>
      </c>
      <c r="D638" s="433">
        <v>42283</v>
      </c>
      <c r="E638" s="434">
        <v>8149</v>
      </c>
      <c r="F638" s="435">
        <v>10.49</v>
      </c>
      <c r="G638" s="436">
        <f t="shared" si="194"/>
        <v>85483.01</v>
      </c>
      <c r="H638" s="437"/>
      <c r="I638" s="896">
        <v>42313</v>
      </c>
      <c r="J638" s="435">
        <v>10.41</v>
      </c>
      <c r="K638" s="439">
        <f t="shared" si="195"/>
        <v>84831.09</v>
      </c>
      <c r="L638" s="440">
        <f t="shared" si="193"/>
        <v>-651.91999999999825</v>
      </c>
      <c r="M638" s="415">
        <v>1</v>
      </c>
      <c r="N638" s="441">
        <f t="shared" si="196"/>
        <v>-651.91999999999825</v>
      </c>
      <c r="O638" s="355"/>
      <c r="P638" s="114"/>
    </row>
    <row r="639" spans="1:16" s="108" customFormat="1" ht="15" customHeight="1" x14ac:dyDescent="0.25">
      <c r="A639" s="14" t="s">
        <v>2264</v>
      </c>
      <c r="B639" s="535" t="s">
        <v>2265</v>
      </c>
      <c r="C639" s="432" t="s">
        <v>52</v>
      </c>
      <c r="D639" s="433">
        <v>42283</v>
      </c>
      <c r="E639" s="434">
        <v>3440</v>
      </c>
      <c r="F639" s="435">
        <v>25.43</v>
      </c>
      <c r="G639" s="436">
        <f t="shared" si="194"/>
        <v>87479.2</v>
      </c>
      <c r="H639" s="437"/>
      <c r="I639" s="896">
        <v>42314</v>
      </c>
      <c r="J639" s="435">
        <v>25.95</v>
      </c>
      <c r="K639" s="439">
        <f t="shared" si="195"/>
        <v>89268</v>
      </c>
      <c r="L639" s="440">
        <f t="shared" si="193"/>
        <v>1788.8000000000029</v>
      </c>
      <c r="M639" s="415">
        <v>1</v>
      </c>
      <c r="N639" s="441">
        <f t="shared" si="196"/>
        <v>1788.8000000000029</v>
      </c>
      <c r="O639" s="355"/>
      <c r="P639" s="114"/>
    </row>
    <row r="640" spans="1:16" s="108" customFormat="1" ht="15" customHeight="1" x14ac:dyDescent="0.25">
      <c r="A640" s="14" t="s">
        <v>2292</v>
      </c>
      <c r="B640" s="535" t="s">
        <v>2290</v>
      </c>
      <c r="C640" s="432" t="s">
        <v>52</v>
      </c>
      <c r="D640" s="433">
        <v>42305</v>
      </c>
      <c r="E640" s="434">
        <v>5418</v>
      </c>
      <c r="F640" s="435">
        <v>37.270000000000003</v>
      </c>
      <c r="G640" s="436">
        <f t="shared" si="194"/>
        <v>201928.86000000002</v>
      </c>
      <c r="H640" s="437"/>
      <c r="I640" s="896">
        <v>42321</v>
      </c>
      <c r="J640" s="435">
        <v>35.68</v>
      </c>
      <c r="K640" s="439">
        <f t="shared" si="195"/>
        <v>193314.24</v>
      </c>
      <c r="L640" s="440">
        <f t="shared" si="193"/>
        <v>-8614.6200000000244</v>
      </c>
      <c r="M640" s="415">
        <v>1</v>
      </c>
      <c r="N640" s="441">
        <f t="shared" si="196"/>
        <v>-8614.6200000000244</v>
      </c>
      <c r="O640" s="355"/>
      <c r="P640" s="114"/>
    </row>
    <row r="641" spans="1:16" s="108" customFormat="1" ht="15" customHeight="1" x14ac:dyDescent="0.25">
      <c r="A641" s="14" t="s">
        <v>2268</v>
      </c>
      <c r="B641" s="535" t="s">
        <v>1214</v>
      </c>
      <c r="C641" s="432" t="s">
        <v>52</v>
      </c>
      <c r="D641" s="433">
        <v>42283</v>
      </c>
      <c r="E641" s="434">
        <v>3959</v>
      </c>
      <c r="F641" s="435">
        <v>35.18</v>
      </c>
      <c r="G641" s="436">
        <f t="shared" si="194"/>
        <v>139277.62</v>
      </c>
      <c r="H641" s="437"/>
      <c r="I641" s="896">
        <v>42321</v>
      </c>
      <c r="J641" s="435">
        <v>35.4</v>
      </c>
      <c r="K641" s="439">
        <f t="shared" si="195"/>
        <v>140148.6</v>
      </c>
      <c r="L641" s="440">
        <f t="shared" si="193"/>
        <v>870.98000000001048</v>
      </c>
      <c r="M641" s="415">
        <v>1</v>
      </c>
      <c r="N641" s="441">
        <f t="shared" si="196"/>
        <v>870.98000000001048</v>
      </c>
      <c r="O641" s="355"/>
      <c r="P641" s="114"/>
    </row>
    <row r="642" spans="1:16" s="110" customFormat="1" ht="15" customHeight="1" x14ac:dyDescent="0.25">
      <c r="A642" s="14" t="s">
        <v>2121</v>
      </c>
      <c r="B642" s="535" t="s">
        <v>2122</v>
      </c>
      <c r="C642" s="432" t="s">
        <v>52</v>
      </c>
      <c r="D642" s="433">
        <v>42307</v>
      </c>
      <c r="E642" s="434">
        <v>3561</v>
      </c>
      <c r="F642" s="435">
        <v>57.87</v>
      </c>
      <c r="G642" s="436">
        <f t="shared" ref="G642:G648" si="197">SUM(E642*F642)</f>
        <v>206075.06999999998</v>
      </c>
      <c r="H642" s="437"/>
      <c r="I642" s="896">
        <v>42339</v>
      </c>
      <c r="J642" s="435">
        <v>57.38</v>
      </c>
      <c r="K642" s="439">
        <f t="shared" ref="K642:K648" si="198">SUM(E642*J642)</f>
        <v>204330.18000000002</v>
      </c>
      <c r="L642" s="440">
        <f>SUM(K642-G642)</f>
        <v>-1744.8899999999558</v>
      </c>
      <c r="M642" s="415">
        <v>1</v>
      </c>
      <c r="N642" s="441">
        <f t="shared" ref="N642:N648" si="199">SUM(L642*M642)</f>
        <v>-1744.8899999999558</v>
      </c>
      <c r="O642" s="355"/>
      <c r="P642" s="114"/>
    </row>
    <row r="643" spans="1:16" s="110" customFormat="1" ht="15" customHeight="1" x14ac:dyDescent="0.25">
      <c r="A643" s="442" t="s">
        <v>1183</v>
      </c>
      <c r="B643" s="575" t="s">
        <v>1184</v>
      </c>
      <c r="C643" s="443" t="s">
        <v>77</v>
      </c>
      <c r="D643" s="444">
        <v>42325</v>
      </c>
      <c r="E643" s="445">
        <v>245</v>
      </c>
      <c r="F643" s="789">
        <v>623.04999999999995</v>
      </c>
      <c r="G643" s="618">
        <f t="shared" si="197"/>
        <v>152647.25</v>
      </c>
      <c r="H643" s="448"/>
      <c r="I643" s="515">
        <v>42332</v>
      </c>
      <c r="J643" s="795">
        <v>675.9</v>
      </c>
      <c r="K643" s="619">
        <f t="shared" si="198"/>
        <v>165595.5</v>
      </c>
      <c r="L643" s="620">
        <f>SUM(G643-K643)</f>
        <v>-12948.25</v>
      </c>
      <c r="M643" s="621">
        <v>1</v>
      </c>
      <c r="N643" s="451">
        <f t="shared" si="199"/>
        <v>-12948.25</v>
      </c>
      <c r="O643" s="622"/>
    </row>
    <row r="644" spans="1:16" s="108" customFormat="1" ht="15" customHeight="1" x14ac:dyDescent="0.25">
      <c r="A644" s="14" t="s">
        <v>637</v>
      </c>
      <c r="B644" s="535" t="s">
        <v>638</v>
      </c>
      <c r="C644" s="432" t="s">
        <v>52</v>
      </c>
      <c r="D644" s="433">
        <v>42286</v>
      </c>
      <c r="E644" s="434">
        <v>1970</v>
      </c>
      <c r="F644" s="435">
        <v>50.82</v>
      </c>
      <c r="G644" s="436">
        <f t="shared" si="197"/>
        <v>100115.4</v>
      </c>
      <c r="H644" s="437"/>
      <c r="I644" s="896">
        <v>42341</v>
      </c>
      <c r="J644" s="435">
        <v>49.15</v>
      </c>
      <c r="K644" s="439">
        <f t="shared" si="198"/>
        <v>96825.5</v>
      </c>
      <c r="L644" s="440">
        <f>SUM(K644-G644)</f>
        <v>-3289.8999999999942</v>
      </c>
      <c r="M644" s="415">
        <v>1</v>
      </c>
      <c r="N644" s="441">
        <f t="shared" si="199"/>
        <v>-3289.8999999999942</v>
      </c>
      <c r="O644" s="355"/>
      <c r="P644" s="114"/>
    </row>
    <row r="645" spans="1:16" s="110" customFormat="1" ht="15" customHeight="1" x14ac:dyDescent="0.25">
      <c r="A645" s="14" t="s">
        <v>461</v>
      </c>
      <c r="B645" s="535" t="s">
        <v>462</v>
      </c>
      <c r="C645" s="432" t="s">
        <v>52</v>
      </c>
      <c r="D645" s="433">
        <v>42284</v>
      </c>
      <c r="E645" s="434">
        <v>2206</v>
      </c>
      <c r="F645" s="435">
        <v>60.02</v>
      </c>
      <c r="G645" s="436">
        <f t="shared" si="197"/>
        <v>132404.12</v>
      </c>
      <c r="H645" s="437"/>
      <c r="I645" s="896">
        <v>42345</v>
      </c>
      <c r="J645" s="435">
        <v>62.56</v>
      </c>
      <c r="K645" s="439">
        <f t="shared" si="198"/>
        <v>138007.36000000002</v>
      </c>
      <c r="L645" s="440">
        <f>SUM(K645-G645)</f>
        <v>5603.2400000000198</v>
      </c>
      <c r="M645" s="415">
        <v>1</v>
      </c>
      <c r="N645" s="441">
        <f t="shared" si="199"/>
        <v>5603.2400000000198</v>
      </c>
      <c r="O645" s="355"/>
      <c r="P645" s="114"/>
    </row>
    <row r="646" spans="1:16" s="108" customFormat="1" ht="15" customHeight="1" x14ac:dyDescent="0.25">
      <c r="A646" s="14" t="s">
        <v>518</v>
      </c>
      <c r="B646" s="535" t="s">
        <v>519</v>
      </c>
      <c r="C646" s="432" t="s">
        <v>52</v>
      </c>
      <c r="D646" s="433">
        <v>42286</v>
      </c>
      <c r="E646" s="434">
        <v>1236</v>
      </c>
      <c r="F646" s="435">
        <v>105.95</v>
      </c>
      <c r="G646" s="436">
        <f t="shared" si="197"/>
        <v>130954.2</v>
      </c>
      <c r="H646" s="437"/>
      <c r="I646" s="896">
        <v>42347</v>
      </c>
      <c r="J646" s="435">
        <v>110.56</v>
      </c>
      <c r="K646" s="439">
        <f t="shared" si="198"/>
        <v>136652.16</v>
      </c>
      <c r="L646" s="440">
        <f>SUM(K646-G646)</f>
        <v>5697.9600000000064</v>
      </c>
      <c r="M646" s="415">
        <v>1</v>
      </c>
      <c r="N646" s="441">
        <f t="shared" si="199"/>
        <v>5697.9600000000064</v>
      </c>
      <c r="O646" s="355"/>
      <c r="P646" s="114"/>
    </row>
    <row r="647" spans="1:16" s="110" customFormat="1" ht="15" customHeight="1" x14ac:dyDescent="0.25">
      <c r="A647" s="466" t="s">
        <v>2310</v>
      </c>
      <c r="B647" s="575" t="s">
        <v>2311</v>
      </c>
      <c r="C647" s="443" t="s">
        <v>77</v>
      </c>
      <c r="D647" s="444">
        <v>42321</v>
      </c>
      <c r="E647" s="445">
        <v>1752</v>
      </c>
      <c r="F647" s="789">
        <v>54.24</v>
      </c>
      <c r="G647" s="618">
        <f t="shared" si="197"/>
        <v>95028.48000000001</v>
      </c>
      <c r="H647" s="448"/>
      <c r="I647" s="515">
        <v>42346</v>
      </c>
      <c r="J647" s="795">
        <v>59.66</v>
      </c>
      <c r="K647" s="619">
        <f t="shared" si="198"/>
        <v>104524.31999999999</v>
      </c>
      <c r="L647" s="620">
        <f>SUM(G647-K647)</f>
        <v>-9495.839999999982</v>
      </c>
      <c r="M647" s="621">
        <v>1</v>
      </c>
      <c r="N647" s="451">
        <f t="shared" si="199"/>
        <v>-9495.839999999982</v>
      </c>
      <c r="O647" s="622"/>
    </row>
    <row r="648" spans="1:16" s="881" customFormat="1" ht="15" customHeight="1" x14ac:dyDescent="0.25">
      <c r="A648" s="14" t="s">
        <v>1201</v>
      </c>
      <c r="B648" s="535" t="s">
        <v>1202</v>
      </c>
      <c r="C648" s="432" t="s">
        <v>52</v>
      </c>
      <c r="D648" s="433">
        <v>42276</v>
      </c>
      <c r="E648" s="434">
        <v>481</v>
      </c>
      <c r="F648" s="435">
        <v>128.19999999999999</v>
      </c>
      <c r="G648" s="436">
        <f t="shared" si="197"/>
        <v>61664.2</v>
      </c>
      <c r="H648" s="437"/>
      <c r="I648" s="896">
        <v>42345</v>
      </c>
      <c r="J648" s="435">
        <v>134.58000000000001</v>
      </c>
      <c r="K648" s="439">
        <f t="shared" si="198"/>
        <v>64732.98</v>
      </c>
      <c r="L648" s="440">
        <f>SUM(K648-G648)</f>
        <v>3068.7800000000061</v>
      </c>
      <c r="M648" s="415">
        <v>1</v>
      </c>
      <c r="N648" s="441">
        <f t="shared" si="199"/>
        <v>3068.7800000000061</v>
      </c>
      <c r="O648" s="355"/>
      <c r="P648" s="114"/>
    </row>
    <row r="649" spans="1:16" s="108" customFormat="1" ht="15" customHeight="1" x14ac:dyDescent="0.25">
      <c r="A649" s="14" t="s">
        <v>2275</v>
      </c>
      <c r="B649" s="535" t="s">
        <v>2274</v>
      </c>
      <c r="C649" s="432" t="s">
        <v>52</v>
      </c>
      <c r="D649" s="433">
        <v>42282</v>
      </c>
      <c r="E649" s="434">
        <v>2128</v>
      </c>
      <c r="F649" s="435">
        <v>45.61</v>
      </c>
      <c r="G649" s="436">
        <f t="shared" ref="G649:G663" si="200">SUM(E649*F649)</f>
        <v>97058.08</v>
      </c>
      <c r="H649" s="437"/>
      <c r="I649" s="866">
        <v>42354</v>
      </c>
      <c r="J649" s="435">
        <v>49.78</v>
      </c>
      <c r="K649" s="439">
        <f t="shared" ref="K649:K663" si="201">SUM(E649*J649)</f>
        <v>105931.84</v>
      </c>
      <c r="L649" s="440">
        <f>SUM(K649-G649)</f>
        <v>8873.7599999999948</v>
      </c>
      <c r="M649" s="415">
        <v>1</v>
      </c>
      <c r="N649" s="441">
        <f t="shared" ref="N649:N659" si="202">SUM(L649*M649)</f>
        <v>8873.7599999999948</v>
      </c>
      <c r="O649" s="355"/>
      <c r="P649" s="114"/>
    </row>
    <row r="650" spans="1:16" s="108" customFormat="1" ht="15" customHeight="1" x14ac:dyDescent="0.25">
      <c r="A650" s="466" t="s">
        <v>2291</v>
      </c>
      <c r="B650" s="575" t="s">
        <v>2289</v>
      </c>
      <c r="C650" s="443" t="s">
        <v>77</v>
      </c>
      <c r="D650" s="444">
        <v>42305</v>
      </c>
      <c r="E650" s="445">
        <v>918</v>
      </c>
      <c r="F650" s="789">
        <v>223.57</v>
      </c>
      <c r="G650" s="618">
        <f t="shared" si="200"/>
        <v>205237.25999999998</v>
      </c>
      <c r="H650" s="448"/>
      <c r="I650" s="515">
        <v>42353</v>
      </c>
      <c r="J650" s="795">
        <v>236.37</v>
      </c>
      <c r="K650" s="619">
        <f t="shared" si="201"/>
        <v>216987.66</v>
      </c>
      <c r="L650" s="620">
        <f>SUM(G650-K650)</f>
        <v>-11750.400000000023</v>
      </c>
      <c r="M650" s="621">
        <v>1</v>
      </c>
      <c r="N650" s="451">
        <f t="shared" si="202"/>
        <v>-11750.400000000023</v>
      </c>
      <c r="O650" s="622"/>
      <c r="P650" s="110"/>
    </row>
    <row r="651" spans="1:16" s="110" customFormat="1" ht="15" customHeight="1" x14ac:dyDescent="0.25">
      <c r="A651" s="466" t="s">
        <v>998</v>
      </c>
      <c r="B651" s="575" t="s">
        <v>999</v>
      </c>
      <c r="C651" s="443" t="s">
        <v>77</v>
      </c>
      <c r="D651" s="444">
        <v>42313</v>
      </c>
      <c r="E651" s="445">
        <v>5974</v>
      </c>
      <c r="F651" s="789">
        <v>32.380000000000003</v>
      </c>
      <c r="G651" s="618">
        <f t="shared" si="200"/>
        <v>193438.12000000002</v>
      </c>
      <c r="H651" s="448"/>
      <c r="I651" s="515">
        <v>42354</v>
      </c>
      <c r="J651" s="795">
        <v>31.42</v>
      </c>
      <c r="K651" s="619">
        <f t="shared" si="201"/>
        <v>187703.08000000002</v>
      </c>
      <c r="L651" s="620">
        <f>SUM(G651-K651)</f>
        <v>5735.0400000000081</v>
      </c>
      <c r="M651" s="621">
        <v>1</v>
      </c>
      <c r="N651" s="451">
        <f t="shared" si="202"/>
        <v>5735.0400000000081</v>
      </c>
      <c r="O651" s="622"/>
    </row>
    <row r="652" spans="1:16" s="108" customFormat="1" ht="15" customHeight="1" x14ac:dyDescent="0.25">
      <c r="A652" s="14" t="s">
        <v>2293</v>
      </c>
      <c r="B652" s="535" t="s">
        <v>2294</v>
      </c>
      <c r="C652" s="432" t="s">
        <v>52</v>
      </c>
      <c r="D652" s="433">
        <v>42306</v>
      </c>
      <c r="E652" s="434">
        <v>4584</v>
      </c>
      <c r="F652" s="435">
        <v>31.36</v>
      </c>
      <c r="G652" s="436">
        <f t="shared" si="200"/>
        <v>143754.23999999999</v>
      </c>
      <c r="H652" s="437"/>
      <c r="I652" s="896">
        <v>42359</v>
      </c>
      <c r="J652" s="435">
        <v>29.98</v>
      </c>
      <c r="K652" s="439">
        <f t="shared" si="201"/>
        <v>137428.32</v>
      </c>
      <c r="L652" s="440">
        <f>SUM(K652-G652)</f>
        <v>-6325.9199999999837</v>
      </c>
      <c r="M652" s="415">
        <v>1</v>
      </c>
      <c r="N652" s="441">
        <f t="shared" si="202"/>
        <v>-6325.9199999999837</v>
      </c>
      <c r="O652" s="355"/>
      <c r="P652" s="114"/>
    </row>
    <row r="653" spans="1:16" s="108" customFormat="1" ht="15" customHeight="1" x14ac:dyDescent="0.25">
      <c r="A653" s="445" t="s">
        <v>2250</v>
      </c>
      <c r="B653" s="575" t="s">
        <v>2251</v>
      </c>
      <c r="C653" s="443" t="s">
        <v>77</v>
      </c>
      <c r="D653" s="444">
        <v>42275</v>
      </c>
      <c r="E653" s="445">
        <v>1602</v>
      </c>
      <c r="F653" s="789">
        <v>47.45</v>
      </c>
      <c r="G653" s="618">
        <f t="shared" si="200"/>
        <v>76014.900000000009</v>
      </c>
      <c r="H653" s="448"/>
      <c r="I653" s="515">
        <v>42367</v>
      </c>
      <c r="J653" s="795">
        <v>49.16</v>
      </c>
      <c r="K653" s="619">
        <f t="shared" si="201"/>
        <v>78754.319999999992</v>
      </c>
      <c r="L653" s="620">
        <f>SUM(G653-K653)</f>
        <v>-2739.4199999999837</v>
      </c>
      <c r="M653" s="621">
        <v>1</v>
      </c>
      <c r="N653" s="451">
        <f t="shared" si="202"/>
        <v>-2739.4199999999837</v>
      </c>
      <c r="O653" s="622"/>
      <c r="P653" s="110"/>
    </row>
    <row r="654" spans="1:16" s="110" customFormat="1" ht="15" customHeight="1" x14ac:dyDescent="0.25">
      <c r="A654" s="14" t="s">
        <v>1340</v>
      </c>
      <c r="B654" s="535" t="s">
        <v>1352</v>
      </c>
      <c r="C654" s="432" t="s">
        <v>52</v>
      </c>
      <c r="D654" s="433">
        <v>42284</v>
      </c>
      <c r="E654" s="434">
        <v>3330</v>
      </c>
      <c r="F654" s="435">
        <v>35.630000000000003</v>
      </c>
      <c r="G654" s="436">
        <f t="shared" si="200"/>
        <v>118647.90000000001</v>
      </c>
      <c r="H654" s="437"/>
      <c r="I654" s="896">
        <v>42373</v>
      </c>
      <c r="J654" s="435">
        <v>40.57</v>
      </c>
      <c r="K654" s="439">
        <f t="shared" si="201"/>
        <v>135098.1</v>
      </c>
      <c r="L654" s="440">
        <f t="shared" ref="L654:L663" si="203">SUM(K654-G654)</f>
        <v>16450.199999999997</v>
      </c>
      <c r="M654" s="415">
        <v>1</v>
      </c>
      <c r="N654" s="441">
        <f t="shared" si="202"/>
        <v>16450.199999999997</v>
      </c>
      <c r="O654" s="355"/>
      <c r="P654" s="114"/>
    </row>
    <row r="655" spans="1:16" s="110" customFormat="1" ht="15" customHeight="1" x14ac:dyDescent="0.25">
      <c r="A655" s="14" t="s">
        <v>1823</v>
      </c>
      <c r="B655" s="535" t="s">
        <v>607</v>
      </c>
      <c r="C655" s="432" t="s">
        <v>52</v>
      </c>
      <c r="D655" s="433">
        <v>42298</v>
      </c>
      <c r="E655" s="434">
        <v>2517</v>
      </c>
      <c r="F655" s="435">
        <v>42.54</v>
      </c>
      <c r="G655" s="436">
        <f t="shared" si="200"/>
        <v>107073.18</v>
      </c>
      <c r="H655" s="437"/>
      <c r="I655" s="896">
        <v>42373</v>
      </c>
      <c r="J655" s="435">
        <v>43.76</v>
      </c>
      <c r="K655" s="439">
        <f t="shared" si="201"/>
        <v>110143.92</v>
      </c>
      <c r="L655" s="440">
        <f t="shared" si="203"/>
        <v>3070.7400000000052</v>
      </c>
      <c r="M655" s="415">
        <v>1</v>
      </c>
      <c r="N655" s="441">
        <f t="shared" si="202"/>
        <v>3070.7400000000052</v>
      </c>
      <c r="O655" s="355"/>
      <c r="P655" s="114"/>
    </row>
    <row r="656" spans="1:16" s="110" customFormat="1" ht="15" customHeight="1" x14ac:dyDescent="0.25">
      <c r="A656" s="14" t="s">
        <v>1611</v>
      </c>
      <c r="B656" s="535" t="s">
        <v>409</v>
      </c>
      <c r="C656" s="432" t="s">
        <v>52</v>
      </c>
      <c r="D656" s="433">
        <v>42285</v>
      </c>
      <c r="E656" s="434">
        <v>1993</v>
      </c>
      <c r="F656" s="435">
        <v>61.18</v>
      </c>
      <c r="G656" s="436">
        <f t="shared" si="200"/>
        <v>121931.74</v>
      </c>
      <c r="H656" s="437"/>
      <c r="I656" s="896">
        <v>42373</v>
      </c>
      <c r="J656" s="435">
        <v>60.34</v>
      </c>
      <c r="K656" s="439">
        <f t="shared" si="201"/>
        <v>120257.62000000001</v>
      </c>
      <c r="L656" s="440">
        <f t="shared" si="203"/>
        <v>-1674.1199999999953</v>
      </c>
      <c r="M656" s="415">
        <v>1</v>
      </c>
      <c r="N656" s="441">
        <f t="shared" si="202"/>
        <v>-1674.1199999999953</v>
      </c>
      <c r="O656" s="355"/>
      <c r="P656" s="114"/>
    </row>
    <row r="657" spans="1:16" s="110" customFormat="1" ht="15" customHeight="1" x14ac:dyDescent="0.25">
      <c r="A657" s="14" t="s">
        <v>2261</v>
      </c>
      <c r="B657" s="535" t="s">
        <v>2262</v>
      </c>
      <c r="C657" s="432" t="s">
        <v>52</v>
      </c>
      <c r="D657" s="433">
        <v>42284</v>
      </c>
      <c r="E657" s="434">
        <v>468</v>
      </c>
      <c r="F657" s="435">
        <v>147.91</v>
      </c>
      <c r="G657" s="436">
        <f t="shared" si="200"/>
        <v>69221.88</v>
      </c>
      <c r="H657" s="437"/>
      <c r="I657" s="896">
        <v>42373</v>
      </c>
      <c r="J657" s="435">
        <v>156.5</v>
      </c>
      <c r="K657" s="439">
        <f t="shared" si="201"/>
        <v>73242</v>
      </c>
      <c r="L657" s="440">
        <f t="shared" si="203"/>
        <v>4020.1199999999953</v>
      </c>
      <c r="M657" s="415">
        <v>1</v>
      </c>
      <c r="N657" s="441">
        <f t="shared" si="202"/>
        <v>4020.1199999999953</v>
      </c>
      <c r="O657" s="355"/>
      <c r="P657" s="114"/>
    </row>
    <row r="658" spans="1:16" s="108" customFormat="1" ht="15" customHeight="1" x14ac:dyDescent="0.25">
      <c r="A658" s="14" t="s">
        <v>1095</v>
      </c>
      <c r="B658" s="535" t="s">
        <v>1096</v>
      </c>
      <c r="C658" s="432" t="s">
        <v>52</v>
      </c>
      <c r="D658" s="433">
        <v>42342</v>
      </c>
      <c r="E658" s="434">
        <v>1473</v>
      </c>
      <c r="F658" s="847">
        <v>154.41</v>
      </c>
      <c r="G658" s="920">
        <f t="shared" si="200"/>
        <v>227445.93</v>
      </c>
      <c r="H658" s="437"/>
      <c r="I658" s="896">
        <v>42373</v>
      </c>
      <c r="J658" s="435">
        <v>147.84</v>
      </c>
      <c r="K658" s="439">
        <f t="shared" si="201"/>
        <v>217768.32000000001</v>
      </c>
      <c r="L658" s="440">
        <f t="shared" si="203"/>
        <v>-9677.609999999986</v>
      </c>
      <c r="M658" s="415">
        <v>1</v>
      </c>
      <c r="N658" s="441">
        <f t="shared" si="202"/>
        <v>-9677.609999999986</v>
      </c>
      <c r="O658" s="355"/>
      <c r="P658" s="114"/>
    </row>
    <row r="659" spans="1:16" s="428" customFormat="1" ht="15" customHeight="1" x14ac:dyDescent="0.25">
      <c r="A659" s="14" t="s">
        <v>2326</v>
      </c>
      <c r="B659" s="535" t="s">
        <v>2327</v>
      </c>
      <c r="C659" s="432" t="s">
        <v>52</v>
      </c>
      <c r="D659" s="433">
        <v>42353</v>
      </c>
      <c r="E659" s="434">
        <v>2050</v>
      </c>
      <c r="F659" s="847">
        <v>104.46</v>
      </c>
      <c r="G659" s="920">
        <f t="shared" si="200"/>
        <v>214143</v>
      </c>
      <c r="H659" s="437"/>
      <c r="I659" s="896">
        <v>42373</v>
      </c>
      <c r="J659" s="435">
        <v>99.74</v>
      </c>
      <c r="K659" s="439">
        <f t="shared" si="201"/>
        <v>204467</v>
      </c>
      <c r="L659" s="440">
        <f t="shared" si="203"/>
        <v>-9676</v>
      </c>
      <c r="M659" s="415">
        <v>1</v>
      </c>
      <c r="N659" s="441">
        <f t="shared" si="202"/>
        <v>-9676</v>
      </c>
      <c r="O659" s="355"/>
      <c r="P659" s="114"/>
    </row>
    <row r="660" spans="1:16" s="110" customFormat="1" ht="15" customHeight="1" x14ac:dyDescent="0.25">
      <c r="A660" s="919" t="s">
        <v>506</v>
      </c>
      <c r="B660" s="869" t="s">
        <v>507</v>
      </c>
      <c r="C660" s="870" t="s">
        <v>52</v>
      </c>
      <c r="D660" s="871">
        <v>42324</v>
      </c>
      <c r="E660" s="872">
        <v>2975</v>
      </c>
      <c r="F660" s="873">
        <v>121.56</v>
      </c>
      <c r="G660" s="874">
        <f t="shared" si="200"/>
        <v>361641</v>
      </c>
      <c r="H660" s="875"/>
      <c r="I660" s="896">
        <v>42373</v>
      </c>
      <c r="J660" s="873">
        <v>122.6</v>
      </c>
      <c r="K660" s="876">
        <f t="shared" si="201"/>
        <v>364735</v>
      </c>
      <c r="L660" s="891">
        <f t="shared" si="203"/>
        <v>3094</v>
      </c>
      <c r="M660" s="878">
        <v>1</v>
      </c>
      <c r="N660" s="879">
        <f>SUM(K660-G660)*M660</f>
        <v>3094</v>
      </c>
      <c r="O660" s="880"/>
      <c r="P660" s="880"/>
    </row>
    <row r="661" spans="1:16" s="108" customFormat="1" ht="15" customHeight="1" x14ac:dyDescent="0.25">
      <c r="A661" s="14" t="s">
        <v>1228</v>
      </c>
      <c r="B661" s="535" t="s">
        <v>1229</v>
      </c>
      <c r="C661" s="432" t="s">
        <v>52</v>
      </c>
      <c r="D661" s="433">
        <v>42367</v>
      </c>
      <c r="E661" s="434">
        <v>1924</v>
      </c>
      <c r="F661" s="847">
        <v>136.66</v>
      </c>
      <c r="G661" s="920">
        <f t="shared" si="200"/>
        <v>262933.83999999997</v>
      </c>
      <c r="H661" s="437"/>
      <c r="I661" s="896">
        <v>42373</v>
      </c>
      <c r="J661" s="435">
        <v>130.6</v>
      </c>
      <c r="K661" s="439">
        <f t="shared" si="201"/>
        <v>251274.4</v>
      </c>
      <c r="L661" s="440">
        <f t="shared" si="203"/>
        <v>-11659.439999999973</v>
      </c>
      <c r="M661" s="415">
        <v>1</v>
      </c>
      <c r="N661" s="441">
        <f>SUM(L661*M661)</f>
        <v>-11659.439999999973</v>
      </c>
      <c r="O661" s="355"/>
      <c r="P661" s="114"/>
    </row>
    <row r="662" spans="1:16" s="881" customFormat="1" ht="15" customHeight="1" x14ac:dyDescent="0.25">
      <c r="A662" s="46" t="s">
        <v>2313</v>
      </c>
      <c r="B662" s="535" t="s">
        <v>1606</v>
      </c>
      <c r="C662" s="559" t="s">
        <v>52</v>
      </c>
      <c r="D662" s="556">
        <v>42324</v>
      </c>
      <c r="E662" s="557">
        <v>2339</v>
      </c>
      <c r="F662" s="797">
        <v>81.31</v>
      </c>
      <c r="G662" s="612">
        <f t="shared" si="200"/>
        <v>190184.09</v>
      </c>
      <c r="H662" s="552"/>
      <c r="I662" s="579">
        <v>42376</v>
      </c>
      <c r="J662" s="797">
        <v>75.31</v>
      </c>
      <c r="K662" s="613">
        <f t="shared" si="201"/>
        <v>176150.09</v>
      </c>
      <c r="L662" s="937">
        <f t="shared" si="203"/>
        <v>-14034</v>
      </c>
      <c r="M662" s="631">
        <v>1</v>
      </c>
      <c r="N662" s="554">
        <f>SUM(K662-G662)*M662</f>
        <v>-14034</v>
      </c>
      <c r="O662" s="437"/>
      <c r="P662" s="437"/>
    </row>
    <row r="663" spans="1:16" s="108" customFormat="1" ht="15" customHeight="1" x14ac:dyDescent="0.25">
      <c r="A663" s="14" t="s">
        <v>2305</v>
      </c>
      <c r="B663" s="535" t="s">
        <v>2306</v>
      </c>
      <c r="C663" s="432" t="s">
        <v>52</v>
      </c>
      <c r="D663" s="433">
        <v>42319</v>
      </c>
      <c r="E663" s="434">
        <v>9056</v>
      </c>
      <c r="F663" s="435">
        <v>30.5</v>
      </c>
      <c r="G663" s="436">
        <f t="shared" si="200"/>
        <v>276208</v>
      </c>
      <c r="H663" s="437"/>
      <c r="I663" s="896">
        <v>42376</v>
      </c>
      <c r="J663" s="435">
        <v>29.23</v>
      </c>
      <c r="K663" s="439">
        <f t="shared" si="201"/>
        <v>264706.88</v>
      </c>
      <c r="L663" s="440">
        <f t="shared" si="203"/>
        <v>-11501.119999999995</v>
      </c>
      <c r="M663" s="415">
        <v>1</v>
      </c>
      <c r="N663" s="441">
        <f t="shared" ref="N663:N669" si="204">SUM(L663*M663)</f>
        <v>-11501.119999999995</v>
      </c>
      <c r="O663" s="355"/>
      <c r="P663" s="114"/>
    </row>
    <row r="664" spans="1:16" s="110" customFormat="1" ht="15" customHeight="1" x14ac:dyDescent="0.25">
      <c r="A664" s="442" t="s">
        <v>1647</v>
      </c>
      <c r="B664" s="575" t="s">
        <v>558</v>
      </c>
      <c r="C664" s="443" t="s">
        <v>77</v>
      </c>
      <c r="D664" s="444">
        <v>42376</v>
      </c>
      <c r="E664" s="445">
        <v>4988</v>
      </c>
      <c r="F664" s="921">
        <v>51.08</v>
      </c>
      <c r="G664" s="922">
        <f t="shared" ref="G664:G669" si="205">SUM(E664*F664)</f>
        <v>254787.03999999998</v>
      </c>
      <c r="H664" s="448"/>
      <c r="I664" s="515">
        <v>42382</v>
      </c>
      <c r="J664" s="921">
        <v>53.92</v>
      </c>
      <c r="K664" s="523">
        <f t="shared" ref="K664:K669" si="206">SUM(E664*J664)</f>
        <v>268952.96000000002</v>
      </c>
      <c r="L664" s="523">
        <f t="shared" ref="L664:L669" si="207">SUM(G664-K664)</f>
        <v>-14165.920000000042</v>
      </c>
      <c r="M664" s="621">
        <v>1</v>
      </c>
      <c r="N664" s="451">
        <f t="shared" si="204"/>
        <v>-14165.920000000042</v>
      </c>
      <c r="O664" s="622"/>
    </row>
    <row r="665" spans="1:16" s="110" customFormat="1" ht="15" customHeight="1" x14ac:dyDescent="0.25">
      <c r="A665" s="442" t="s">
        <v>626</v>
      </c>
      <c r="B665" s="575" t="s">
        <v>570</v>
      </c>
      <c r="C665" s="443" t="s">
        <v>77</v>
      </c>
      <c r="D665" s="444">
        <v>42342</v>
      </c>
      <c r="E665" s="445">
        <v>2978</v>
      </c>
      <c r="F665" s="921">
        <v>26.96</v>
      </c>
      <c r="G665" s="922">
        <f t="shared" si="205"/>
        <v>80286.880000000005</v>
      </c>
      <c r="H665" s="448"/>
      <c r="I665" s="515">
        <v>42380</v>
      </c>
      <c r="J665" s="921">
        <v>28.29</v>
      </c>
      <c r="K665" s="523">
        <f t="shared" si="206"/>
        <v>84247.62</v>
      </c>
      <c r="L665" s="523">
        <f t="shared" si="207"/>
        <v>-3960.7399999999907</v>
      </c>
      <c r="M665" s="621">
        <v>1</v>
      </c>
      <c r="N665" s="451">
        <f t="shared" si="204"/>
        <v>-3960.7399999999907</v>
      </c>
      <c r="O665" s="622"/>
    </row>
    <row r="666" spans="1:16" s="110" customFormat="1" ht="15" customHeight="1" x14ac:dyDescent="0.25">
      <c r="A666" s="442" t="s">
        <v>601</v>
      </c>
      <c r="B666" s="575" t="s">
        <v>602</v>
      </c>
      <c r="C666" s="443" t="s">
        <v>77</v>
      </c>
      <c r="D666" s="444">
        <v>42305</v>
      </c>
      <c r="E666" s="445">
        <v>3489</v>
      </c>
      <c r="F666" s="789">
        <v>81.34</v>
      </c>
      <c r="G666" s="618">
        <f t="shared" si="205"/>
        <v>283795.26</v>
      </c>
      <c r="H666" s="448"/>
      <c r="I666" s="515">
        <v>42388</v>
      </c>
      <c r="J666" s="795">
        <v>82.4</v>
      </c>
      <c r="K666" s="619">
        <f t="shared" si="206"/>
        <v>287493.60000000003</v>
      </c>
      <c r="L666" s="620">
        <f t="shared" si="207"/>
        <v>-3698.3400000000256</v>
      </c>
      <c r="M666" s="621">
        <v>1</v>
      </c>
      <c r="N666" s="451">
        <f t="shared" si="204"/>
        <v>-3698.3400000000256</v>
      </c>
      <c r="O666" s="622"/>
    </row>
    <row r="667" spans="1:16" s="110" customFormat="1" ht="15" customHeight="1" x14ac:dyDescent="0.25">
      <c r="A667" s="442" t="s">
        <v>2322</v>
      </c>
      <c r="B667" s="575" t="s">
        <v>2249</v>
      </c>
      <c r="C667" s="443" t="s">
        <v>77</v>
      </c>
      <c r="D667" s="444">
        <v>42349</v>
      </c>
      <c r="E667" s="445">
        <v>4660</v>
      </c>
      <c r="F667" s="921">
        <v>26.37</v>
      </c>
      <c r="G667" s="922">
        <f t="shared" si="205"/>
        <v>122884.20000000001</v>
      </c>
      <c r="H667" s="448"/>
      <c r="I667" s="515">
        <v>42391</v>
      </c>
      <c r="J667" s="921">
        <v>27.63</v>
      </c>
      <c r="K667" s="523">
        <f t="shared" si="206"/>
        <v>128755.79999999999</v>
      </c>
      <c r="L667" s="523">
        <f t="shared" si="207"/>
        <v>-5871.5999999999767</v>
      </c>
      <c r="M667" s="621">
        <v>1</v>
      </c>
      <c r="N667" s="451">
        <f t="shared" si="204"/>
        <v>-5871.5999999999767</v>
      </c>
      <c r="O667" s="622"/>
    </row>
    <row r="668" spans="1:16" s="110" customFormat="1" ht="15" customHeight="1" x14ac:dyDescent="0.25">
      <c r="A668" s="442" t="s">
        <v>1049</v>
      </c>
      <c r="B668" s="575" t="s">
        <v>1048</v>
      </c>
      <c r="C668" s="443" t="s">
        <v>77</v>
      </c>
      <c r="D668" s="444">
        <v>42376</v>
      </c>
      <c r="E668" s="445">
        <v>2254</v>
      </c>
      <c r="F668" s="921">
        <v>88.92</v>
      </c>
      <c r="G668" s="922">
        <f t="shared" si="205"/>
        <v>200425.68</v>
      </c>
      <c r="H668" s="448"/>
      <c r="I668" s="515">
        <v>42401</v>
      </c>
      <c r="J668" s="921">
        <v>89.4</v>
      </c>
      <c r="K668" s="523">
        <f t="shared" si="206"/>
        <v>201507.6</v>
      </c>
      <c r="L668" s="523">
        <f t="shared" si="207"/>
        <v>-1081.9200000000128</v>
      </c>
      <c r="M668" s="621">
        <v>1</v>
      </c>
      <c r="N668" s="451">
        <f t="shared" si="204"/>
        <v>-1081.9200000000128</v>
      </c>
      <c r="O668" s="622"/>
    </row>
    <row r="669" spans="1:16" s="110" customFormat="1" ht="15" customHeight="1" x14ac:dyDescent="0.25">
      <c r="A669" s="442" t="s">
        <v>2347</v>
      </c>
      <c r="B669" s="575" t="s">
        <v>2348</v>
      </c>
      <c r="C669" s="443" t="s">
        <v>77</v>
      </c>
      <c r="D669" s="444">
        <v>42382</v>
      </c>
      <c r="E669" s="445">
        <v>5833</v>
      </c>
      <c r="F669" s="921">
        <v>39.700000000000003</v>
      </c>
      <c r="G669" s="922">
        <f t="shared" si="205"/>
        <v>231570.1</v>
      </c>
      <c r="H669" s="448"/>
      <c r="I669" s="515">
        <v>42401</v>
      </c>
      <c r="J669" s="921">
        <v>39.26</v>
      </c>
      <c r="K669" s="523">
        <f t="shared" si="206"/>
        <v>229003.58</v>
      </c>
      <c r="L669" s="523">
        <f t="shared" si="207"/>
        <v>2566.5200000000186</v>
      </c>
      <c r="M669" s="621">
        <v>1</v>
      </c>
      <c r="N669" s="451">
        <f t="shared" si="204"/>
        <v>2566.5200000000186</v>
      </c>
      <c r="O669" s="622"/>
    </row>
    <row r="670" spans="1:16" s="108" customFormat="1" ht="15" customHeight="1" x14ac:dyDescent="0.25">
      <c r="A670" s="14" t="s">
        <v>1658</v>
      </c>
      <c r="B670" s="535" t="s">
        <v>837</v>
      </c>
      <c r="C670" s="432" t="s">
        <v>52</v>
      </c>
      <c r="D670" s="433">
        <v>42397</v>
      </c>
      <c r="E670" s="434">
        <v>4208</v>
      </c>
      <c r="F670" s="847">
        <v>34.54</v>
      </c>
      <c r="G670" s="920">
        <f>SUM(E670*F670)</f>
        <v>145344.32000000001</v>
      </c>
      <c r="H670" s="437"/>
      <c r="I670" s="896">
        <v>42412</v>
      </c>
      <c r="J670" s="435">
        <v>31.82</v>
      </c>
      <c r="K670" s="439">
        <f>SUM(E670*J670)</f>
        <v>133898.56</v>
      </c>
      <c r="L670" s="440">
        <f>SUM(K670-G670)</f>
        <v>-11445.760000000009</v>
      </c>
      <c r="M670" s="415">
        <v>1</v>
      </c>
      <c r="N670" s="441">
        <f>SUM(L670*M670)</f>
        <v>-11445.760000000009</v>
      </c>
      <c r="O670" s="355"/>
      <c r="P670" s="114"/>
    </row>
    <row r="671" spans="1:16" s="108" customFormat="1" ht="15" customHeight="1" x14ac:dyDescent="0.25">
      <c r="A671" s="442" t="s">
        <v>639</v>
      </c>
      <c r="B671" s="575" t="s">
        <v>640</v>
      </c>
      <c r="C671" s="443" t="s">
        <v>77</v>
      </c>
      <c r="D671" s="444">
        <v>42405</v>
      </c>
      <c r="E671" s="445">
        <v>3073</v>
      </c>
      <c r="F671" s="921">
        <v>123.37</v>
      </c>
      <c r="G671" s="922">
        <f>SUM(E671*F671)</f>
        <v>379116.01</v>
      </c>
      <c r="H671" s="448"/>
      <c r="I671" s="515">
        <v>42409</v>
      </c>
      <c r="J671" s="921">
        <v>130.31</v>
      </c>
      <c r="K671" s="523">
        <f>SUM(E671*J671)</f>
        <v>400442.63</v>
      </c>
      <c r="L671" s="523">
        <f>SUM(G671-K671)</f>
        <v>-21326.619999999995</v>
      </c>
      <c r="M671" s="621">
        <v>1</v>
      </c>
      <c r="N671" s="451">
        <f>SUM(L671*M671)</f>
        <v>-21326.619999999995</v>
      </c>
      <c r="O671" s="622"/>
      <c r="P671" s="110"/>
    </row>
    <row r="672" spans="1:16" s="110" customFormat="1" ht="15" customHeight="1" x14ac:dyDescent="0.25">
      <c r="A672" s="14" t="s">
        <v>2364</v>
      </c>
      <c r="B672" s="535" t="s">
        <v>2365</v>
      </c>
      <c r="C672" s="432" t="s">
        <v>52</v>
      </c>
      <c r="D672" s="433">
        <v>42395</v>
      </c>
      <c r="E672" s="434">
        <v>4726</v>
      </c>
      <c r="F672" s="847">
        <v>58.584000000000003</v>
      </c>
      <c r="G672" s="920">
        <f>SUM(E672*F672)</f>
        <v>276867.984</v>
      </c>
      <c r="H672" s="437"/>
      <c r="I672" s="866">
        <v>42412</v>
      </c>
      <c r="J672" s="435">
        <v>55.19</v>
      </c>
      <c r="K672" s="439">
        <f>SUM(E672*J672)</f>
        <v>260827.94</v>
      </c>
      <c r="L672" s="440">
        <f>SUM(K672-G672)</f>
        <v>-16040.043999999994</v>
      </c>
      <c r="M672" s="415">
        <v>1</v>
      </c>
      <c r="N672" s="441">
        <f>SUM(L672*M672)</f>
        <v>-16040.043999999994</v>
      </c>
      <c r="O672" s="355"/>
      <c r="P672" s="114"/>
    </row>
    <row r="673" spans="1:16" s="108" customFormat="1" ht="15" customHeight="1" x14ac:dyDescent="0.25">
      <c r="A673" s="610"/>
      <c r="B673" s="534"/>
      <c r="C673" s="378"/>
      <c r="D673" s="548"/>
      <c r="E673" s="549"/>
      <c r="F673" s="629"/>
      <c r="G673" s="612"/>
      <c r="H673" s="552"/>
      <c r="I673" s="578"/>
      <c r="J673" s="794"/>
      <c r="K673" s="613"/>
      <c r="L673" s="614"/>
      <c r="M673" s="615"/>
      <c r="N673" s="554"/>
      <c r="O673" s="616"/>
      <c r="P673" s="311"/>
    </row>
    <row r="674" spans="1:16" s="531" customFormat="1" ht="10.5" customHeight="1" x14ac:dyDescent="0.25">
      <c r="A674" s="658"/>
      <c r="B674" s="582"/>
      <c r="C674" s="582"/>
      <c r="D674" s="658"/>
      <c r="E674" s="658"/>
      <c r="F674" s="690"/>
      <c r="G674" s="671"/>
      <c r="H674" s="658"/>
      <c r="I674" s="715"/>
      <c r="J674" s="690"/>
      <c r="K674" s="671"/>
      <c r="L674" s="672"/>
      <c r="M674" s="716"/>
      <c r="N674" s="786"/>
      <c r="O674" s="700"/>
      <c r="P674" s="530"/>
    </row>
    <row r="675" spans="1:16" s="532" customFormat="1" ht="15" customHeight="1" x14ac:dyDescent="0.25">
      <c r="A675" s="664"/>
      <c r="B675" s="583"/>
      <c r="C675" s="583"/>
      <c r="D675" s="675"/>
      <c r="E675" s="664"/>
      <c r="F675" s="676"/>
      <c r="G675" s="679"/>
      <c r="H675" s="717"/>
      <c r="I675" s="718"/>
      <c r="J675" s="676"/>
      <c r="K675" s="679"/>
      <c r="L675" s="681"/>
      <c r="M675" s="680"/>
      <c r="N675" s="787"/>
      <c r="O675" s="719"/>
    </row>
    <row r="676" spans="1:16" s="14" customFormat="1" ht="16.5" thickBot="1" x14ac:dyDescent="0.3">
      <c r="A676" s="720" t="s">
        <v>666</v>
      </c>
      <c r="B676" s="586"/>
      <c r="C676" s="586"/>
      <c r="D676" s="586"/>
      <c r="E676" s="586"/>
      <c r="F676" s="721"/>
      <c r="G676" s="722"/>
      <c r="H676" s="723"/>
      <c r="I676" s="724"/>
      <c r="J676" s="721"/>
      <c r="K676" s="722"/>
      <c r="L676" s="725"/>
      <c r="M676" s="726"/>
      <c r="N676" s="788">
        <f>SUM(N43:N675)</f>
        <v>-99162.532999999516</v>
      </c>
    </row>
    <row r="677" spans="1:16" ht="11.25" customHeight="1" thickTop="1" x14ac:dyDescent="0.25">
      <c r="A677" s="466"/>
      <c r="B677" s="442"/>
      <c r="C677" s="442"/>
      <c r="D677" s="454"/>
      <c r="E677" s="466"/>
      <c r="F677" s="643"/>
      <c r="G677" s="619"/>
      <c r="H677" s="454"/>
      <c r="I677" s="467"/>
      <c r="J677" s="643"/>
      <c r="K677" s="619"/>
      <c r="L677" s="620"/>
      <c r="M677" s="645"/>
      <c r="N677" s="456"/>
    </row>
    <row r="679" spans="1:16" ht="11.25" customHeight="1" x14ac:dyDescent="0.25">
      <c r="A679" s="466"/>
      <c r="B679" s="442"/>
      <c r="C679" s="442"/>
      <c r="D679" s="523"/>
      <c r="E679" s="466"/>
      <c r="F679" s="643"/>
      <c r="G679" s="619"/>
      <c r="H679" s="523"/>
      <c r="I679" s="467"/>
      <c r="J679" s="643"/>
      <c r="K679" s="619"/>
      <c r="L679" s="620"/>
      <c r="M679" s="645"/>
      <c r="N679" s="456"/>
    </row>
  </sheetData>
  <autoFilter ref="A582:G595"/>
  <sortState ref="A13:P30">
    <sortCondition ref="B13:B30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46"/>
  <sheetViews>
    <sheetView zoomScaleNormal="100" workbookViewId="0">
      <selection activeCell="M20" sqref="M20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0" customWidth="1"/>
    <col min="7" max="7" width="12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SUM(K6+K29)</f>
        <v>196884.54263942881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SUM(N26)</f>
        <v>179364.76058869998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1286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2155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1037</v>
      </c>
      <c r="B11" s="883" t="s">
        <v>32</v>
      </c>
      <c r="C11" s="884" t="s">
        <v>77</v>
      </c>
      <c r="D11" s="634">
        <v>42299</v>
      </c>
      <c r="E11" s="635">
        <v>1</v>
      </c>
      <c r="F11" s="963">
        <v>1</v>
      </c>
      <c r="G11" s="637">
        <f>SUM(E11*F11)/100</f>
        <v>0.01</v>
      </c>
      <c r="H11" s="638"/>
      <c r="I11" s="962"/>
      <c r="J11" s="963">
        <v>1</v>
      </c>
      <c r="K11" s="639">
        <f>SUM(E11*J11)/100</f>
        <v>0.01</v>
      </c>
      <c r="L11" s="937">
        <f>SUM(G11-K11)</f>
        <v>0</v>
      </c>
      <c r="M11" s="641">
        <v>1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 t="shared" ref="G13:G22" si="0">SUM(E13*F13)/100</f>
        <v>129739.6</v>
      </c>
      <c r="H13" s="552"/>
      <c r="I13" s="962">
        <v>936.8</v>
      </c>
      <c r="J13" s="797">
        <v>1036</v>
      </c>
      <c r="K13" s="613">
        <f t="shared" ref="K13:K22" si="1">SUM(E13*J13)/100</f>
        <v>156290.96</v>
      </c>
      <c r="L13" s="937">
        <f>SUM(K13-G13)</f>
        <v>26551.359999999986</v>
      </c>
      <c r="M13" s="631">
        <v>1.4153</v>
      </c>
      <c r="N13" s="554">
        <f>SUM(K13-G13)*M13</f>
        <v>37578.139807999978</v>
      </c>
      <c r="O13" s="631" t="s">
        <v>3</v>
      </c>
      <c r="P13" s="880"/>
    </row>
    <row r="14" spans="1:26" s="881" customFormat="1" ht="15" customHeight="1" x14ac:dyDescent="0.25">
      <c r="A14" s="868" t="s">
        <v>418</v>
      </c>
      <c r="B14" s="869" t="s">
        <v>1946</v>
      </c>
      <c r="C14" s="870" t="s">
        <v>52</v>
      </c>
      <c r="D14" s="556">
        <v>42418</v>
      </c>
      <c r="E14" s="557">
        <v>7074</v>
      </c>
      <c r="F14" s="797">
        <v>970</v>
      </c>
      <c r="G14" s="612">
        <f t="shared" si="0"/>
        <v>68617.8</v>
      </c>
      <c r="H14" s="552"/>
      <c r="I14" s="962">
        <v>856</v>
      </c>
      <c r="J14" s="797">
        <v>985.7</v>
      </c>
      <c r="K14" s="613">
        <f t="shared" si="1"/>
        <v>69728.418000000005</v>
      </c>
      <c r="L14" s="937">
        <f>SUM(K14-G14)</f>
        <v>1110.6180000000022</v>
      </c>
      <c r="M14" s="631">
        <v>1.4153</v>
      </c>
      <c r="N14" s="554">
        <f>SUM(K14-G14)*M14</f>
        <v>1571.8576554000031</v>
      </c>
      <c r="O14" s="880"/>
      <c r="P14" s="880"/>
    </row>
    <row r="15" spans="1:26" s="881" customFormat="1" ht="15" customHeight="1" x14ac:dyDescent="0.25">
      <c r="A15" s="882" t="s">
        <v>2373</v>
      </c>
      <c r="B15" s="883" t="s">
        <v>711</v>
      </c>
      <c r="C15" s="884" t="s">
        <v>77</v>
      </c>
      <c r="D15" s="634">
        <v>42409</v>
      </c>
      <c r="E15" s="635">
        <v>50276</v>
      </c>
      <c r="F15" s="963">
        <v>346</v>
      </c>
      <c r="G15" s="637">
        <f t="shared" si="0"/>
        <v>173954.96</v>
      </c>
      <c r="H15" s="638"/>
      <c r="I15" s="962">
        <v>337.1</v>
      </c>
      <c r="J15" s="963">
        <v>320.5</v>
      </c>
      <c r="K15" s="639">
        <f t="shared" si="1"/>
        <v>161134.57999999999</v>
      </c>
      <c r="L15" s="937">
        <f>SUM(G15-K15)</f>
        <v>12820.380000000005</v>
      </c>
      <c r="M15" s="631">
        <v>1.4153</v>
      </c>
      <c r="N15" s="778">
        <f>SUM(G15-K15)*M15</f>
        <v>18144.683814000007</v>
      </c>
      <c r="O15" s="894"/>
      <c r="P15" s="894"/>
      <c r="Q15" s="895"/>
      <c r="R15" s="895"/>
      <c r="S15" s="895"/>
      <c r="T15" s="895"/>
      <c r="U15" s="895"/>
      <c r="V15" s="895"/>
      <c r="W15" s="895"/>
      <c r="X15" s="895"/>
      <c r="Y15" s="895"/>
      <c r="Z15" s="895"/>
    </row>
    <row r="16" spans="1:26" s="881" customFormat="1" ht="15" customHeight="1" x14ac:dyDescent="0.25">
      <c r="A16" s="882" t="s">
        <v>2375</v>
      </c>
      <c r="B16" s="883" t="s">
        <v>2374</v>
      </c>
      <c r="C16" s="884" t="s">
        <v>77</v>
      </c>
      <c r="D16" s="634">
        <v>42408</v>
      </c>
      <c r="E16" s="635">
        <v>27531</v>
      </c>
      <c r="F16" s="963">
        <v>544</v>
      </c>
      <c r="G16" s="637">
        <f t="shared" si="0"/>
        <v>149768.64000000001</v>
      </c>
      <c r="H16" s="638"/>
      <c r="I16" s="962">
        <v>573</v>
      </c>
      <c r="J16" s="963">
        <v>550</v>
      </c>
      <c r="K16" s="639">
        <f t="shared" si="1"/>
        <v>151420.5</v>
      </c>
      <c r="L16" s="937">
        <f>SUM(G16-K16)</f>
        <v>-1651.859999999986</v>
      </c>
      <c r="M16" s="631">
        <v>1.4153</v>
      </c>
      <c r="N16" s="778">
        <f>SUM(G16-K16)*M16</f>
        <v>-2337.8774579999804</v>
      </c>
      <c r="O16" s="894"/>
      <c r="P16" s="894"/>
      <c r="Q16" s="895"/>
      <c r="R16" s="895"/>
      <c r="S16" s="895"/>
      <c r="T16" s="895"/>
      <c r="U16" s="895"/>
      <c r="V16" s="895"/>
      <c r="W16" s="895"/>
      <c r="X16" s="895"/>
      <c r="Y16" s="895"/>
      <c r="Z16" s="895"/>
    </row>
    <row r="17" spans="1:26" s="895" customFormat="1" ht="15" customHeight="1" x14ac:dyDescent="0.25">
      <c r="A17" s="868" t="s">
        <v>2369</v>
      </c>
      <c r="B17" s="869" t="s">
        <v>2248</v>
      </c>
      <c r="C17" s="870" t="s">
        <v>52</v>
      </c>
      <c r="D17" s="556">
        <v>42401</v>
      </c>
      <c r="E17" s="557">
        <v>48214</v>
      </c>
      <c r="F17" s="797">
        <v>219.3</v>
      </c>
      <c r="G17" s="612">
        <f t="shared" si="0"/>
        <v>105733.30200000001</v>
      </c>
      <c r="H17" s="552"/>
      <c r="I17" s="962">
        <v>211.8</v>
      </c>
      <c r="J17" s="797">
        <v>233.7</v>
      </c>
      <c r="K17" s="613">
        <f t="shared" si="1"/>
        <v>112676.11799999999</v>
      </c>
      <c r="L17" s="937">
        <f>SUM(K17-G17)</f>
        <v>6942.8159999999771</v>
      </c>
      <c r="M17" s="631">
        <v>1.4153</v>
      </c>
      <c r="N17" s="554">
        <f>SUM(K17-G17)*M17</f>
        <v>9826.1674847999675</v>
      </c>
      <c r="O17" s="880"/>
      <c r="P17" s="880"/>
      <c r="Q17" s="881"/>
      <c r="R17" s="881"/>
      <c r="S17" s="881"/>
      <c r="T17" s="881"/>
      <c r="U17" s="881"/>
      <c r="V17" s="881"/>
      <c r="W17" s="881"/>
      <c r="X17" s="881"/>
      <c r="Y17" s="881"/>
      <c r="Z17" s="881"/>
    </row>
    <row r="18" spans="1:26" s="895" customFormat="1" ht="15" customHeight="1" x14ac:dyDescent="0.25">
      <c r="A18" s="868" t="s">
        <v>1072</v>
      </c>
      <c r="B18" s="869" t="s">
        <v>1073</v>
      </c>
      <c r="C18" s="870" t="s">
        <v>52</v>
      </c>
      <c r="D18" s="556">
        <v>41327</v>
      </c>
      <c r="E18" s="557">
        <v>14525</v>
      </c>
      <c r="F18" s="797">
        <v>852.5</v>
      </c>
      <c r="G18" s="612">
        <f t="shared" si="0"/>
        <v>123825.625</v>
      </c>
      <c r="H18" s="552"/>
      <c r="I18" s="962">
        <v>839.2</v>
      </c>
      <c r="J18" s="797">
        <v>944</v>
      </c>
      <c r="K18" s="613">
        <f t="shared" si="1"/>
        <v>137116</v>
      </c>
      <c r="L18" s="937">
        <f>SUM(K18-G18)</f>
        <v>13290.375</v>
      </c>
      <c r="M18" s="631">
        <v>1.4153</v>
      </c>
      <c r="N18" s="554">
        <f>SUM(K18-G18)*M18</f>
        <v>18809.867737500001</v>
      </c>
      <c r="O18" s="880"/>
      <c r="P18" s="880"/>
      <c r="Q18" s="881"/>
      <c r="R18" s="881"/>
      <c r="S18" s="881"/>
      <c r="T18" s="881"/>
      <c r="U18" s="881"/>
      <c r="V18" s="881"/>
      <c r="W18" s="881"/>
      <c r="X18" s="881"/>
      <c r="Y18" s="881"/>
      <c r="Z18" s="881"/>
    </row>
    <row r="19" spans="1:26" s="881" customFormat="1" ht="15" customHeight="1" x14ac:dyDescent="0.25">
      <c r="A19" s="868" t="s">
        <v>765</v>
      </c>
      <c r="B19" s="869" t="s">
        <v>766</v>
      </c>
      <c r="C19" s="870" t="s">
        <v>52</v>
      </c>
      <c r="D19" s="556">
        <v>42447</v>
      </c>
      <c r="E19" s="966">
        <v>28125</v>
      </c>
      <c r="F19" s="797">
        <v>811.2</v>
      </c>
      <c r="G19" s="612">
        <f>SUM(E19*F19)/100</f>
        <v>228150</v>
      </c>
      <c r="H19" s="552"/>
      <c r="I19" s="962">
        <v>768.15</v>
      </c>
      <c r="J19" s="797">
        <v>811</v>
      </c>
      <c r="K19" s="613">
        <f>SUM(E19*J19)/100</f>
        <v>228093.75</v>
      </c>
      <c r="L19" s="937">
        <f>SUM(K19-G19)</f>
        <v>-56.25</v>
      </c>
      <c r="M19" s="631">
        <v>1.4153</v>
      </c>
      <c r="N19" s="554">
        <f>SUM(K19-G19)*M19</f>
        <v>-79.610624999999999</v>
      </c>
      <c r="O19" s="880"/>
      <c r="P19" s="880"/>
    </row>
    <row r="20" spans="1:26" s="881" customFormat="1" ht="15" customHeight="1" x14ac:dyDescent="0.25">
      <c r="A20" s="868" t="s">
        <v>705</v>
      </c>
      <c r="B20" s="869" t="s">
        <v>1947</v>
      </c>
      <c r="C20" s="870" t="s">
        <v>52</v>
      </c>
      <c r="D20" s="556">
        <v>42397</v>
      </c>
      <c r="E20" s="557">
        <v>6808</v>
      </c>
      <c r="F20" s="797">
        <v>1464</v>
      </c>
      <c r="G20" s="612">
        <f t="shared" si="0"/>
        <v>99669.119999999995</v>
      </c>
      <c r="H20" s="552"/>
      <c r="I20" s="962">
        <v>1480.4</v>
      </c>
      <c r="J20" s="797">
        <v>1688.5</v>
      </c>
      <c r="K20" s="613">
        <f t="shared" si="1"/>
        <v>114953.08</v>
      </c>
      <c r="L20" s="937">
        <f>SUM(K20-G20)</f>
        <v>15283.960000000006</v>
      </c>
      <c r="M20" s="631">
        <v>1.4153</v>
      </c>
      <c r="N20" s="554">
        <f>SUM(K20-G20)*M20</f>
        <v>21631.388588000009</v>
      </c>
      <c r="O20" s="880"/>
      <c r="P20" s="880"/>
    </row>
    <row r="21" spans="1:26" s="895" customFormat="1" ht="15" customHeight="1" x14ac:dyDescent="0.25">
      <c r="A21" s="868" t="s">
        <v>2234</v>
      </c>
      <c r="B21" s="869" t="s">
        <v>1711</v>
      </c>
      <c r="C21" s="870" t="s">
        <v>52</v>
      </c>
      <c r="D21" s="556">
        <v>42261</v>
      </c>
      <c r="E21" s="557">
        <v>5176</v>
      </c>
      <c r="F21" s="797">
        <v>3139</v>
      </c>
      <c r="G21" s="612">
        <f t="shared" si="0"/>
        <v>162474.64000000001</v>
      </c>
      <c r="H21" s="552"/>
      <c r="I21" s="962">
        <v>4123</v>
      </c>
      <c r="J21" s="797">
        <v>4251</v>
      </c>
      <c r="K21" s="613">
        <f t="shared" si="1"/>
        <v>220031.76</v>
      </c>
      <c r="L21" s="937">
        <f>SUM(K21-G21)</f>
        <v>57557.119999999995</v>
      </c>
      <c r="M21" s="631">
        <v>1.4153</v>
      </c>
      <c r="N21" s="554">
        <f>SUM(K21-G21)*M21</f>
        <v>81460.591935999997</v>
      </c>
      <c r="O21" s="880"/>
      <c r="P21" s="880"/>
      <c r="Q21" s="881"/>
      <c r="R21" s="881"/>
      <c r="S21" s="881"/>
      <c r="T21" s="881"/>
      <c r="U21" s="881"/>
      <c r="V21" s="881"/>
      <c r="W21" s="881"/>
      <c r="X21" s="881"/>
      <c r="Y21" s="881"/>
      <c r="Z21" s="881"/>
    </row>
    <row r="22" spans="1:26" s="881" customFormat="1" ht="15" customHeight="1" x14ac:dyDescent="0.25">
      <c r="A22" s="882" t="s">
        <v>2378</v>
      </c>
      <c r="B22" s="883" t="s">
        <v>1618</v>
      </c>
      <c r="C22" s="884" t="s">
        <v>77</v>
      </c>
      <c r="D22" s="634">
        <v>42408</v>
      </c>
      <c r="E22" s="635">
        <v>7008</v>
      </c>
      <c r="F22" s="963">
        <v>1727</v>
      </c>
      <c r="G22" s="637">
        <f t="shared" si="0"/>
        <v>121028.16</v>
      </c>
      <c r="H22" s="638"/>
      <c r="I22" s="962">
        <v>1871</v>
      </c>
      <c r="J22" s="963">
        <v>1800</v>
      </c>
      <c r="K22" s="639">
        <f t="shared" si="1"/>
        <v>126144</v>
      </c>
      <c r="L22" s="965">
        <f>SUM(G22-K22)</f>
        <v>-5115.8399999999965</v>
      </c>
      <c r="M22" s="631">
        <v>1.4153</v>
      </c>
      <c r="N22" s="778">
        <f>SUM(G22-K22)*M22</f>
        <v>-7240.4483519999949</v>
      </c>
      <c r="O22" s="894"/>
      <c r="P22" s="894"/>
      <c r="Q22" s="895"/>
      <c r="R22" s="895"/>
      <c r="S22" s="895"/>
      <c r="T22" s="895"/>
      <c r="U22" s="895"/>
      <c r="V22" s="895"/>
      <c r="W22" s="895"/>
      <c r="X22" s="895"/>
      <c r="Y22" s="895"/>
      <c r="Z22" s="895"/>
    </row>
    <row r="25" spans="1:26" s="14" customFormat="1" ht="15.75" x14ac:dyDescent="0.25">
      <c r="A25" s="46"/>
      <c r="B25" s="46"/>
      <c r="C25" s="46"/>
      <c r="D25" s="46"/>
      <c r="E25" s="46"/>
      <c r="F25" s="53"/>
      <c r="G25" s="124"/>
      <c r="H25" s="48"/>
      <c r="I25" s="49"/>
      <c r="J25" s="53"/>
      <c r="K25" s="124"/>
      <c r="L25" s="102"/>
      <c r="M25" s="162"/>
      <c r="N25" s="280"/>
      <c r="O25" s="48"/>
    </row>
    <row r="26" spans="1:26" s="14" customFormat="1" ht="16.5" thickBot="1" x14ac:dyDescent="0.3">
      <c r="A26" s="34" t="s">
        <v>2242</v>
      </c>
      <c r="B26" s="34"/>
      <c r="C26" s="34"/>
      <c r="D26" s="34"/>
      <c r="E26" s="34"/>
      <c r="F26" s="901"/>
      <c r="G26" s="123"/>
      <c r="H26" s="36"/>
      <c r="I26" s="37"/>
      <c r="J26" s="901"/>
      <c r="K26" s="901"/>
      <c r="L26" s="101"/>
      <c r="M26" s="161"/>
      <c r="N26" s="229">
        <f>SUM(N13:N25)</f>
        <v>179364.76058869998</v>
      </c>
      <c r="O26" s="36"/>
    </row>
    <row r="27" spans="1:26" ht="11.25" customHeight="1" thickTop="1" x14ac:dyDescent="0.25">
      <c r="A27" s="85"/>
      <c r="B27" s="458"/>
      <c r="C27" s="85"/>
      <c r="D27" s="42"/>
      <c r="E27" s="42"/>
      <c r="F27" s="54"/>
      <c r="G27" s="125"/>
      <c r="H27" s="42"/>
      <c r="I27" s="44"/>
      <c r="J27" s="54"/>
      <c r="K27" s="125"/>
      <c r="L27" s="103"/>
      <c r="M27" s="163"/>
      <c r="N27" s="281"/>
      <c r="O27" s="45"/>
    </row>
    <row r="28" spans="1:26" ht="11.25" customHeight="1" x14ac:dyDescent="0.25">
      <c r="A28" s="27"/>
      <c r="B28" s="442"/>
      <c r="C28" s="27"/>
      <c r="D28" s="10"/>
      <c r="E28" s="10"/>
      <c r="F28" s="52"/>
      <c r="G28" s="122"/>
      <c r="H28" s="10"/>
      <c r="I28" s="26"/>
      <c r="J28" s="52"/>
      <c r="K28" s="122"/>
      <c r="L28" s="100"/>
      <c r="M28" s="160"/>
      <c r="N28" s="278"/>
      <c r="O28" s="21"/>
    </row>
    <row r="29" spans="1:26" s="22" customFormat="1" ht="18.75" x14ac:dyDescent="0.3">
      <c r="A29" s="269"/>
      <c r="B29" s="469"/>
      <c r="C29" s="207"/>
      <c r="D29" s="194"/>
      <c r="E29" s="194" t="s">
        <v>31</v>
      </c>
      <c r="F29" s="208"/>
      <c r="G29" s="209"/>
      <c r="H29" s="194"/>
      <c r="I29" s="195"/>
      <c r="J29" s="361"/>
      <c r="K29" s="228">
        <f>SUM(N345)</f>
        <v>17519.782050728823</v>
      </c>
      <c r="L29" s="287"/>
      <c r="M29" s="227"/>
      <c r="N29" s="282"/>
      <c r="O29" s="194"/>
    </row>
    <row r="30" spans="1:26" s="2" customFormat="1" ht="15" customHeight="1" x14ac:dyDescent="0.25">
      <c r="B30" s="14" t="s">
        <v>943</v>
      </c>
      <c r="C30" s="2" t="s">
        <v>874</v>
      </c>
      <c r="D30" s="2" t="s">
        <v>17</v>
      </c>
      <c r="E30" s="2" t="s">
        <v>26</v>
      </c>
      <c r="F30" s="60" t="s">
        <v>19</v>
      </c>
      <c r="G30" s="120" t="s">
        <v>875</v>
      </c>
      <c r="I30" s="58" t="s">
        <v>29</v>
      </c>
      <c r="J30" s="349" t="s">
        <v>18</v>
      </c>
      <c r="K30" s="120" t="s">
        <v>673</v>
      </c>
      <c r="L30" s="99" t="s">
        <v>892</v>
      </c>
      <c r="M30" s="158" t="s">
        <v>27</v>
      </c>
      <c r="N30" s="275" t="s">
        <v>15</v>
      </c>
      <c r="O30" s="2" t="s">
        <v>4</v>
      </c>
    </row>
    <row r="31" spans="1:26" s="2" customFormat="1" ht="15" customHeight="1" x14ac:dyDescent="0.25">
      <c r="B31" s="14" t="s">
        <v>0</v>
      </c>
      <c r="D31" s="2" t="s">
        <v>25</v>
      </c>
      <c r="E31" s="2" t="s">
        <v>21</v>
      </c>
      <c r="F31" s="60" t="s">
        <v>686</v>
      </c>
      <c r="G31" s="120" t="s">
        <v>379</v>
      </c>
      <c r="I31" s="58" t="s">
        <v>7</v>
      </c>
      <c r="J31" s="349" t="s">
        <v>686</v>
      </c>
      <c r="K31" s="120" t="s">
        <v>891</v>
      </c>
      <c r="L31" s="99" t="s">
        <v>379</v>
      </c>
      <c r="M31" s="158" t="s">
        <v>1286</v>
      </c>
      <c r="N31" s="275" t="s">
        <v>883</v>
      </c>
      <c r="O31" s="2" t="s">
        <v>24</v>
      </c>
    </row>
    <row r="32" spans="1:26" s="2" customFormat="1" ht="15" customHeight="1" x14ac:dyDescent="0.25">
      <c r="B32" s="14"/>
      <c r="F32" s="60"/>
      <c r="G32" s="120"/>
      <c r="I32" s="58"/>
      <c r="J32" s="349"/>
      <c r="K32" s="120"/>
      <c r="L32" s="99"/>
      <c r="M32" s="158"/>
      <c r="N32" s="275"/>
    </row>
    <row r="33" spans="1:15" s="110" customFormat="1" ht="15" customHeight="1" x14ac:dyDescent="0.25">
      <c r="A33" s="17"/>
      <c r="B33" s="443"/>
      <c r="C33" s="81"/>
      <c r="D33" s="72"/>
      <c r="E33" s="71"/>
      <c r="F33" s="77"/>
      <c r="G33" s="185"/>
      <c r="H33" s="271"/>
      <c r="I33" s="74"/>
      <c r="J33" s="341"/>
      <c r="K33" s="187"/>
      <c r="L33" s="171"/>
      <c r="M33" s="159"/>
      <c r="N33" s="277"/>
      <c r="O33" s="109"/>
    </row>
    <row r="34" spans="1:15" s="110" customFormat="1" ht="15" customHeight="1" x14ac:dyDescent="0.25">
      <c r="A34" s="81" t="s">
        <v>687</v>
      </c>
      <c r="B34" s="443" t="s">
        <v>688</v>
      </c>
      <c r="C34" s="81" t="s">
        <v>77</v>
      </c>
      <c r="D34" s="151">
        <v>40830</v>
      </c>
      <c r="E34" s="152">
        <v>2403</v>
      </c>
      <c r="F34" s="153">
        <v>232.1</v>
      </c>
      <c r="G34" s="186">
        <f t="shared" ref="G34:G43" si="2">SUM(E34*F34)/100</f>
        <v>5577.3629999999994</v>
      </c>
      <c r="H34" s="109"/>
      <c r="I34" s="151">
        <v>40837</v>
      </c>
      <c r="J34" s="362">
        <v>259.3</v>
      </c>
      <c r="K34" s="177">
        <f t="shared" ref="K34:K43" si="3">SUM(E34*J34)/100</f>
        <v>6230.9790000000003</v>
      </c>
      <c r="L34" s="174">
        <f>SUM(G34-K34)</f>
        <v>-653.61600000000089</v>
      </c>
      <c r="M34" s="164">
        <v>1.57897</v>
      </c>
      <c r="N34" s="277">
        <f>SUM(G34-K34)*M34</f>
        <v>-1032.0400555200015</v>
      </c>
      <c r="O34" s="109"/>
    </row>
    <row r="35" spans="1:15" s="110" customFormat="1" ht="15" customHeight="1" x14ac:dyDescent="0.25">
      <c r="A35" s="81" t="s">
        <v>689</v>
      </c>
      <c r="B35" s="443" t="s">
        <v>690</v>
      </c>
      <c r="C35" s="81" t="s">
        <v>77</v>
      </c>
      <c r="D35" s="151">
        <v>40830</v>
      </c>
      <c r="E35" s="152">
        <v>1815</v>
      </c>
      <c r="F35" s="153">
        <v>318</v>
      </c>
      <c r="G35" s="186">
        <f t="shared" si="2"/>
        <v>5771.7</v>
      </c>
      <c r="H35" s="109"/>
      <c r="I35" s="151">
        <v>40837</v>
      </c>
      <c r="J35" s="362">
        <v>354</v>
      </c>
      <c r="K35" s="177">
        <f t="shared" si="3"/>
        <v>6425.1</v>
      </c>
      <c r="L35" s="174">
        <f>SUM(G35-K35)</f>
        <v>-653.40000000000055</v>
      </c>
      <c r="M35" s="164">
        <v>1.57897</v>
      </c>
      <c r="N35" s="277">
        <f>SUM(G35-K35)*M35</f>
        <v>-1031.6989980000008</v>
      </c>
      <c r="O35" s="109"/>
    </row>
    <row r="36" spans="1:15" s="110" customFormat="1" ht="15" customHeight="1" x14ac:dyDescent="0.25">
      <c r="A36" s="81" t="s">
        <v>691</v>
      </c>
      <c r="B36" s="443" t="s">
        <v>692</v>
      </c>
      <c r="C36" s="81" t="s">
        <v>77</v>
      </c>
      <c r="D36" s="151">
        <v>40830</v>
      </c>
      <c r="E36" s="152">
        <v>553</v>
      </c>
      <c r="F36" s="153">
        <v>1329</v>
      </c>
      <c r="G36" s="186">
        <f t="shared" si="2"/>
        <v>7349.37</v>
      </c>
      <c r="H36" s="109"/>
      <c r="I36" s="151">
        <v>40844</v>
      </c>
      <c r="J36" s="362">
        <v>1447</v>
      </c>
      <c r="K36" s="177">
        <f t="shared" si="3"/>
        <v>8001.91</v>
      </c>
      <c r="L36" s="174">
        <f>SUM(G36-K36)</f>
        <v>-652.54</v>
      </c>
      <c r="M36" s="164">
        <v>1.6100099999999999</v>
      </c>
      <c r="N36" s="277">
        <f>SUM(G36-K36)*M36</f>
        <v>-1050.5959253999999</v>
      </c>
      <c r="O36" s="109"/>
    </row>
    <row r="37" spans="1:15" s="110" customFormat="1" ht="15" customHeight="1" x14ac:dyDescent="0.25">
      <c r="A37" s="81" t="s">
        <v>693</v>
      </c>
      <c r="B37" s="443" t="s">
        <v>694</v>
      </c>
      <c r="C37" s="81" t="s">
        <v>77</v>
      </c>
      <c r="D37" s="151">
        <v>40830</v>
      </c>
      <c r="E37" s="152">
        <v>1219</v>
      </c>
      <c r="F37" s="153">
        <v>295.89999999999998</v>
      </c>
      <c r="G37" s="186">
        <f t="shared" si="2"/>
        <v>3607.0209999999997</v>
      </c>
      <c r="H37" s="109"/>
      <c r="I37" s="151">
        <v>40851</v>
      </c>
      <c r="J37" s="362">
        <v>349.5</v>
      </c>
      <c r="K37" s="177">
        <f t="shared" si="3"/>
        <v>4260.4049999999997</v>
      </c>
      <c r="L37" s="174">
        <f>SUM(G37-K37)</f>
        <v>-653.38400000000001</v>
      </c>
      <c r="M37" s="164">
        <v>1.6032200000000001</v>
      </c>
      <c r="N37" s="277">
        <f>SUM(G37-K37)*M37</f>
        <v>-1047.5182964800001</v>
      </c>
      <c r="O37" s="109"/>
    </row>
    <row r="38" spans="1:15" s="110" customFormat="1" ht="15" customHeight="1" x14ac:dyDescent="0.25">
      <c r="A38" s="79" t="s">
        <v>695</v>
      </c>
      <c r="B38" s="432" t="s">
        <v>696</v>
      </c>
      <c r="C38" s="75" t="s">
        <v>52</v>
      </c>
      <c r="D38" s="135">
        <v>40851</v>
      </c>
      <c r="E38" s="149">
        <v>1903</v>
      </c>
      <c r="F38" s="150">
        <v>506.7</v>
      </c>
      <c r="G38" s="185">
        <f t="shared" si="2"/>
        <v>9642.5010000000002</v>
      </c>
      <c r="H38" s="271"/>
      <c r="I38" s="135">
        <v>40872</v>
      </c>
      <c r="J38" s="360">
        <v>472.7</v>
      </c>
      <c r="K38" s="187">
        <f t="shared" si="3"/>
        <v>8995.4809999999998</v>
      </c>
      <c r="L38" s="171">
        <f>SUM(K38-G38)</f>
        <v>-647.02000000000044</v>
      </c>
      <c r="M38" s="159">
        <v>1.5494600000000001</v>
      </c>
      <c r="N38" s="276">
        <f>SUM(K38-G38)*M38</f>
        <v>-1002.5316092000007</v>
      </c>
      <c r="O38" s="109"/>
    </row>
    <row r="39" spans="1:15" s="110" customFormat="1" ht="15" customHeight="1" x14ac:dyDescent="0.25">
      <c r="A39" s="79" t="s">
        <v>697</v>
      </c>
      <c r="B39" s="432" t="s">
        <v>698</v>
      </c>
      <c r="C39" s="75" t="s">
        <v>52</v>
      </c>
      <c r="D39" s="135">
        <v>40844</v>
      </c>
      <c r="E39" s="149">
        <v>2141</v>
      </c>
      <c r="F39" s="150">
        <v>629</v>
      </c>
      <c r="G39" s="185">
        <f t="shared" si="2"/>
        <v>13466.89</v>
      </c>
      <c r="H39" s="271"/>
      <c r="I39" s="135">
        <v>40879</v>
      </c>
      <c r="J39" s="360">
        <v>645.1</v>
      </c>
      <c r="K39" s="187">
        <f t="shared" si="3"/>
        <v>13811.591</v>
      </c>
      <c r="L39" s="171">
        <f>SUM(K39-G39)</f>
        <v>344.70100000000093</v>
      </c>
      <c r="M39" s="159">
        <v>1.5686</v>
      </c>
      <c r="N39" s="276">
        <f>SUM(K39-G39)*M39</f>
        <v>540.69798860000151</v>
      </c>
      <c r="O39" s="109"/>
    </row>
    <row r="40" spans="1:15" s="110" customFormat="1" ht="15" customHeight="1" x14ac:dyDescent="0.25">
      <c r="A40" s="79" t="s">
        <v>699</v>
      </c>
      <c r="B40" s="432" t="s">
        <v>700</v>
      </c>
      <c r="C40" s="75" t="s">
        <v>52</v>
      </c>
      <c r="D40" s="135">
        <v>40872</v>
      </c>
      <c r="E40" s="149">
        <v>3346</v>
      </c>
      <c r="F40" s="150">
        <v>299.39999999999998</v>
      </c>
      <c r="G40" s="185">
        <f t="shared" si="2"/>
        <v>10017.923999999999</v>
      </c>
      <c r="H40" s="271"/>
      <c r="I40" s="135">
        <v>40879</v>
      </c>
      <c r="J40" s="360">
        <v>280.60000000000002</v>
      </c>
      <c r="K40" s="187">
        <f t="shared" si="3"/>
        <v>9388.8760000000002</v>
      </c>
      <c r="L40" s="171">
        <f>SUM(K40-G40)</f>
        <v>-629.04799999999886</v>
      </c>
      <c r="M40" s="159">
        <v>1.5686</v>
      </c>
      <c r="N40" s="276">
        <f>SUM(K40-G40)*M40</f>
        <v>-986.72469279999825</v>
      </c>
      <c r="O40" s="109"/>
    </row>
    <row r="41" spans="1:15" s="110" customFormat="1" ht="15" customHeight="1" x14ac:dyDescent="0.25">
      <c r="A41" s="81" t="s">
        <v>701</v>
      </c>
      <c r="B41" s="443" t="s">
        <v>702</v>
      </c>
      <c r="C41" s="81" t="s">
        <v>77</v>
      </c>
      <c r="D41" s="151">
        <v>40879</v>
      </c>
      <c r="E41" s="152">
        <v>3359</v>
      </c>
      <c r="F41" s="153">
        <v>343.2</v>
      </c>
      <c r="G41" s="186">
        <f t="shared" si="2"/>
        <v>11528.088</v>
      </c>
      <c r="H41" s="109"/>
      <c r="I41" s="151">
        <v>40886</v>
      </c>
      <c r="J41" s="362">
        <v>360.13</v>
      </c>
      <c r="K41" s="177">
        <f t="shared" si="3"/>
        <v>12096.7667</v>
      </c>
      <c r="L41" s="174">
        <f>SUM(G41-K41)</f>
        <v>-568.67870000000039</v>
      </c>
      <c r="M41" s="164">
        <v>1.56273</v>
      </c>
      <c r="N41" s="277">
        <f>SUM(G41-K41)*M41</f>
        <v>-888.6912648510006</v>
      </c>
      <c r="O41" s="109"/>
    </row>
    <row r="42" spans="1:15" s="110" customFormat="1" ht="15" customHeight="1" x14ac:dyDescent="0.25">
      <c r="A42" s="81" t="s">
        <v>703</v>
      </c>
      <c r="B42" s="443" t="s">
        <v>704</v>
      </c>
      <c r="C42" s="81" t="s">
        <v>77</v>
      </c>
      <c r="D42" s="151">
        <v>40830</v>
      </c>
      <c r="E42" s="152">
        <v>12569</v>
      </c>
      <c r="F42" s="153">
        <v>131.6</v>
      </c>
      <c r="G42" s="186">
        <f t="shared" si="2"/>
        <v>16540.804</v>
      </c>
      <c r="H42" s="109"/>
      <c r="I42" s="151">
        <v>40893</v>
      </c>
      <c r="J42" s="362">
        <v>136.4</v>
      </c>
      <c r="K42" s="177">
        <f t="shared" si="3"/>
        <v>17144.116000000002</v>
      </c>
      <c r="L42" s="174">
        <f>SUM(G42-K42)</f>
        <v>-603.31200000000172</v>
      </c>
      <c r="M42" s="164">
        <v>1.55148</v>
      </c>
      <c r="N42" s="277">
        <f>SUM(G42-K42)*M42</f>
        <v>-936.0265017600027</v>
      </c>
      <c r="O42" s="109"/>
    </row>
    <row r="43" spans="1:15" s="110" customFormat="1" ht="15" customHeight="1" x14ac:dyDescent="0.25">
      <c r="A43" s="79" t="s">
        <v>705</v>
      </c>
      <c r="B43" s="432" t="s">
        <v>706</v>
      </c>
      <c r="C43" s="75" t="s">
        <v>52</v>
      </c>
      <c r="D43" s="135">
        <v>40914</v>
      </c>
      <c r="E43" s="149">
        <v>543</v>
      </c>
      <c r="F43" s="150">
        <v>2372</v>
      </c>
      <c r="G43" s="185">
        <f t="shared" si="2"/>
        <v>12879.96</v>
      </c>
      <c r="H43" s="271"/>
      <c r="I43" s="135">
        <v>40921</v>
      </c>
      <c r="J43" s="360">
        <v>2287</v>
      </c>
      <c r="K43" s="187">
        <f t="shared" si="3"/>
        <v>12418.41</v>
      </c>
      <c r="L43" s="171">
        <f>SUM(K43-G43)</f>
        <v>-461.54999999999927</v>
      </c>
      <c r="M43" s="159">
        <v>1.53322</v>
      </c>
      <c r="N43" s="276">
        <f t="shared" ref="N43:N58" si="4">SUM(K43-G43)*M43</f>
        <v>-707.65769099999886</v>
      </c>
      <c r="O43" s="109"/>
    </row>
    <row r="44" spans="1:15" s="110" customFormat="1" ht="15" customHeight="1" x14ac:dyDescent="0.25">
      <c r="A44" s="79" t="s">
        <v>707</v>
      </c>
      <c r="B44" s="432" t="s">
        <v>708</v>
      </c>
      <c r="C44" s="75" t="s">
        <v>52</v>
      </c>
      <c r="D44" s="135">
        <v>40914</v>
      </c>
      <c r="E44" s="149">
        <v>1184</v>
      </c>
      <c r="F44" s="150">
        <v>1244</v>
      </c>
      <c r="G44" s="185">
        <f t="shared" ref="G44:G69" si="5">SUM(E44*F44)/100</f>
        <v>14728.96</v>
      </c>
      <c r="H44" s="271"/>
      <c r="I44" s="135">
        <v>40928</v>
      </c>
      <c r="J44" s="360">
        <v>1194</v>
      </c>
      <c r="K44" s="187">
        <f t="shared" ref="K44:K69" si="6">SUM(E44*J44)/100</f>
        <v>14136.96</v>
      </c>
      <c r="L44" s="171">
        <f t="shared" ref="L44:L69" si="7">SUM(K44-G44)</f>
        <v>-592</v>
      </c>
      <c r="M44" s="159">
        <v>1.5486599999999999</v>
      </c>
      <c r="N44" s="276">
        <f t="shared" si="4"/>
        <v>-916.80671999999993</v>
      </c>
      <c r="O44" s="109"/>
    </row>
    <row r="45" spans="1:15" s="110" customFormat="1" ht="15" customHeight="1" x14ac:dyDescent="0.25">
      <c r="A45" s="79" t="s">
        <v>709</v>
      </c>
      <c r="B45" s="432" t="s">
        <v>389</v>
      </c>
      <c r="C45" s="75" t="s">
        <v>52</v>
      </c>
      <c r="D45" s="135">
        <v>40914</v>
      </c>
      <c r="E45" s="149">
        <v>2318</v>
      </c>
      <c r="F45" s="150">
        <v>762.3</v>
      </c>
      <c r="G45" s="185">
        <f t="shared" si="5"/>
        <v>17670.113999999998</v>
      </c>
      <c r="H45" s="271"/>
      <c r="I45" s="135">
        <v>40928</v>
      </c>
      <c r="J45" s="360">
        <v>733.7</v>
      </c>
      <c r="K45" s="187">
        <f t="shared" si="6"/>
        <v>17007.166000000001</v>
      </c>
      <c r="L45" s="171">
        <f t="shared" si="7"/>
        <v>-662.94799999999668</v>
      </c>
      <c r="M45" s="159">
        <v>1.5486599999999999</v>
      </c>
      <c r="N45" s="276">
        <f t="shared" si="4"/>
        <v>-1026.6810496799949</v>
      </c>
      <c r="O45" s="109"/>
    </row>
    <row r="46" spans="1:15" s="110" customFormat="1" ht="15" customHeight="1" x14ac:dyDescent="0.25">
      <c r="A46" s="79" t="s">
        <v>710</v>
      </c>
      <c r="B46" s="432" t="s">
        <v>711</v>
      </c>
      <c r="C46" s="75" t="s">
        <v>52</v>
      </c>
      <c r="D46" s="135">
        <v>40907</v>
      </c>
      <c r="E46" s="149">
        <v>8022</v>
      </c>
      <c r="F46" s="150">
        <v>187</v>
      </c>
      <c r="G46" s="185">
        <f t="shared" si="5"/>
        <v>15001.14</v>
      </c>
      <c r="H46" s="271"/>
      <c r="I46" s="135">
        <v>40970</v>
      </c>
      <c r="J46" s="360">
        <v>187.785</v>
      </c>
      <c r="K46" s="187">
        <f t="shared" si="6"/>
        <v>15064.1127</v>
      </c>
      <c r="L46" s="171">
        <f t="shared" si="7"/>
        <v>62.972700000000259</v>
      </c>
      <c r="M46" s="159">
        <v>1.5803199999999999</v>
      </c>
      <c r="N46" s="276">
        <f t="shared" si="4"/>
        <v>99.517017264000401</v>
      </c>
      <c r="O46" s="109"/>
    </row>
    <row r="47" spans="1:15" s="110" customFormat="1" ht="15" customHeight="1" x14ac:dyDescent="0.25">
      <c r="A47" s="79" t="s">
        <v>712</v>
      </c>
      <c r="B47" s="432" t="s">
        <v>713</v>
      </c>
      <c r="C47" s="75" t="s">
        <v>52</v>
      </c>
      <c r="D47" s="135">
        <v>40956</v>
      </c>
      <c r="E47" s="149">
        <v>2255</v>
      </c>
      <c r="F47" s="150">
        <v>1212</v>
      </c>
      <c r="G47" s="185">
        <f t="shared" si="5"/>
        <v>27330.6</v>
      </c>
      <c r="H47" s="271"/>
      <c r="I47" s="135">
        <v>40970</v>
      </c>
      <c r="J47" s="360">
        <v>1182</v>
      </c>
      <c r="K47" s="187">
        <f t="shared" si="6"/>
        <v>26654.1</v>
      </c>
      <c r="L47" s="171">
        <f t="shared" si="7"/>
        <v>-676.5</v>
      </c>
      <c r="M47" s="159">
        <v>1.5831999999999999</v>
      </c>
      <c r="N47" s="276">
        <f t="shared" si="4"/>
        <v>-1071.0347999999999</v>
      </c>
      <c r="O47" s="109"/>
    </row>
    <row r="48" spans="1:15" s="110" customFormat="1" ht="15" customHeight="1" x14ac:dyDescent="0.25">
      <c r="A48" s="79" t="s">
        <v>714</v>
      </c>
      <c r="B48" s="432" t="s">
        <v>715</v>
      </c>
      <c r="C48" s="75" t="s">
        <v>52</v>
      </c>
      <c r="D48" s="135">
        <v>40914</v>
      </c>
      <c r="E48" s="149">
        <v>2883</v>
      </c>
      <c r="F48" s="150">
        <v>281.10000000000002</v>
      </c>
      <c r="G48" s="185">
        <f t="shared" si="5"/>
        <v>8104.1130000000003</v>
      </c>
      <c r="H48" s="271"/>
      <c r="I48" s="135">
        <v>40977</v>
      </c>
      <c r="J48" s="360">
        <v>274.3</v>
      </c>
      <c r="K48" s="187">
        <f t="shared" si="6"/>
        <v>7908.0690000000004</v>
      </c>
      <c r="L48" s="171">
        <f t="shared" si="7"/>
        <v>-196.04399999999987</v>
      </c>
      <c r="M48" s="159">
        <v>1.5829</v>
      </c>
      <c r="N48" s="276">
        <f t="shared" si="4"/>
        <v>-310.31804759999977</v>
      </c>
      <c r="O48" s="109"/>
    </row>
    <row r="49" spans="1:15" s="110" customFormat="1" ht="15" customHeight="1" x14ac:dyDescent="0.25">
      <c r="A49" s="79" t="s">
        <v>716</v>
      </c>
      <c r="B49" s="432" t="s">
        <v>717</v>
      </c>
      <c r="C49" s="75" t="s">
        <v>52</v>
      </c>
      <c r="D49" s="135">
        <v>40914</v>
      </c>
      <c r="E49" s="149">
        <v>3855</v>
      </c>
      <c r="F49" s="150">
        <v>392.7</v>
      </c>
      <c r="G49" s="185">
        <f t="shared" si="5"/>
        <v>15138.584999999999</v>
      </c>
      <c r="H49" s="271"/>
      <c r="I49" s="135">
        <v>40977</v>
      </c>
      <c r="J49" s="360">
        <v>477.8</v>
      </c>
      <c r="K49" s="187">
        <f t="shared" si="6"/>
        <v>18419.189999999999</v>
      </c>
      <c r="L49" s="171">
        <f t="shared" si="7"/>
        <v>3280.6049999999996</v>
      </c>
      <c r="M49" s="159">
        <v>1.5829</v>
      </c>
      <c r="N49" s="276">
        <f t="shared" si="4"/>
        <v>5192.8696544999993</v>
      </c>
      <c r="O49" s="109"/>
    </row>
    <row r="50" spans="1:15" s="110" customFormat="1" ht="15" customHeight="1" x14ac:dyDescent="0.25">
      <c r="A50" s="79" t="s">
        <v>718</v>
      </c>
      <c r="B50" s="432" t="s">
        <v>719</v>
      </c>
      <c r="C50" s="75" t="s">
        <v>52</v>
      </c>
      <c r="D50" s="135">
        <v>40921</v>
      </c>
      <c r="E50" s="149">
        <v>6480</v>
      </c>
      <c r="F50" s="150">
        <v>353.6</v>
      </c>
      <c r="G50" s="185">
        <f t="shared" si="5"/>
        <v>22913.279999999999</v>
      </c>
      <c r="H50" s="271"/>
      <c r="I50" s="135">
        <v>40977</v>
      </c>
      <c r="J50" s="360">
        <v>363.04</v>
      </c>
      <c r="K50" s="187">
        <f t="shared" si="6"/>
        <v>23524.992000000002</v>
      </c>
      <c r="L50" s="171">
        <f t="shared" si="7"/>
        <v>611.71200000000317</v>
      </c>
      <c r="M50" s="159">
        <v>1.5829</v>
      </c>
      <c r="N50" s="276">
        <f t="shared" si="4"/>
        <v>968.27892480000503</v>
      </c>
      <c r="O50" s="109"/>
    </row>
    <row r="51" spans="1:15" s="110" customFormat="1" ht="15" customHeight="1" x14ac:dyDescent="0.25">
      <c r="A51" s="79" t="s">
        <v>720</v>
      </c>
      <c r="B51" s="432" t="s">
        <v>721</v>
      </c>
      <c r="C51" s="75" t="s">
        <v>52</v>
      </c>
      <c r="D51" s="135">
        <v>40921</v>
      </c>
      <c r="E51" s="149">
        <v>5435</v>
      </c>
      <c r="F51" s="150">
        <v>962.2</v>
      </c>
      <c r="G51" s="185">
        <f t="shared" si="5"/>
        <v>52295.57</v>
      </c>
      <c r="H51" s="271"/>
      <c r="I51" s="135">
        <v>40977</v>
      </c>
      <c r="J51" s="360">
        <v>949.8</v>
      </c>
      <c r="K51" s="187">
        <f t="shared" si="6"/>
        <v>51621.63</v>
      </c>
      <c r="L51" s="171">
        <f t="shared" si="7"/>
        <v>-673.94000000000233</v>
      </c>
      <c r="M51" s="159">
        <v>1.5829</v>
      </c>
      <c r="N51" s="276">
        <f t="shared" si="4"/>
        <v>-1066.7796260000036</v>
      </c>
      <c r="O51" s="109"/>
    </row>
    <row r="52" spans="1:15" s="110" customFormat="1" ht="15" customHeight="1" x14ac:dyDescent="0.25">
      <c r="A52" s="79" t="s">
        <v>722</v>
      </c>
      <c r="B52" s="432" t="s">
        <v>723</v>
      </c>
      <c r="C52" s="75" t="s">
        <v>52</v>
      </c>
      <c r="D52" s="135">
        <v>40949</v>
      </c>
      <c r="E52" s="149">
        <v>10918</v>
      </c>
      <c r="F52" s="150">
        <v>201</v>
      </c>
      <c r="G52" s="185">
        <f t="shared" si="5"/>
        <v>21945.18</v>
      </c>
      <c r="H52" s="271"/>
      <c r="I52" s="135">
        <v>40977</v>
      </c>
      <c r="J52" s="360">
        <v>197.8</v>
      </c>
      <c r="K52" s="187">
        <f t="shared" si="6"/>
        <v>21595.804</v>
      </c>
      <c r="L52" s="171">
        <f t="shared" si="7"/>
        <v>-349.3760000000002</v>
      </c>
      <c r="M52" s="159">
        <v>1.5829</v>
      </c>
      <c r="N52" s="276">
        <f t="shared" si="4"/>
        <v>-553.02727040000036</v>
      </c>
      <c r="O52" s="109"/>
    </row>
    <row r="53" spans="1:15" s="110" customFormat="1" ht="15" customHeight="1" x14ac:dyDescent="0.25">
      <c r="A53" s="79" t="s">
        <v>724</v>
      </c>
      <c r="B53" s="432" t="s">
        <v>725</v>
      </c>
      <c r="C53" s="75" t="s">
        <v>52</v>
      </c>
      <c r="D53" s="135">
        <v>40956</v>
      </c>
      <c r="E53" s="149">
        <v>638</v>
      </c>
      <c r="F53" s="150">
        <v>2197</v>
      </c>
      <c r="G53" s="185">
        <f t="shared" si="5"/>
        <v>14016.86</v>
      </c>
      <c r="H53" s="271"/>
      <c r="I53" s="135">
        <v>40977</v>
      </c>
      <c r="J53" s="360">
        <v>2091</v>
      </c>
      <c r="K53" s="187">
        <f t="shared" si="6"/>
        <v>13340.58</v>
      </c>
      <c r="L53" s="171">
        <f t="shared" si="7"/>
        <v>-676.28000000000065</v>
      </c>
      <c r="M53" s="159">
        <v>1.5829</v>
      </c>
      <c r="N53" s="276">
        <f t="shared" si="4"/>
        <v>-1070.4836120000011</v>
      </c>
      <c r="O53" s="109"/>
    </row>
    <row r="54" spans="1:15" s="110" customFormat="1" ht="15" customHeight="1" x14ac:dyDescent="0.25">
      <c r="A54" s="79" t="s">
        <v>726</v>
      </c>
      <c r="B54" s="432" t="s">
        <v>727</v>
      </c>
      <c r="C54" s="75" t="s">
        <v>52</v>
      </c>
      <c r="D54" s="135">
        <v>40970</v>
      </c>
      <c r="E54" s="149">
        <v>3578</v>
      </c>
      <c r="F54" s="150">
        <v>393.6</v>
      </c>
      <c r="G54" s="185">
        <f t="shared" si="5"/>
        <v>14083.008</v>
      </c>
      <c r="H54" s="271"/>
      <c r="I54" s="135">
        <v>40977</v>
      </c>
      <c r="J54" s="360">
        <v>374.6</v>
      </c>
      <c r="K54" s="187">
        <f t="shared" si="6"/>
        <v>13403.188</v>
      </c>
      <c r="L54" s="171">
        <f t="shared" si="7"/>
        <v>-679.81999999999971</v>
      </c>
      <c r="M54" s="159">
        <v>1.5829</v>
      </c>
      <c r="N54" s="276">
        <f t="shared" si="4"/>
        <v>-1076.0870779999996</v>
      </c>
      <c r="O54" s="109"/>
    </row>
    <row r="55" spans="1:15" s="110" customFormat="1" ht="15" customHeight="1" x14ac:dyDescent="0.25">
      <c r="A55" s="79" t="s">
        <v>728</v>
      </c>
      <c r="B55" s="432" t="s">
        <v>729</v>
      </c>
      <c r="C55" s="75" t="s">
        <v>52</v>
      </c>
      <c r="D55" s="135">
        <v>40865</v>
      </c>
      <c r="E55" s="149">
        <v>2734</v>
      </c>
      <c r="F55" s="150">
        <v>366.58</v>
      </c>
      <c r="G55" s="185">
        <f t="shared" si="5"/>
        <v>10022.297199999999</v>
      </c>
      <c r="H55" s="271"/>
      <c r="I55" s="135">
        <v>40991</v>
      </c>
      <c r="J55" s="360">
        <v>440.8</v>
      </c>
      <c r="K55" s="187">
        <f t="shared" si="6"/>
        <v>12051.472</v>
      </c>
      <c r="L55" s="171">
        <f t="shared" si="7"/>
        <v>2029.1748000000007</v>
      </c>
      <c r="M55" s="159">
        <v>1.58199</v>
      </c>
      <c r="N55" s="276">
        <f t="shared" si="4"/>
        <v>3210.1342418520012</v>
      </c>
      <c r="O55" s="109"/>
    </row>
    <row r="56" spans="1:15" s="110" customFormat="1" ht="15" customHeight="1" x14ac:dyDescent="0.25">
      <c r="A56" s="79" t="s">
        <v>730</v>
      </c>
      <c r="B56" s="432" t="s">
        <v>731</v>
      </c>
      <c r="C56" s="75" t="s">
        <v>52</v>
      </c>
      <c r="D56" s="135">
        <v>40942</v>
      </c>
      <c r="E56" s="149">
        <v>6673</v>
      </c>
      <c r="F56" s="150">
        <v>525.6</v>
      </c>
      <c r="G56" s="185">
        <f t="shared" si="5"/>
        <v>35073.288</v>
      </c>
      <c r="H56" s="271"/>
      <c r="I56" s="135">
        <v>40991</v>
      </c>
      <c r="J56" s="360">
        <v>516.29999999999995</v>
      </c>
      <c r="K56" s="187">
        <f t="shared" si="6"/>
        <v>34452.699000000001</v>
      </c>
      <c r="L56" s="171">
        <f t="shared" si="7"/>
        <v>-620.58899999999994</v>
      </c>
      <c r="M56" s="159">
        <v>1.58199</v>
      </c>
      <c r="N56" s="276">
        <f t="shared" si="4"/>
        <v>-981.76559210999994</v>
      </c>
      <c r="O56" s="109"/>
    </row>
    <row r="57" spans="1:15" s="110" customFormat="1" ht="15" customHeight="1" x14ac:dyDescent="0.25">
      <c r="A57" s="79" t="s">
        <v>732</v>
      </c>
      <c r="B57" s="432" t="s">
        <v>733</v>
      </c>
      <c r="C57" s="75" t="s">
        <v>52</v>
      </c>
      <c r="D57" s="135">
        <v>40991</v>
      </c>
      <c r="E57" s="149">
        <v>3917</v>
      </c>
      <c r="F57" s="150">
        <v>409</v>
      </c>
      <c r="G57" s="185">
        <f t="shared" si="5"/>
        <v>16020.53</v>
      </c>
      <c r="H57" s="271"/>
      <c r="I57" s="135">
        <v>40991</v>
      </c>
      <c r="J57" s="360">
        <v>392.8</v>
      </c>
      <c r="K57" s="187">
        <f t="shared" si="6"/>
        <v>15385.976000000001</v>
      </c>
      <c r="L57" s="171">
        <f t="shared" si="7"/>
        <v>-634.55400000000009</v>
      </c>
      <c r="M57" s="159">
        <v>1.58199</v>
      </c>
      <c r="N57" s="276">
        <f t="shared" si="4"/>
        <v>-1003.8580824600001</v>
      </c>
      <c r="O57" s="109"/>
    </row>
    <row r="58" spans="1:15" s="110" customFormat="1" ht="15" customHeight="1" x14ac:dyDescent="0.25">
      <c r="A58" s="79" t="s">
        <v>734</v>
      </c>
      <c r="B58" s="432" t="s">
        <v>735</v>
      </c>
      <c r="C58" s="75" t="s">
        <v>52</v>
      </c>
      <c r="D58" s="135">
        <v>40991</v>
      </c>
      <c r="E58" s="149">
        <v>4270</v>
      </c>
      <c r="F58" s="150">
        <v>999.5</v>
      </c>
      <c r="G58" s="185">
        <f t="shared" si="5"/>
        <v>42678.65</v>
      </c>
      <c r="H58" s="271"/>
      <c r="I58" s="135">
        <v>40991</v>
      </c>
      <c r="J58" s="360">
        <v>984.6</v>
      </c>
      <c r="K58" s="187">
        <f t="shared" si="6"/>
        <v>42042.42</v>
      </c>
      <c r="L58" s="171">
        <f t="shared" si="7"/>
        <v>-636.2300000000032</v>
      </c>
      <c r="M58" s="159">
        <v>1.58199</v>
      </c>
      <c r="N58" s="276">
        <f t="shared" si="4"/>
        <v>-1006.5094977000051</v>
      </c>
      <c r="O58" s="109"/>
    </row>
    <row r="59" spans="1:15" s="110" customFormat="1" ht="15" customHeight="1" x14ac:dyDescent="0.25">
      <c r="A59" s="79" t="s">
        <v>736</v>
      </c>
      <c r="B59" s="432" t="s">
        <v>737</v>
      </c>
      <c r="C59" s="75" t="s">
        <v>52</v>
      </c>
      <c r="D59" s="135">
        <v>40991</v>
      </c>
      <c r="E59" s="149">
        <v>5302</v>
      </c>
      <c r="F59" s="150">
        <v>659</v>
      </c>
      <c r="G59" s="185">
        <f t="shared" si="5"/>
        <v>34940.18</v>
      </c>
      <c r="H59" s="271"/>
      <c r="I59" s="135">
        <v>40991</v>
      </c>
      <c r="J59" s="360">
        <v>647</v>
      </c>
      <c r="K59" s="187">
        <f t="shared" si="6"/>
        <v>34303.94</v>
      </c>
      <c r="L59" s="171">
        <f t="shared" si="7"/>
        <v>-636.23999999999796</v>
      </c>
      <c r="M59" s="159">
        <v>1.58199</v>
      </c>
      <c r="N59" s="276">
        <f>SUM(K59-G59)*M59</f>
        <v>-1006.5253175999968</v>
      </c>
      <c r="O59" s="109"/>
    </row>
    <row r="60" spans="1:15" s="110" customFormat="1" ht="15" customHeight="1" x14ac:dyDescent="0.25">
      <c r="A60" s="79" t="s">
        <v>738</v>
      </c>
      <c r="B60" s="432" t="s">
        <v>739</v>
      </c>
      <c r="C60" s="75" t="s">
        <v>52</v>
      </c>
      <c r="D60" s="135">
        <v>40991</v>
      </c>
      <c r="E60" s="149">
        <v>1272</v>
      </c>
      <c r="F60" s="150">
        <v>1156</v>
      </c>
      <c r="G60" s="185">
        <f t="shared" si="5"/>
        <v>14704.32</v>
      </c>
      <c r="H60" s="271"/>
      <c r="I60" s="135">
        <v>40998</v>
      </c>
      <c r="J60" s="360">
        <v>1106</v>
      </c>
      <c r="K60" s="187">
        <f t="shared" si="6"/>
        <v>14068.32</v>
      </c>
      <c r="L60" s="171">
        <f t="shared" si="7"/>
        <v>-636</v>
      </c>
      <c r="M60" s="159">
        <v>1.59555</v>
      </c>
      <c r="N60" s="276">
        <f t="shared" ref="N60:N67" si="8">SUM(K60-G60)*M60</f>
        <v>-1014.7698</v>
      </c>
      <c r="O60" s="109"/>
    </row>
    <row r="61" spans="1:15" s="110" customFormat="1" ht="15" customHeight="1" x14ac:dyDescent="0.25">
      <c r="A61" s="79" t="s">
        <v>740</v>
      </c>
      <c r="B61" s="432" t="s">
        <v>741</v>
      </c>
      <c r="C61" s="75" t="s">
        <v>52</v>
      </c>
      <c r="D61" s="135">
        <v>40991</v>
      </c>
      <c r="E61" s="149">
        <v>6492</v>
      </c>
      <c r="F61" s="150">
        <v>423.9</v>
      </c>
      <c r="G61" s="185">
        <f t="shared" si="5"/>
        <v>27519.588</v>
      </c>
      <c r="H61" s="271"/>
      <c r="I61" s="135">
        <v>40998</v>
      </c>
      <c r="J61" s="360">
        <v>414.1</v>
      </c>
      <c r="K61" s="187">
        <f t="shared" si="6"/>
        <v>26883.372000000003</v>
      </c>
      <c r="L61" s="171">
        <f t="shared" si="7"/>
        <v>-636.21599999999671</v>
      </c>
      <c r="M61" s="159">
        <v>1.59555</v>
      </c>
      <c r="N61" s="276">
        <f t="shared" si="8"/>
        <v>-1015.1144387999948</v>
      </c>
      <c r="O61" s="109"/>
    </row>
    <row r="62" spans="1:15" s="110" customFormat="1" ht="15" customHeight="1" x14ac:dyDescent="0.25">
      <c r="A62" s="79" t="s">
        <v>742</v>
      </c>
      <c r="B62" s="432" t="s">
        <v>743</v>
      </c>
      <c r="C62" s="75" t="s">
        <v>52</v>
      </c>
      <c r="D62" s="135">
        <v>40991</v>
      </c>
      <c r="E62" s="149">
        <v>5215</v>
      </c>
      <c r="F62" s="150">
        <v>501</v>
      </c>
      <c r="G62" s="185">
        <f t="shared" si="5"/>
        <v>26127.15</v>
      </c>
      <c r="H62" s="271"/>
      <c r="I62" s="135">
        <v>40998</v>
      </c>
      <c r="J62" s="360">
        <v>488.8</v>
      </c>
      <c r="K62" s="187">
        <f t="shared" si="6"/>
        <v>25490.92</v>
      </c>
      <c r="L62" s="171">
        <f t="shared" si="7"/>
        <v>-636.2300000000032</v>
      </c>
      <c r="M62" s="159">
        <v>1.59555</v>
      </c>
      <c r="N62" s="276">
        <f t="shared" si="8"/>
        <v>-1015.1367765000051</v>
      </c>
      <c r="O62" s="109"/>
    </row>
    <row r="63" spans="1:15" s="110" customFormat="1" ht="15" customHeight="1" x14ac:dyDescent="0.25">
      <c r="A63" s="79" t="s">
        <v>744</v>
      </c>
      <c r="B63" s="432" t="s">
        <v>745</v>
      </c>
      <c r="C63" s="75" t="s">
        <v>52</v>
      </c>
      <c r="D63" s="135">
        <v>40963</v>
      </c>
      <c r="E63" s="149">
        <v>6604</v>
      </c>
      <c r="F63" s="150">
        <v>125.7</v>
      </c>
      <c r="G63" s="185">
        <f t="shared" si="5"/>
        <v>8301.228000000001</v>
      </c>
      <c r="H63" s="271"/>
      <c r="I63" s="135">
        <v>41005</v>
      </c>
      <c r="J63" s="360">
        <v>134.27000000000001</v>
      </c>
      <c r="K63" s="187">
        <f t="shared" si="6"/>
        <v>8867.1908000000003</v>
      </c>
      <c r="L63" s="171">
        <f t="shared" si="7"/>
        <v>565.96279999999933</v>
      </c>
      <c r="M63" s="159">
        <v>1.5826899999999999</v>
      </c>
      <c r="N63" s="276">
        <f t="shared" si="8"/>
        <v>895.74366393199887</v>
      </c>
      <c r="O63" s="109"/>
    </row>
    <row r="64" spans="1:15" s="110" customFormat="1" ht="15" customHeight="1" x14ac:dyDescent="0.25">
      <c r="A64" s="79" t="s">
        <v>746</v>
      </c>
      <c r="B64" s="432" t="s">
        <v>747</v>
      </c>
      <c r="C64" s="75" t="s">
        <v>52</v>
      </c>
      <c r="D64" s="135">
        <v>41019</v>
      </c>
      <c r="E64" s="149">
        <v>15321</v>
      </c>
      <c r="F64" s="150">
        <v>126</v>
      </c>
      <c r="G64" s="185">
        <f t="shared" si="5"/>
        <v>19304.46</v>
      </c>
      <c r="H64" s="271"/>
      <c r="I64" s="135">
        <v>41033</v>
      </c>
      <c r="J64" s="360">
        <v>124.6</v>
      </c>
      <c r="K64" s="187">
        <f t="shared" si="6"/>
        <v>19089.966</v>
      </c>
      <c r="L64" s="171">
        <f t="shared" si="7"/>
        <v>-214.49399999999878</v>
      </c>
      <c r="M64" s="159">
        <v>1.61757</v>
      </c>
      <c r="N64" s="276">
        <f t="shared" si="8"/>
        <v>-346.95905957999804</v>
      </c>
      <c r="O64" s="109"/>
    </row>
    <row r="65" spans="1:15" s="110" customFormat="1" ht="15" customHeight="1" x14ac:dyDescent="0.25">
      <c r="A65" s="79" t="s">
        <v>709</v>
      </c>
      <c r="B65" s="432" t="s">
        <v>389</v>
      </c>
      <c r="C65" s="75" t="s">
        <v>52</v>
      </c>
      <c r="D65" s="135">
        <v>41033</v>
      </c>
      <c r="E65" s="149">
        <v>3292</v>
      </c>
      <c r="F65" s="150">
        <v>859.6</v>
      </c>
      <c r="G65" s="185">
        <f t="shared" si="5"/>
        <v>28298.032000000003</v>
      </c>
      <c r="H65" s="271"/>
      <c r="I65" s="135">
        <v>41033</v>
      </c>
      <c r="J65" s="360">
        <v>840.4</v>
      </c>
      <c r="K65" s="187">
        <f t="shared" si="6"/>
        <v>27665.967999999997</v>
      </c>
      <c r="L65" s="171">
        <f t="shared" si="7"/>
        <v>-632.06400000000576</v>
      </c>
      <c r="M65" s="159">
        <v>1.61757</v>
      </c>
      <c r="N65" s="276">
        <f t="shared" si="8"/>
        <v>-1022.4077644800093</v>
      </c>
      <c r="O65" s="109"/>
    </row>
    <row r="66" spans="1:15" s="110" customFormat="1" ht="15" customHeight="1" x14ac:dyDescent="0.25">
      <c r="A66" s="79" t="s">
        <v>748</v>
      </c>
      <c r="B66" s="432" t="s">
        <v>749</v>
      </c>
      <c r="C66" s="75" t="s">
        <v>52</v>
      </c>
      <c r="D66" s="135">
        <v>40949</v>
      </c>
      <c r="E66" s="149">
        <v>14716</v>
      </c>
      <c r="F66" s="150">
        <v>140.69999999999999</v>
      </c>
      <c r="G66" s="185">
        <f t="shared" si="5"/>
        <v>20705.411999999997</v>
      </c>
      <c r="H66" s="271"/>
      <c r="I66" s="135">
        <v>41040</v>
      </c>
      <c r="J66" s="360">
        <v>145</v>
      </c>
      <c r="K66" s="187">
        <f t="shared" si="6"/>
        <v>21338.2</v>
      </c>
      <c r="L66" s="171">
        <f t="shared" si="7"/>
        <v>632.7880000000041</v>
      </c>
      <c r="M66" s="159">
        <v>1.61425</v>
      </c>
      <c r="N66" s="276">
        <f t="shared" si="8"/>
        <v>1021.4780290000066</v>
      </c>
      <c r="O66" s="109"/>
    </row>
    <row r="67" spans="1:15" s="110" customFormat="1" ht="15" customHeight="1" x14ac:dyDescent="0.25">
      <c r="A67" s="79" t="s">
        <v>750</v>
      </c>
      <c r="B67" s="432" t="s">
        <v>751</v>
      </c>
      <c r="C67" s="75" t="s">
        <v>52</v>
      </c>
      <c r="D67" s="135">
        <v>40977</v>
      </c>
      <c r="E67" s="149">
        <v>975</v>
      </c>
      <c r="F67" s="150">
        <v>1644</v>
      </c>
      <c r="G67" s="185">
        <f t="shared" si="5"/>
        <v>16029</v>
      </c>
      <c r="H67" s="271"/>
      <c r="I67" s="135">
        <v>41040</v>
      </c>
      <c r="J67" s="360">
        <v>1639</v>
      </c>
      <c r="K67" s="187">
        <f t="shared" si="6"/>
        <v>15980.25</v>
      </c>
      <c r="L67" s="171">
        <f t="shared" si="7"/>
        <v>-48.75</v>
      </c>
      <c r="M67" s="159">
        <v>1.61425</v>
      </c>
      <c r="N67" s="276">
        <f t="shared" si="8"/>
        <v>-78.694687500000001</v>
      </c>
      <c r="O67" s="109"/>
    </row>
    <row r="68" spans="1:15" s="110" customFormat="1" ht="15" customHeight="1" x14ac:dyDescent="0.25">
      <c r="A68" s="81" t="s">
        <v>752</v>
      </c>
      <c r="B68" s="443" t="s">
        <v>753</v>
      </c>
      <c r="C68" s="81" t="s">
        <v>77</v>
      </c>
      <c r="D68" s="151">
        <v>40956</v>
      </c>
      <c r="E68" s="152">
        <v>3487</v>
      </c>
      <c r="F68" s="153">
        <v>291.5</v>
      </c>
      <c r="G68" s="186">
        <f>SUM(E68*F68)/100</f>
        <v>10164.605</v>
      </c>
      <c r="H68" s="109"/>
      <c r="I68" s="151">
        <v>41054</v>
      </c>
      <c r="J68" s="362">
        <v>210.1</v>
      </c>
      <c r="K68" s="177">
        <f>SUM(E68*J68)/100</f>
        <v>7326.1869999999999</v>
      </c>
      <c r="L68" s="171">
        <f>SUM(G68-K68)</f>
        <v>2838.4179999999997</v>
      </c>
      <c r="M68" s="164">
        <v>1.5668</v>
      </c>
      <c r="N68" s="276">
        <f>SUM(G68-K68)*M68</f>
        <v>4447.2333223999995</v>
      </c>
      <c r="O68" s="109"/>
    </row>
    <row r="69" spans="1:15" s="110" customFormat="1" ht="15" customHeight="1" x14ac:dyDescent="0.25">
      <c r="A69" s="79" t="s">
        <v>754</v>
      </c>
      <c r="B69" s="432" t="s">
        <v>755</v>
      </c>
      <c r="C69" s="75" t="s">
        <v>52</v>
      </c>
      <c r="D69" s="135">
        <v>41047</v>
      </c>
      <c r="E69" s="149">
        <v>1349</v>
      </c>
      <c r="F69" s="150">
        <v>1018</v>
      </c>
      <c r="G69" s="185">
        <f t="shared" si="5"/>
        <v>13732.82</v>
      </c>
      <c r="H69" s="271"/>
      <c r="I69" s="135">
        <v>41061</v>
      </c>
      <c r="J69" s="360">
        <v>971.9</v>
      </c>
      <c r="K69" s="187">
        <f t="shared" si="6"/>
        <v>13110.930999999999</v>
      </c>
      <c r="L69" s="171">
        <f t="shared" si="7"/>
        <v>-621.88900000000103</v>
      </c>
      <c r="M69" s="159">
        <v>1.5403500000000001</v>
      </c>
      <c r="N69" s="276">
        <f>SUM(K69-G69)*M69</f>
        <v>-957.92672115000164</v>
      </c>
      <c r="O69" s="109"/>
    </row>
    <row r="70" spans="1:15" s="110" customFormat="1" ht="15" customHeight="1" x14ac:dyDescent="0.25">
      <c r="A70" s="81" t="s">
        <v>756</v>
      </c>
      <c r="B70" s="443" t="s">
        <v>757</v>
      </c>
      <c r="C70" s="81" t="s">
        <v>77</v>
      </c>
      <c r="D70" s="151">
        <v>41075</v>
      </c>
      <c r="E70" s="152">
        <v>11789</v>
      </c>
      <c r="F70" s="153">
        <v>70.28</v>
      </c>
      <c r="G70" s="186">
        <f>SUM(E70*F70)/100</f>
        <v>8285.3091999999997</v>
      </c>
      <c r="H70" s="109"/>
      <c r="I70" s="151">
        <v>41082</v>
      </c>
      <c r="J70" s="362">
        <v>75.72</v>
      </c>
      <c r="K70" s="177">
        <f>SUM(E70*J70)/100</f>
        <v>8926.630799999999</v>
      </c>
      <c r="L70" s="174">
        <f>SUM(G70-K70)</f>
        <v>-641.32159999999931</v>
      </c>
      <c r="M70" s="164">
        <v>1.5589299999999999</v>
      </c>
      <c r="N70" s="277">
        <f>SUM(G70-K70)*M70</f>
        <v>-999.77548188799892</v>
      </c>
      <c r="O70" s="109"/>
    </row>
    <row r="71" spans="1:15" s="110" customFormat="1" ht="15" customHeight="1" x14ac:dyDescent="0.25">
      <c r="A71" s="81" t="s">
        <v>758</v>
      </c>
      <c r="B71" s="443" t="s">
        <v>759</v>
      </c>
      <c r="C71" s="81" t="s">
        <v>77</v>
      </c>
      <c r="D71" s="151">
        <v>41054</v>
      </c>
      <c r="E71" s="152">
        <v>11890</v>
      </c>
      <c r="F71" s="153">
        <v>78.83</v>
      </c>
      <c r="G71" s="186">
        <f>SUM(E71*F71)/100</f>
        <v>9372.8869999999988</v>
      </c>
      <c r="H71" s="109"/>
      <c r="I71" s="151">
        <v>41117</v>
      </c>
      <c r="J71" s="362">
        <v>78.010000000000005</v>
      </c>
      <c r="K71" s="177">
        <f>SUM(E71*J71)/100</f>
        <v>9275.389000000001</v>
      </c>
      <c r="L71" s="171">
        <f>SUM(G71-K71)</f>
        <v>97.497999999997774</v>
      </c>
      <c r="M71" s="164">
        <v>1.5685100000000001</v>
      </c>
      <c r="N71" s="276">
        <f>SUM(G71-K71)*M71</f>
        <v>152.92658797999653</v>
      </c>
      <c r="O71" s="109"/>
    </row>
    <row r="72" spans="1:15" s="110" customFormat="1" ht="15" customHeight="1" x14ac:dyDescent="0.25">
      <c r="A72" s="79" t="s">
        <v>760</v>
      </c>
      <c r="B72" s="432" t="s">
        <v>405</v>
      </c>
      <c r="C72" s="75" t="s">
        <v>52</v>
      </c>
      <c r="D72" s="135">
        <v>41075</v>
      </c>
      <c r="E72" s="149">
        <v>628</v>
      </c>
      <c r="F72" s="150">
        <v>2141</v>
      </c>
      <c r="G72" s="185">
        <f>SUM(E72*F72)/100</f>
        <v>13445.48</v>
      </c>
      <c r="H72" s="271"/>
      <c r="I72" s="135">
        <v>41117</v>
      </c>
      <c r="J72" s="360">
        <v>2093.3000000000002</v>
      </c>
      <c r="K72" s="187">
        <f>SUM(E72*J72)/100</f>
        <v>13145.924000000001</v>
      </c>
      <c r="L72" s="171">
        <f>SUM(K72-G72)</f>
        <v>-299.55599999999868</v>
      </c>
      <c r="M72" s="159">
        <v>1.5685100000000001</v>
      </c>
      <c r="N72" s="276">
        <f>SUM(K72-G72)*M72</f>
        <v>-469.85658155999795</v>
      </c>
      <c r="O72" s="109"/>
    </row>
    <row r="73" spans="1:15" s="110" customFormat="1" ht="15" customHeight="1" x14ac:dyDescent="0.25">
      <c r="A73" s="81" t="s">
        <v>761</v>
      </c>
      <c r="B73" s="443" t="s">
        <v>762</v>
      </c>
      <c r="C73" s="81" t="s">
        <v>77</v>
      </c>
      <c r="D73" s="151">
        <v>41117</v>
      </c>
      <c r="E73" s="152">
        <v>8059</v>
      </c>
      <c r="F73" s="153">
        <v>90.72</v>
      </c>
      <c r="G73" s="186">
        <f>SUM(E73*F73)/100</f>
        <v>7311.1247999999996</v>
      </c>
      <c r="H73" s="109"/>
      <c r="I73" s="151">
        <v>41117</v>
      </c>
      <c r="J73" s="362">
        <v>98.98</v>
      </c>
      <c r="K73" s="177">
        <f>SUM(E73*J73)/100</f>
        <v>7976.7982000000011</v>
      </c>
      <c r="L73" s="174">
        <f>SUM(G73-K73)</f>
        <v>-665.67340000000149</v>
      </c>
      <c r="M73" s="159">
        <v>1.5685100000000001</v>
      </c>
      <c r="N73" s="277">
        <f>SUM(G73-K73)*M73</f>
        <v>-1044.1153846340023</v>
      </c>
      <c r="O73" s="109"/>
    </row>
    <row r="74" spans="1:15" s="110" customFormat="1" ht="15" customHeight="1" x14ac:dyDescent="0.25">
      <c r="A74" s="81" t="s">
        <v>763</v>
      </c>
      <c r="B74" s="443" t="s">
        <v>764</v>
      </c>
      <c r="C74" s="81" t="s">
        <v>77</v>
      </c>
      <c r="D74" s="151">
        <v>41061</v>
      </c>
      <c r="E74" s="152">
        <v>4263</v>
      </c>
      <c r="F74" s="153">
        <v>261.60000000000002</v>
      </c>
      <c r="G74" s="186">
        <f>SUM(E74*F74)/100</f>
        <v>11152.008</v>
      </c>
      <c r="H74" s="109"/>
      <c r="I74" s="151">
        <v>41131</v>
      </c>
      <c r="J74" s="362">
        <v>217.9</v>
      </c>
      <c r="K74" s="177">
        <f>SUM(E74*J74)/100</f>
        <v>9289.0770000000011</v>
      </c>
      <c r="L74" s="171">
        <f>SUM(G74-K74)</f>
        <v>1862.9309999999987</v>
      </c>
      <c r="M74" s="164">
        <v>1.56389</v>
      </c>
      <c r="N74" s="276">
        <f>SUM(G74-K74)*M74</f>
        <v>2913.4191615899981</v>
      </c>
      <c r="O74" s="109"/>
    </row>
    <row r="75" spans="1:15" s="110" customFormat="1" ht="15" customHeight="1" x14ac:dyDescent="0.25">
      <c r="A75" s="79" t="s">
        <v>765</v>
      </c>
      <c r="B75" s="432" t="s">
        <v>766</v>
      </c>
      <c r="C75" s="75" t="s">
        <v>52</v>
      </c>
      <c r="D75" s="135">
        <v>41082</v>
      </c>
      <c r="E75" s="149">
        <v>2525</v>
      </c>
      <c r="F75" s="150">
        <v>763.8</v>
      </c>
      <c r="G75" s="185">
        <f t="shared" ref="G75:G84" si="9">SUM(E75*F75)/100</f>
        <v>19285.95</v>
      </c>
      <c r="H75" s="271"/>
      <c r="I75" s="135">
        <v>41131</v>
      </c>
      <c r="J75" s="360">
        <v>738.2</v>
      </c>
      <c r="K75" s="187">
        <f t="shared" ref="K75:K84" si="10">SUM(E75*J75)/100</f>
        <v>18639.55</v>
      </c>
      <c r="L75" s="171">
        <f t="shared" ref="L75:L91" si="11">SUM(K75-G75)</f>
        <v>-646.40000000000146</v>
      </c>
      <c r="M75" s="159">
        <v>1.56389</v>
      </c>
      <c r="N75" s="276">
        <f t="shared" ref="N75:N84" si="12">SUM(K75-G75)*M75</f>
        <v>-1010.8984960000023</v>
      </c>
      <c r="O75" s="109"/>
    </row>
    <row r="76" spans="1:15" s="110" customFormat="1" ht="15" customHeight="1" x14ac:dyDescent="0.25">
      <c r="A76" s="79" t="s">
        <v>767</v>
      </c>
      <c r="B76" s="432" t="s">
        <v>768</v>
      </c>
      <c r="C76" s="75" t="s">
        <v>52</v>
      </c>
      <c r="D76" s="135">
        <v>41075</v>
      </c>
      <c r="E76" s="149">
        <v>801</v>
      </c>
      <c r="F76" s="150">
        <v>1829</v>
      </c>
      <c r="G76" s="185">
        <f t="shared" si="9"/>
        <v>14650.29</v>
      </c>
      <c r="H76" s="271"/>
      <c r="I76" s="135">
        <v>41145</v>
      </c>
      <c r="J76" s="360">
        <v>1941</v>
      </c>
      <c r="K76" s="187">
        <f t="shared" si="10"/>
        <v>15547.41</v>
      </c>
      <c r="L76" s="171">
        <f t="shared" si="11"/>
        <v>897.11999999999898</v>
      </c>
      <c r="M76" s="159">
        <v>1.5860300000000001</v>
      </c>
      <c r="N76" s="276">
        <f t="shared" si="12"/>
        <v>1422.8592335999983</v>
      </c>
      <c r="O76" s="109"/>
    </row>
    <row r="77" spans="1:15" s="110" customFormat="1" ht="15" customHeight="1" x14ac:dyDescent="0.25">
      <c r="A77" s="79" t="s">
        <v>734</v>
      </c>
      <c r="B77" s="432" t="s">
        <v>735</v>
      </c>
      <c r="C77" s="75" t="s">
        <v>52</v>
      </c>
      <c r="D77" s="135">
        <v>41127</v>
      </c>
      <c r="E77" s="149">
        <v>2341</v>
      </c>
      <c r="F77" s="150">
        <v>1009.8</v>
      </c>
      <c r="G77" s="185">
        <f t="shared" si="9"/>
        <v>23639.417999999998</v>
      </c>
      <c r="H77" s="271"/>
      <c r="I77" s="135">
        <v>41145</v>
      </c>
      <c r="J77" s="360">
        <v>999.8</v>
      </c>
      <c r="K77" s="187">
        <f t="shared" si="10"/>
        <v>23405.317999999999</v>
      </c>
      <c r="L77" s="171">
        <f t="shared" si="11"/>
        <v>-234.09999999999854</v>
      </c>
      <c r="M77" s="159">
        <v>1.5860300000000001</v>
      </c>
      <c r="N77" s="276">
        <f t="shared" si="12"/>
        <v>-371.28962299999773</v>
      </c>
      <c r="O77" s="109"/>
    </row>
    <row r="78" spans="1:15" s="110" customFormat="1" ht="15" customHeight="1" x14ac:dyDescent="0.25">
      <c r="A78" s="79" t="s">
        <v>769</v>
      </c>
      <c r="B78" s="432" t="s">
        <v>770</v>
      </c>
      <c r="C78" s="75" t="s">
        <v>52</v>
      </c>
      <c r="D78" s="135">
        <v>41075</v>
      </c>
      <c r="E78" s="149">
        <v>572</v>
      </c>
      <c r="F78" s="150">
        <v>3088</v>
      </c>
      <c r="G78" s="185">
        <f t="shared" si="9"/>
        <v>17663.36</v>
      </c>
      <c r="H78" s="271"/>
      <c r="I78" s="135">
        <v>41165</v>
      </c>
      <c r="J78" s="360">
        <v>3468</v>
      </c>
      <c r="K78" s="187">
        <f t="shared" si="10"/>
        <v>19836.96</v>
      </c>
      <c r="L78" s="171">
        <f t="shared" si="11"/>
        <v>2173.5999999999985</v>
      </c>
      <c r="M78" s="159">
        <v>1.61042</v>
      </c>
      <c r="N78" s="276">
        <f t="shared" si="12"/>
        <v>3500.4089119999976</v>
      </c>
      <c r="O78" s="109"/>
    </row>
    <row r="79" spans="1:15" s="110" customFormat="1" ht="15" customHeight="1" x14ac:dyDescent="0.25">
      <c r="A79" s="79" t="s">
        <v>746</v>
      </c>
      <c r="B79" s="432" t="s">
        <v>771</v>
      </c>
      <c r="C79" s="75" t="s">
        <v>52</v>
      </c>
      <c r="D79" s="135">
        <v>41145</v>
      </c>
      <c r="E79" s="149">
        <v>12300</v>
      </c>
      <c r="F79" s="150">
        <v>125.2</v>
      </c>
      <c r="G79" s="185">
        <f t="shared" si="9"/>
        <v>15399.6</v>
      </c>
      <c r="H79" s="271"/>
      <c r="I79" s="135">
        <v>41165</v>
      </c>
      <c r="J79" s="360">
        <v>124.4</v>
      </c>
      <c r="K79" s="187">
        <f t="shared" si="10"/>
        <v>15301.2</v>
      </c>
      <c r="L79" s="171">
        <f t="shared" si="11"/>
        <v>-98.399999999999636</v>
      </c>
      <c r="M79" s="159">
        <v>1.61042</v>
      </c>
      <c r="N79" s="276">
        <f t="shared" si="12"/>
        <v>-158.4653279999994</v>
      </c>
      <c r="O79" s="109"/>
    </row>
    <row r="80" spans="1:15" s="110" customFormat="1" ht="15" customHeight="1" x14ac:dyDescent="0.25">
      <c r="A80" s="79" t="s">
        <v>712</v>
      </c>
      <c r="B80" s="432" t="s">
        <v>713</v>
      </c>
      <c r="C80" s="75" t="s">
        <v>52</v>
      </c>
      <c r="D80" s="135">
        <v>41145</v>
      </c>
      <c r="E80" s="149">
        <v>1566</v>
      </c>
      <c r="F80" s="150">
        <v>1319.5</v>
      </c>
      <c r="G80" s="185">
        <f t="shared" si="9"/>
        <v>20663.37</v>
      </c>
      <c r="H80" s="271"/>
      <c r="I80" s="135">
        <v>41165</v>
      </c>
      <c r="J80" s="360">
        <v>1279</v>
      </c>
      <c r="K80" s="187">
        <f t="shared" si="10"/>
        <v>20029.14</v>
      </c>
      <c r="L80" s="171">
        <f t="shared" si="11"/>
        <v>-634.22999999999956</v>
      </c>
      <c r="M80" s="159">
        <v>1.61042</v>
      </c>
      <c r="N80" s="276">
        <f t="shared" si="12"/>
        <v>-1021.3766765999993</v>
      </c>
      <c r="O80" s="109"/>
    </row>
    <row r="81" spans="1:15" s="110" customFormat="1" ht="15" customHeight="1" x14ac:dyDescent="0.25">
      <c r="A81" s="79" t="s">
        <v>772</v>
      </c>
      <c r="B81" s="432" t="s">
        <v>773</v>
      </c>
      <c r="C81" s="75" t="s">
        <v>52</v>
      </c>
      <c r="D81" s="135">
        <v>41131</v>
      </c>
      <c r="E81" s="149">
        <v>936</v>
      </c>
      <c r="F81" s="150">
        <v>1482</v>
      </c>
      <c r="G81" s="185">
        <f t="shared" si="9"/>
        <v>13871.52</v>
      </c>
      <c r="H81" s="271"/>
      <c r="I81" s="135">
        <v>41180</v>
      </c>
      <c r="J81" s="360">
        <v>1410</v>
      </c>
      <c r="K81" s="187">
        <f t="shared" si="10"/>
        <v>13197.6</v>
      </c>
      <c r="L81" s="171">
        <f t="shared" si="11"/>
        <v>-673.92000000000007</v>
      </c>
      <c r="M81" s="159">
        <v>1.62351</v>
      </c>
      <c r="N81" s="276">
        <f t="shared" si="12"/>
        <v>-1094.1158592000002</v>
      </c>
      <c r="O81" s="109"/>
    </row>
    <row r="82" spans="1:15" s="110" customFormat="1" ht="15" customHeight="1" x14ac:dyDescent="0.25">
      <c r="A82" s="79" t="s">
        <v>774</v>
      </c>
      <c r="B82" s="432" t="s">
        <v>775</v>
      </c>
      <c r="C82" s="75" t="s">
        <v>52</v>
      </c>
      <c r="D82" s="135">
        <v>41131</v>
      </c>
      <c r="E82" s="149">
        <v>2594</v>
      </c>
      <c r="F82" s="150">
        <v>538</v>
      </c>
      <c r="G82" s="185">
        <f t="shared" si="9"/>
        <v>13955.72</v>
      </c>
      <c r="H82" s="271"/>
      <c r="I82" s="135">
        <v>41180</v>
      </c>
      <c r="J82" s="360">
        <v>525.79999999999995</v>
      </c>
      <c r="K82" s="187">
        <f t="shared" si="10"/>
        <v>13639.252</v>
      </c>
      <c r="L82" s="171">
        <f t="shared" si="11"/>
        <v>-316.46799999999894</v>
      </c>
      <c r="M82" s="159">
        <v>1.62351</v>
      </c>
      <c r="N82" s="276">
        <f t="shared" si="12"/>
        <v>-513.78896267999824</v>
      </c>
      <c r="O82" s="109"/>
    </row>
    <row r="83" spans="1:15" s="110" customFormat="1" ht="15" customHeight="1" x14ac:dyDescent="0.25">
      <c r="A83" s="79" t="s">
        <v>776</v>
      </c>
      <c r="B83" s="432" t="s">
        <v>777</v>
      </c>
      <c r="C83" s="75" t="s">
        <v>52</v>
      </c>
      <c r="D83" s="135">
        <v>41159</v>
      </c>
      <c r="E83" s="149">
        <v>5404</v>
      </c>
      <c r="F83" s="150">
        <v>329.7</v>
      </c>
      <c r="G83" s="185">
        <f t="shared" si="9"/>
        <v>17816.988000000001</v>
      </c>
      <c r="H83" s="271"/>
      <c r="I83" s="135">
        <v>41180</v>
      </c>
      <c r="J83" s="360">
        <v>317.7</v>
      </c>
      <c r="K83" s="187">
        <f t="shared" si="10"/>
        <v>17168.508000000002</v>
      </c>
      <c r="L83" s="171">
        <f t="shared" si="11"/>
        <v>-648.47999999999956</v>
      </c>
      <c r="M83" s="159">
        <v>1.62351</v>
      </c>
      <c r="N83" s="276">
        <f t="shared" si="12"/>
        <v>-1052.8137647999993</v>
      </c>
      <c r="O83" s="109"/>
    </row>
    <row r="84" spans="1:15" s="110" customFormat="1" ht="15" customHeight="1" x14ac:dyDescent="0.25">
      <c r="A84" s="79" t="s">
        <v>778</v>
      </c>
      <c r="B84" s="432" t="s">
        <v>779</v>
      </c>
      <c r="C84" s="75" t="s">
        <v>52</v>
      </c>
      <c r="D84" s="135">
        <v>41110</v>
      </c>
      <c r="E84" s="149">
        <v>5357</v>
      </c>
      <c r="F84" s="150">
        <v>403.1</v>
      </c>
      <c r="G84" s="185">
        <f t="shared" si="9"/>
        <v>21594.067000000003</v>
      </c>
      <c r="H84" s="271"/>
      <c r="I84" s="135">
        <v>41187</v>
      </c>
      <c r="J84" s="360">
        <v>418.7</v>
      </c>
      <c r="K84" s="187">
        <f t="shared" si="10"/>
        <v>22429.758999999998</v>
      </c>
      <c r="L84" s="171">
        <f t="shared" si="11"/>
        <v>835.69199999999546</v>
      </c>
      <c r="M84" s="159">
        <v>1.61904</v>
      </c>
      <c r="N84" s="276">
        <f t="shared" si="12"/>
        <v>1353.0187756799926</v>
      </c>
      <c r="O84" s="109"/>
    </row>
    <row r="85" spans="1:15" s="110" customFormat="1" ht="15" customHeight="1" x14ac:dyDescent="0.25">
      <c r="A85" s="81" t="s">
        <v>780</v>
      </c>
      <c r="B85" s="443" t="s">
        <v>781</v>
      </c>
      <c r="C85" s="81" t="s">
        <v>77</v>
      </c>
      <c r="D85" s="151">
        <v>41117</v>
      </c>
      <c r="E85" s="152">
        <v>4687</v>
      </c>
      <c r="F85" s="153">
        <v>72.900000000000006</v>
      </c>
      <c r="G85" s="186">
        <f t="shared" ref="G85:G103" si="13">SUM(E85*F85)/100</f>
        <v>3416.8230000000003</v>
      </c>
      <c r="H85" s="109"/>
      <c r="I85" s="151">
        <v>41191</v>
      </c>
      <c r="J85" s="362">
        <v>69.19</v>
      </c>
      <c r="K85" s="177">
        <f t="shared" ref="K85:K103" si="14">SUM(E85*J85)/100</f>
        <v>3242.9352999999996</v>
      </c>
      <c r="L85" s="171">
        <f>SUM(G85-K85)</f>
        <v>173.88770000000068</v>
      </c>
      <c r="M85" s="164">
        <v>1.6025100000000001</v>
      </c>
      <c r="N85" s="276">
        <f>SUM(G85-K85)*M85</f>
        <v>278.65677812700108</v>
      </c>
      <c r="O85" s="109"/>
    </row>
    <row r="86" spans="1:15" s="110" customFormat="1" ht="15" customHeight="1" x14ac:dyDescent="0.25">
      <c r="A86" s="79" t="s">
        <v>734</v>
      </c>
      <c r="B86" s="432" t="s">
        <v>735</v>
      </c>
      <c r="C86" s="75" t="s">
        <v>52</v>
      </c>
      <c r="D86" s="135">
        <v>41187</v>
      </c>
      <c r="E86" s="149">
        <v>2558</v>
      </c>
      <c r="F86" s="150">
        <v>1056.5</v>
      </c>
      <c r="G86" s="185">
        <f t="shared" si="13"/>
        <v>27025.27</v>
      </c>
      <c r="H86" s="271"/>
      <c r="I86" s="135">
        <v>41194</v>
      </c>
      <c r="J86" s="360">
        <v>1029.5</v>
      </c>
      <c r="K86" s="187">
        <f t="shared" si="14"/>
        <v>26334.61</v>
      </c>
      <c r="L86" s="171">
        <f t="shared" si="11"/>
        <v>-690.65999999999985</v>
      </c>
      <c r="M86" s="159">
        <v>1.6042700000000001</v>
      </c>
      <c r="N86" s="276">
        <f>SUM(K86-G86)*M86</f>
        <v>-1108.0051181999997</v>
      </c>
      <c r="O86" s="109"/>
    </row>
    <row r="87" spans="1:15" s="110" customFormat="1" ht="15" customHeight="1" x14ac:dyDescent="0.25">
      <c r="A87" s="79" t="s">
        <v>782</v>
      </c>
      <c r="B87" s="432" t="s">
        <v>783</v>
      </c>
      <c r="C87" s="75" t="s">
        <v>52</v>
      </c>
      <c r="D87" s="135">
        <v>41165</v>
      </c>
      <c r="E87" s="149">
        <v>5336</v>
      </c>
      <c r="F87" s="150">
        <v>322.3</v>
      </c>
      <c r="G87" s="185">
        <f t="shared" si="13"/>
        <v>17197.928</v>
      </c>
      <c r="H87" s="271"/>
      <c r="I87" s="135">
        <v>41208</v>
      </c>
      <c r="J87" s="360">
        <v>320.49</v>
      </c>
      <c r="K87" s="187">
        <f t="shared" si="14"/>
        <v>17101.346400000002</v>
      </c>
      <c r="L87" s="171">
        <f t="shared" si="11"/>
        <v>-96.581599999997707</v>
      </c>
      <c r="M87" s="159">
        <v>1.6117699999999999</v>
      </c>
      <c r="N87" s="276">
        <f>SUM(K87-G87)*M87</f>
        <v>-155.66732543199629</v>
      </c>
      <c r="O87" s="109"/>
    </row>
    <row r="88" spans="1:15" s="110" customFormat="1" ht="15" customHeight="1" x14ac:dyDescent="0.25">
      <c r="A88" s="81" t="s">
        <v>784</v>
      </c>
      <c r="B88" s="443" t="s">
        <v>785</v>
      </c>
      <c r="C88" s="81" t="s">
        <v>77</v>
      </c>
      <c r="D88" s="151">
        <v>41201</v>
      </c>
      <c r="E88" s="152">
        <v>2931</v>
      </c>
      <c r="F88" s="153">
        <v>622.70000000000005</v>
      </c>
      <c r="G88" s="186">
        <f t="shared" si="13"/>
        <v>18251.337000000003</v>
      </c>
      <c r="H88" s="109"/>
      <c r="I88" s="151">
        <v>41208</v>
      </c>
      <c r="J88" s="362">
        <v>600.70000000000005</v>
      </c>
      <c r="K88" s="177">
        <f t="shared" si="14"/>
        <v>17606.517000000003</v>
      </c>
      <c r="L88" s="171">
        <f>SUM(G88-K88)</f>
        <v>644.81999999999971</v>
      </c>
      <c r="M88" s="164">
        <v>1.6117699999999999</v>
      </c>
      <c r="N88" s="276">
        <f>SUM(G88-K88)*M88</f>
        <v>1039.3015313999995</v>
      </c>
      <c r="O88" s="109"/>
    </row>
    <row r="89" spans="1:15" s="110" customFormat="1" ht="15" customHeight="1" x14ac:dyDescent="0.25">
      <c r="A89" s="79" t="s">
        <v>786</v>
      </c>
      <c r="B89" s="432" t="s">
        <v>787</v>
      </c>
      <c r="C89" s="75" t="s">
        <v>52</v>
      </c>
      <c r="D89" s="135">
        <v>41165</v>
      </c>
      <c r="E89" s="149">
        <v>3288</v>
      </c>
      <c r="F89" s="150">
        <v>478.6</v>
      </c>
      <c r="G89" s="185">
        <f t="shared" si="13"/>
        <v>15736.368</v>
      </c>
      <c r="H89" s="271"/>
      <c r="I89" s="135">
        <v>41215</v>
      </c>
      <c r="J89" s="360">
        <v>461.38</v>
      </c>
      <c r="K89" s="187">
        <f t="shared" si="14"/>
        <v>15170.1744</v>
      </c>
      <c r="L89" s="171">
        <f t="shared" si="11"/>
        <v>-566.19360000000052</v>
      </c>
      <c r="M89" s="159">
        <v>1.6128899999999999</v>
      </c>
      <c r="N89" s="276">
        <f>SUM(K89-G89)*M89</f>
        <v>-913.20799550400079</v>
      </c>
      <c r="O89" s="109"/>
    </row>
    <row r="90" spans="1:15" s="110" customFormat="1" ht="15" customHeight="1" x14ac:dyDescent="0.25">
      <c r="A90" s="79" t="s">
        <v>788</v>
      </c>
      <c r="B90" s="432" t="s">
        <v>789</v>
      </c>
      <c r="C90" s="75" t="s">
        <v>52</v>
      </c>
      <c r="D90" s="135">
        <v>41165</v>
      </c>
      <c r="E90" s="149">
        <v>2959</v>
      </c>
      <c r="F90" s="150">
        <v>641</v>
      </c>
      <c r="G90" s="185">
        <f t="shared" si="13"/>
        <v>18967.189999999999</v>
      </c>
      <c r="H90" s="271"/>
      <c r="I90" s="135">
        <v>41229</v>
      </c>
      <c r="J90" s="360">
        <v>660.87</v>
      </c>
      <c r="K90" s="187">
        <f t="shared" si="14"/>
        <v>19555.1433</v>
      </c>
      <c r="L90" s="171">
        <f t="shared" si="11"/>
        <v>587.95330000000104</v>
      </c>
      <c r="M90" s="159">
        <v>1.5864</v>
      </c>
      <c r="N90" s="276">
        <f>SUM(K90-G90)*M90</f>
        <v>932.72911512000167</v>
      </c>
      <c r="O90" s="109"/>
    </row>
    <row r="91" spans="1:15" s="110" customFormat="1" ht="15" customHeight="1" x14ac:dyDescent="0.25">
      <c r="A91" s="79" t="s">
        <v>790</v>
      </c>
      <c r="B91" s="432" t="s">
        <v>791</v>
      </c>
      <c r="C91" s="75" t="s">
        <v>52</v>
      </c>
      <c r="D91" s="135">
        <v>41180</v>
      </c>
      <c r="E91" s="149">
        <v>1283</v>
      </c>
      <c r="F91" s="150">
        <v>1486</v>
      </c>
      <c r="G91" s="185">
        <f t="shared" si="13"/>
        <v>19065.38</v>
      </c>
      <c r="H91" s="271"/>
      <c r="I91" s="135">
        <v>41229</v>
      </c>
      <c r="J91" s="360">
        <v>1483</v>
      </c>
      <c r="K91" s="187">
        <f t="shared" si="14"/>
        <v>19026.89</v>
      </c>
      <c r="L91" s="171">
        <f t="shared" si="11"/>
        <v>-38.490000000001601</v>
      </c>
      <c r="M91" s="159">
        <v>1.5864</v>
      </c>
      <c r="N91" s="276">
        <f>SUM(K91-G91)*M91</f>
        <v>-61.060536000002543</v>
      </c>
      <c r="O91" s="109"/>
    </row>
    <row r="92" spans="1:15" s="110" customFormat="1" ht="15" customHeight="1" x14ac:dyDescent="0.25">
      <c r="A92" s="81" t="s">
        <v>740</v>
      </c>
      <c r="B92" s="443" t="s">
        <v>741</v>
      </c>
      <c r="C92" s="81" t="s">
        <v>77</v>
      </c>
      <c r="D92" s="151">
        <v>41201</v>
      </c>
      <c r="E92" s="152">
        <v>5374</v>
      </c>
      <c r="F92" s="153">
        <v>441.5</v>
      </c>
      <c r="G92" s="186">
        <f t="shared" si="13"/>
        <v>23726.21</v>
      </c>
      <c r="H92" s="109"/>
      <c r="I92" s="151">
        <v>41229</v>
      </c>
      <c r="J92" s="362">
        <v>429.5</v>
      </c>
      <c r="K92" s="177">
        <f t="shared" si="14"/>
        <v>23081.33</v>
      </c>
      <c r="L92" s="171">
        <f>SUM(G92-K92)</f>
        <v>644.87999999999738</v>
      </c>
      <c r="M92" s="164">
        <v>1.5864</v>
      </c>
      <c r="N92" s="276">
        <f>SUM(G92-K92)*M92</f>
        <v>1023.0376319999958</v>
      </c>
      <c r="O92" s="109"/>
    </row>
    <row r="93" spans="1:15" s="110" customFormat="1" ht="15" customHeight="1" x14ac:dyDescent="0.25">
      <c r="A93" s="81" t="s">
        <v>767</v>
      </c>
      <c r="B93" s="443" t="s">
        <v>768</v>
      </c>
      <c r="C93" s="81" t="s">
        <v>77</v>
      </c>
      <c r="D93" s="151">
        <v>41215</v>
      </c>
      <c r="E93" s="152">
        <v>849</v>
      </c>
      <c r="F93" s="153">
        <v>2074</v>
      </c>
      <c r="G93" s="186">
        <f t="shared" si="13"/>
        <v>17608.259999999998</v>
      </c>
      <c r="H93" s="109"/>
      <c r="I93" s="151">
        <v>41229</v>
      </c>
      <c r="J93" s="362">
        <v>1998</v>
      </c>
      <c r="K93" s="177">
        <f t="shared" si="14"/>
        <v>16963.02</v>
      </c>
      <c r="L93" s="171">
        <f>SUM(G93-K93)</f>
        <v>645.23999999999796</v>
      </c>
      <c r="M93" s="164">
        <v>1.5864</v>
      </c>
      <c r="N93" s="276">
        <f>SUM(G93-K93)*M93</f>
        <v>1023.6087359999968</v>
      </c>
      <c r="O93" s="109"/>
    </row>
    <row r="94" spans="1:15" s="110" customFormat="1" ht="15" customHeight="1" x14ac:dyDescent="0.25">
      <c r="A94" s="79" t="s">
        <v>792</v>
      </c>
      <c r="B94" s="432" t="s">
        <v>793</v>
      </c>
      <c r="C94" s="75" t="s">
        <v>52</v>
      </c>
      <c r="D94" s="135">
        <v>41187</v>
      </c>
      <c r="E94" s="149">
        <v>1972</v>
      </c>
      <c r="F94" s="150">
        <v>843</v>
      </c>
      <c r="G94" s="185">
        <f t="shared" si="13"/>
        <v>16623.96</v>
      </c>
      <c r="H94" s="271"/>
      <c r="I94" s="135">
        <v>41243</v>
      </c>
      <c r="J94" s="360">
        <v>813.62</v>
      </c>
      <c r="K94" s="187">
        <f t="shared" si="14"/>
        <v>16044.586399999998</v>
      </c>
      <c r="L94" s="171">
        <f>SUM(K94-G94)</f>
        <v>-579.37360000000081</v>
      </c>
      <c r="M94" s="159">
        <v>1.60398</v>
      </c>
      <c r="N94" s="276">
        <f>SUM(K94-G94)*M94</f>
        <v>-929.30366692800123</v>
      </c>
      <c r="O94" s="109"/>
    </row>
    <row r="95" spans="1:15" s="110" customFormat="1" ht="15" customHeight="1" x14ac:dyDescent="0.25">
      <c r="A95" s="79" t="s">
        <v>794</v>
      </c>
      <c r="B95" s="432" t="s">
        <v>507</v>
      </c>
      <c r="C95" s="75" t="s">
        <v>52</v>
      </c>
      <c r="D95" s="135">
        <v>41159</v>
      </c>
      <c r="E95" s="149">
        <v>4632</v>
      </c>
      <c r="F95" s="150">
        <v>337</v>
      </c>
      <c r="G95" s="185">
        <f t="shared" si="13"/>
        <v>15609.84</v>
      </c>
      <c r="H95" s="271"/>
      <c r="I95" s="135">
        <v>41257</v>
      </c>
      <c r="J95" s="360">
        <v>376.4</v>
      </c>
      <c r="K95" s="187">
        <f t="shared" si="14"/>
        <v>17434.847999999998</v>
      </c>
      <c r="L95" s="171">
        <f>SUM(K95-G95)</f>
        <v>1825.007999999998</v>
      </c>
      <c r="M95" s="159">
        <v>1.6110599999999999</v>
      </c>
      <c r="N95" s="276">
        <f>SUM(K95-G95)*M95</f>
        <v>2940.1973884799968</v>
      </c>
      <c r="O95" s="109"/>
    </row>
    <row r="96" spans="1:15" s="110" customFormat="1" ht="15" customHeight="1" x14ac:dyDescent="0.25">
      <c r="A96" s="81" t="s">
        <v>705</v>
      </c>
      <c r="B96" s="443" t="s">
        <v>706</v>
      </c>
      <c r="C96" s="81" t="s">
        <v>77</v>
      </c>
      <c r="D96" s="151">
        <v>41187</v>
      </c>
      <c r="E96" s="152">
        <v>901</v>
      </c>
      <c r="F96" s="153">
        <v>2145</v>
      </c>
      <c r="G96" s="186">
        <f t="shared" si="13"/>
        <v>19326.45</v>
      </c>
      <c r="H96" s="109"/>
      <c r="I96" s="151">
        <v>41257</v>
      </c>
      <c r="J96" s="362">
        <v>2127</v>
      </c>
      <c r="K96" s="177">
        <f t="shared" si="14"/>
        <v>19164.27</v>
      </c>
      <c r="L96" s="171">
        <f>SUM(G96-K96)</f>
        <v>162.18000000000029</v>
      </c>
      <c r="M96" s="164">
        <v>1.6110599999999999</v>
      </c>
      <c r="N96" s="276">
        <f>SUM(G96-K96)*M96</f>
        <v>261.28171080000044</v>
      </c>
      <c r="O96" s="109"/>
    </row>
    <row r="97" spans="1:16" s="110" customFormat="1" ht="15" customHeight="1" x14ac:dyDescent="0.25">
      <c r="A97" s="79" t="s">
        <v>795</v>
      </c>
      <c r="B97" s="432" t="s">
        <v>796</v>
      </c>
      <c r="C97" s="75" t="s">
        <v>52</v>
      </c>
      <c r="D97" s="135">
        <v>41215</v>
      </c>
      <c r="E97" s="149">
        <v>11125</v>
      </c>
      <c r="F97" s="150">
        <v>112.65</v>
      </c>
      <c r="G97" s="185">
        <f t="shared" si="13"/>
        <v>12532.3125</v>
      </c>
      <c r="H97" s="271"/>
      <c r="I97" s="135">
        <v>41271</v>
      </c>
      <c r="J97" s="360">
        <v>111.9</v>
      </c>
      <c r="K97" s="187">
        <f t="shared" si="14"/>
        <v>12448.875</v>
      </c>
      <c r="L97" s="171">
        <f>SUM(K97-G97)</f>
        <v>-83.4375</v>
      </c>
      <c r="M97" s="159">
        <v>1.60964</v>
      </c>
      <c r="N97" s="276">
        <f>SUM(K97-G97)*M97</f>
        <v>-134.3043375</v>
      </c>
      <c r="O97" s="109"/>
    </row>
    <row r="98" spans="1:16" s="110" customFormat="1" ht="15" customHeight="1" x14ac:dyDescent="0.25">
      <c r="A98" s="81" t="s">
        <v>716</v>
      </c>
      <c r="B98" s="443" t="s">
        <v>717</v>
      </c>
      <c r="C98" s="81" t="s">
        <v>77</v>
      </c>
      <c r="D98" s="151">
        <v>41264</v>
      </c>
      <c r="E98" s="152">
        <v>2925</v>
      </c>
      <c r="F98" s="153">
        <v>315.70999999999998</v>
      </c>
      <c r="G98" s="186">
        <f t="shared" si="13"/>
        <v>9234.5174999999981</v>
      </c>
      <c r="H98" s="109"/>
      <c r="I98" s="151">
        <v>41271</v>
      </c>
      <c r="J98" s="362">
        <v>337.7</v>
      </c>
      <c r="K98" s="177">
        <f t="shared" si="14"/>
        <v>9877.7250000000004</v>
      </c>
      <c r="L98" s="174">
        <f>SUM(G98-K98)</f>
        <v>-643.20750000000226</v>
      </c>
      <c r="M98" s="164">
        <v>1.60964</v>
      </c>
      <c r="N98" s="277">
        <f>SUM(G98-K98)*M98</f>
        <v>-1035.3325203000036</v>
      </c>
      <c r="O98" s="109"/>
    </row>
    <row r="99" spans="1:16" s="110" customFormat="1" ht="15" customHeight="1" x14ac:dyDescent="0.25">
      <c r="A99" s="79" t="s">
        <v>712</v>
      </c>
      <c r="B99" s="432" t="s">
        <v>713</v>
      </c>
      <c r="C99" s="75" t="s">
        <v>52</v>
      </c>
      <c r="D99" s="135">
        <v>41208</v>
      </c>
      <c r="E99" s="149">
        <v>1695</v>
      </c>
      <c r="F99" s="150">
        <v>1362</v>
      </c>
      <c r="G99" s="185">
        <f t="shared" si="13"/>
        <v>23085.9</v>
      </c>
      <c r="H99" s="271"/>
      <c r="I99" s="135">
        <v>41285</v>
      </c>
      <c r="J99" s="360">
        <v>1524</v>
      </c>
      <c r="K99" s="187">
        <f t="shared" si="14"/>
        <v>25831.8</v>
      </c>
      <c r="L99" s="171">
        <f>SUM(K99-G99)</f>
        <v>2745.8999999999978</v>
      </c>
      <c r="M99" s="159">
        <v>1.61653</v>
      </c>
      <c r="N99" s="276">
        <f>SUM(K99-G99)*M99</f>
        <v>4438.8297269999966</v>
      </c>
      <c r="O99" s="109"/>
    </row>
    <row r="100" spans="1:16" s="110" customFormat="1" ht="15" customHeight="1" x14ac:dyDescent="0.25">
      <c r="A100" s="81" t="s">
        <v>797</v>
      </c>
      <c r="B100" s="443" t="s">
        <v>798</v>
      </c>
      <c r="C100" s="81" t="s">
        <v>77</v>
      </c>
      <c r="D100" s="151">
        <v>41250</v>
      </c>
      <c r="E100" s="152">
        <v>14027</v>
      </c>
      <c r="F100" s="153">
        <v>91.95</v>
      </c>
      <c r="G100" s="186">
        <f t="shared" si="13"/>
        <v>12897.826500000001</v>
      </c>
      <c r="H100" s="109"/>
      <c r="I100" s="151">
        <v>41285</v>
      </c>
      <c r="J100" s="362">
        <v>91.7</v>
      </c>
      <c r="K100" s="177">
        <f t="shared" si="14"/>
        <v>12862.759000000002</v>
      </c>
      <c r="L100" s="171">
        <f>SUM(G100-K100)</f>
        <v>35.0674999999992</v>
      </c>
      <c r="M100" s="164">
        <v>1.61653</v>
      </c>
      <c r="N100" s="276">
        <f>SUM(G100-K100)*M100</f>
        <v>56.687665774998706</v>
      </c>
      <c r="O100" s="109"/>
    </row>
    <row r="101" spans="1:16" s="108" customFormat="1" ht="15" customHeight="1" x14ac:dyDescent="0.25">
      <c r="A101" s="2" t="s">
        <v>932</v>
      </c>
      <c r="B101" s="432" t="s">
        <v>933</v>
      </c>
      <c r="C101" s="79" t="s">
        <v>52</v>
      </c>
      <c r="D101" s="72">
        <v>41302</v>
      </c>
      <c r="E101" s="71">
        <v>4422</v>
      </c>
      <c r="F101" s="141">
        <v>471.2</v>
      </c>
      <c r="G101" s="185">
        <f t="shared" si="13"/>
        <v>20836.464</v>
      </c>
      <c r="H101" s="271"/>
      <c r="I101" s="348">
        <v>41313</v>
      </c>
      <c r="J101" s="319">
        <v>456.3</v>
      </c>
      <c r="K101" s="187">
        <f t="shared" si="14"/>
        <v>20177.585999999999</v>
      </c>
      <c r="L101" s="171">
        <f t="shared" ref="L101:L106" si="15">SUM(K101-G101)</f>
        <v>-658.87800000000061</v>
      </c>
      <c r="M101" s="159">
        <v>1.5712900000000001</v>
      </c>
      <c r="N101" s="276">
        <f t="shared" ref="N101:N106" si="16">SUM(K101-G101)*M101</f>
        <v>-1035.2884126200011</v>
      </c>
      <c r="O101" s="271"/>
      <c r="P101" s="271"/>
    </row>
    <row r="102" spans="1:16" s="108" customFormat="1" ht="15" customHeight="1" x14ac:dyDescent="0.25">
      <c r="A102" s="2" t="s">
        <v>956</v>
      </c>
      <c r="B102" s="432" t="s">
        <v>955</v>
      </c>
      <c r="C102" s="79" t="s">
        <v>52</v>
      </c>
      <c r="D102" s="72">
        <v>41309</v>
      </c>
      <c r="E102" s="71">
        <v>5883</v>
      </c>
      <c r="F102" s="141">
        <v>357.1</v>
      </c>
      <c r="G102" s="185">
        <f t="shared" si="13"/>
        <v>21008.193000000003</v>
      </c>
      <c r="H102" s="271"/>
      <c r="I102" s="348">
        <v>41309</v>
      </c>
      <c r="J102" s="319">
        <v>346.1</v>
      </c>
      <c r="K102" s="187">
        <f t="shared" si="14"/>
        <v>20361.063000000002</v>
      </c>
      <c r="L102" s="171">
        <f t="shared" si="15"/>
        <v>-647.13000000000102</v>
      </c>
      <c r="M102" s="159">
        <v>1.5696699999999999</v>
      </c>
      <c r="N102" s="276">
        <f t="shared" si="16"/>
        <v>-1015.7805471000015</v>
      </c>
      <c r="O102" s="271"/>
      <c r="P102" s="271"/>
    </row>
    <row r="103" spans="1:16" s="110" customFormat="1" ht="15" customHeight="1" x14ac:dyDescent="0.25">
      <c r="A103" s="79" t="s">
        <v>811</v>
      </c>
      <c r="B103" s="587" t="s">
        <v>812</v>
      </c>
      <c r="C103" s="75" t="s">
        <v>52</v>
      </c>
      <c r="D103" s="135">
        <v>41187</v>
      </c>
      <c r="E103" s="149">
        <v>1214</v>
      </c>
      <c r="F103" s="150">
        <v>1776</v>
      </c>
      <c r="G103" s="185">
        <f t="shared" si="13"/>
        <v>21560.639999999999</v>
      </c>
      <c r="H103" s="271"/>
      <c r="I103" s="348">
        <v>41316</v>
      </c>
      <c r="J103" s="360">
        <v>2120</v>
      </c>
      <c r="K103" s="187">
        <f t="shared" si="14"/>
        <v>25736.799999999999</v>
      </c>
      <c r="L103" s="171">
        <f t="shared" si="15"/>
        <v>4176.16</v>
      </c>
      <c r="M103" s="159">
        <v>1.57968</v>
      </c>
      <c r="N103" s="276">
        <f t="shared" si="16"/>
        <v>6596.9964288000001</v>
      </c>
      <c r="O103" s="109"/>
      <c r="P103" s="109"/>
    </row>
    <row r="104" spans="1:16" s="110" customFormat="1" ht="15" customHeight="1" x14ac:dyDescent="0.25">
      <c r="A104" s="79" t="s">
        <v>801</v>
      </c>
      <c r="B104" s="587" t="s">
        <v>802</v>
      </c>
      <c r="C104" s="79" t="s">
        <v>52</v>
      </c>
      <c r="D104" s="135">
        <v>41159</v>
      </c>
      <c r="E104" s="149">
        <v>3413</v>
      </c>
      <c r="F104" s="150">
        <v>330.4</v>
      </c>
      <c r="G104" s="185">
        <f t="shared" ref="G104:G111" si="17">SUM(E104*F104)/100</f>
        <v>11276.552</v>
      </c>
      <c r="H104" s="271"/>
      <c r="I104" s="348">
        <v>41346</v>
      </c>
      <c r="J104" s="360">
        <v>427.1</v>
      </c>
      <c r="K104" s="187">
        <f t="shared" ref="K104:K111" si="18">SUM(E104*J104)/100</f>
        <v>14576.923000000001</v>
      </c>
      <c r="L104" s="171">
        <f t="shared" si="15"/>
        <v>3300.371000000001</v>
      </c>
      <c r="M104" s="159">
        <v>1.4901599999999999</v>
      </c>
      <c r="N104" s="276">
        <f t="shared" si="16"/>
        <v>4918.0808493600016</v>
      </c>
      <c r="O104" s="109"/>
      <c r="P104" s="109"/>
    </row>
    <row r="105" spans="1:16" s="108" customFormat="1" ht="15" customHeight="1" x14ac:dyDescent="0.25">
      <c r="A105" s="2" t="s">
        <v>957</v>
      </c>
      <c r="B105" s="432" t="s">
        <v>954</v>
      </c>
      <c r="C105" s="79" t="s">
        <v>52</v>
      </c>
      <c r="D105" s="72">
        <v>41312</v>
      </c>
      <c r="E105" s="71">
        <v>1632</v>
      </c>
      <c r="F105" s="141">
        <v>817.5</v>
      </c>
      <c r="G105" s="185">
        <f t="shared" si="17"/>
        <v>13341.6</v>
      </c>
      <c r="H105" s="271"/>
      <c r="I105" s="348">
        <v>41319</v>
      </c>
      <c r="J105" s="319">
        <v>787.5</v>
      </c>
      <c r="K105" s="187">
        <f t="shared" si="18"/>
        <v>12852</v>
      </c>
      <c r="L105" s="171">
        <f t="shared" si="15"/>
        <v>-489.60000000000036</v>
      </c>
      <c r="M105" s="159">
        <v>1.55402</v>
      </c>
      <c r="N105" s="276">
        <f t="shared" si="16"/>
        <v>-760.84819200000049</v>
      </c>
      <c r="O105" s="271"/>
      <c r="P105" s="271"/>
    </row>
    <row r="106" spans="1:16" s="110" customFormat="1" ht="15" customHeight="1" x14ac:dyDescent="0.25">
      <c r="A106" s="79" t="s">
        <v>832</v>
      </c>
      <c r="B106" s="587" t="s">
        <v>833</v>
      </c>
      <c r="C106" s="79" t="s">
        <v>52</v>
      </c>
      <c r="D106" s="135">
        <v>41292</v>
      </c>
      <c r="E106" s="149">
        <v>3245</v>
      </c>
      <c r="F106" s="150">
        <v>576.9</v>
      </c>
      <c r="G106" s="185">
        <f t="shared" si="17"/>
        <v>18720.404999999999</v>
      </c>
      <c r="H106" s="271"/>
      <c r="I106" s="348">
        <v>41323</v>
      </c>
      <c r="J106" s="360">
        <v>579.20000000000005</v>
      </c>
      <c r="K106" s="187">
        <f t="shared" si="18"/>
        <v>18795.04</v>
      </c>
      <c r="L106" s="171">
        <f t="shared" si="15"/>
        <v>74.635000000002037</v>
      </c>
      <c r="M106" s="159">
        <v>1.5503499999999999</v>
      </c>
      <c r="N106" s="276">
        <f t="shared" si="16"/>
        <v>115.71037225000315</v>
      </c>
      <c r="O106" s="109"/>
      <c r="P106" s="109"/>
    </row>
    <row r="107" spans="1:16" s="110" customFormat="1" ht="15" customHeight="1" x14ac:dyDescent="0.25">
      <c r="A107" s="79" t="s">
        <v>819</v>
      </c>
      <c r="B107" s="587" t="s">
        <v>820</v>
      </c>
      <c r="C107" s="79" t="s">
        <v>52</v>
      </c>
      <c r="D107" s="135">
        <v>41264</v>
      </c>
      <c r="E107" s="149">
        <v>3214</v>
      </c>
      <c r="F107" s="150">
        <v>564.51</v>
      </c>
      <c r="G107" s="185">
        <f t="shared" si="17"/>
        <v>18143.3514</v>
      </c>
      <c r="H107" s="271"/>
      <c r="I107" s="348">
        <v>41331</v>
      </c>
      <c r="J107" s="360">
        <v>566.79999999999995</v>
      </c>
      <c r="K107" s="187">
        <f t="shared" si="18"/>
        <v>18216.952000000001</v>
      </c>
      <c r="L107" s="171">
        <f t="shared" ref="L107:L113" si="19">SUM(K107-G107)</f>
        <v>73.600600000001577</v>
      </c>
      <c r="M107" s="159">
        <v>1.51627</v>
      </c>
      <c r="N107" s="276">
        <f t="shared" ref="N107:N113" si="20">SUM(K107-G107)*M107</f>
        <v>111.59838176200239</v>
      </c>
      <c r="O107" s="109"/>
      <c r="P107" s="109"/>
    </row>
    <row r="108" spans="1:16" s="108" customFormat="1" ht="15" customHeight="1" x14ac:dyDescent="0.25">
      <c r="A108" s="2" t="s">
        <v>972</v>
      </c>
      <c r="B108" s="432" t="s">
        <v>973</v>
      </c>
      <c r="C108" s="79" t="s">
        <v>52</v>
      </c>
      <c r="D108" s="72">
        <v>41316</v>
      </c>
      <c r="E108" s="71">
        <v>7831</v>
      </c>
      <c r="F108" s="141">
        <v>100.2</v>
      </c>
      <c r="G108" s="185">
        <f t="shared" si="17"/>
        <v>7846.6620000000003</v>
      </c>
      <c r="H108" s="271"/>
      <c r="I108" s="348">
        <v>41332</v>
      </c>
      <c r="J108" s="319">
        <v>95.13</v>
      </c>
      <c r="K108" s="187">
        <f t="shared" si="18"/>
        <v>7449.6302999999989</v>
      </c>
      <c r="L108" s="171">
        <f t="shared" si="19"/>
        <v>-397.03170000000136</v>
      </c>
      <c r="M108" s="159">
        <v>1.5122599999999999</v>
      </c>
      <c r="N108" s="276">
        <f t="shared" si="20"/>
        <v>-600.41515864200198</v>
      </c>
      <c r="O108" s="271"/>
      <c r="P108" s="271"/>
    </row>
    <row r="109" spans="1:16" s="108" customFormat="1" ht="15" customHeight="1" x14ac:dyDescent="0.25">
      <c r="A109" s="2" t="s">
        <v>1043</v>
      </c>
      <c r="B109" s="432" t="s">
        <v>1040</v>
      </c>
      <c r="C109" s="79" t="s">
        <v>52</v>
      </c>
      <c r="D109" s="72">
        <v>41330</v>
      </c>
      <c r="E109" s="71">
        <v>15000</v>
      </c>
      <c r="F109" s="141">
        <v>126.97</v>
      </c>
      <c r="G109" s="185">
        <f t="shared" si="17"/>
        <v>19045.5</v>
      </c>
      <c r="H109" s="271"/>
      <c r="I109" s="348">
        <v>41330</v>
      </c>
      <c r="J109" s="319">
        <v>125.03</v>
      </c>
      <c r="K109" s="187">
        <f t="shared" si="18"/>
        <v>18754.5</v>
      </c>
      <c r="L109" s="171">
        <f t="shared" si="19"/>
        <v>-291</v>
      </c>
      <c r="M109" s="159">
        <v>1.5076499999999999</v>
      </c>
      <c r="N109" s="276">
        <f t="shared" si="20"/>
        <v>-438.72614999999996</v>
      </c>
      <c r="O109" s="271"/>
      <c r="P109" s="271"/>
    </row>
    <row r="110" spans="1:16" s="110" customFormat="1" ht="15" customHeight="1" x14ac:dyDescent="0.25">
      <c r="A110" s="79" t="s">
        <v>703</v>
      </c>
      <c r="B110" s="587" t="s">
        <v>704</v>
      </c>
      <c r="C110" s="79" t="s">
        <v>52</v>
      </c>
      <c r="D110" s="135">
        <v>41180</v>
      </c>
      <c r="E110" s="149">
        <v>26747</v>
      </c>
      <c r="F110" s="150">
        <v>138</v>
      </c>
      <c r="G110" s="185">
        <f t="shared" si="17"/>
        <v>36910.86</v>
      </c>
      <c r="H110" s="271"/>
      <c r="I110" s="348">
        <v>41339</v>
      </c>
      <c r="J110" s="360">
        <v>148</v>
      </c>
      <c r="K110" s="187">
        <f t="shared" si="18"/>
        <v>39585.56</v>
      </c>
      <c r="L110" s="171">
        <f t="shared" si="19"/>
        <v>2674.6999999999971</v>
      </c>
      <c r="M110" s="159">
        <v>1.5124599999999999</v>
      </c>
      <c r="N110" s="276">
        <f t="shared" si="20"/>
        <v>4045.3767619999953</v>
      </c>
      <c r="O110" s="109"/>
      <c r="P110" s="109"/>
    </row>
    <row r="111" spans="1:16" s="110" customFormat="1" ht="15" customHeight="1" x14ac:dyDescent="0.25">
      <c r="A111" s="79" t="s">
        <v>815</v>
      </c>
      <c r="B111" s="587" t="s">
        <v>816</v>
      </c>
      <c r="C111" s="75" t="s">
        <v>52</v>
      </c>
      <c r="D111" s="135">
        <v>41250</v>
      </c>
      <c r="E111" s="149">
        <v>8962</v>
      </c>
      <c r="F111" s="150">
        <v>257.5</v>
      </c>
      <c r="G111" s="185">
        <f t="shared" si="17"/>
        <v>23077.15</v>
      </c>
      <c r="H111" s="271"/>
      <c r="I111" s="348">
        <v>41339</v>
      </c>
      <c r="J111" s="360">
        <v>285.2</v>
      </c>
      <c r="K111" s="187">
        <f t="shared" si="18"/>
        <v>25559.624</v>
      </c>
      <c r="L111" s="171">
        <f t="shared" si="19"/>
        <v>2482.4739999999983</v>
      </c>
      <c r="M111" s="159">
        <v>1.5124599999999999</v>
      </c>
      <c r="N111" s="276">
        <f t="shared" si="20"/>
        <v>3754.6426260399971</v>
      </c>
      <c r="O111" s="109"/>
      <c r="P111" s="109"/>
    </row>
    <row r="112" spans="1:16" s="110" customFormat="1" ht="15" customHeight="1" x14ac:dyDescent="0.25">
      <c r="A112" s="79" t="s">
        <v>821</v>
      </c>
      <c r="B112" s="587" t="s">
        <v>822</v>
      </c>
      <c r="C112" s="79" t="s">
        <v>52</v>
      </c>
      <c r="D112" s="135">
        <v>41264</v>
      </c>
      <c r="E112" s="149">
        <v>21440</v>
      </c>
      <c r="F112" s="150">
        <v>48.79</v>
      </c>
      <c r="G112" s="185">
        <f t="shared" ref="G112:G120" si="21">SUM(E112*F112)/100</f>
        <v>10460.575999999999</v>
      </c>
      <c r="H112" s="271"/>
      <c r="I112" s="348">
        <v>41344</v>
      </c>
      <c r="J112" s="360">
        <v>49.23</v>
      </c>
      <c r="K112" s="187">
        <f t="shared" ref="K112:K120" si="22">SUM(E112*J112)/100</f>
        <v>10554.912</v>
      </c>
      <c r="L112" s="171">
        <f t="shared" si="19"/>
        <v>94.33600000000115</v>
      </c>
      <c r="M112" s="159">
        <v>1.49194</v>
      </c>
      <c r="N112" s="276">
        <f t="shared" si="20"/>
        <v>140.74365184000172</v>
      </c>
      <c r="O112" s="109"/>
      <c r="P112" s="109"/>
    </row>
    <row r="113" spans="1:16" s="108" customFormat="1" ht="15" customHeight="1" x14ac:dyDescent="0.25">
      <c r="A113" s="2" t="s">
        <v>1068</v>
      </c>
      <c r="B113" s="432" t="s">
        <v>1069</v>
      </c>
      <c r="C113" s="79" t="s">
        <v>52</v>
      </c>
      <c r="D113" s="72">
        <v>41338</v>
      </c>
      <c r="E113" s="71">
        <v>24359</v>
      </c>
      <c r="F113" s="141">
        <v>134.1</v>
      </c>
      <c r="G113" s="185">
        <f t="shared" si="21"/>
        <v>32665.418999999998</v>
      </c>
      <c r="H113" s="271"/>
      <c r="I113" s="348">
        <v>41348</v>
      </c>
      <c r="J113" s="319">
        <v>130.9</v>
      </c>
      <c r="K113" s="187">
        <f t="shared" si="22"/>
        <v>31885.931</v>
      </c>
      <c r="L113" s="171">
        <f t="shared" si="19"/>
        <v>-779.48799999999756</v>
      </c>
      <c r="M113" s="159">
        <v>1.5081500000000001</v>
      </c>
      <c r="N113" s="276">
        <f t="shared" si="20"/>
        <v>-1175.5848271999964</v>
      </c>
      <c r="O113" s="271"/>
      <c r="P113" s="271"/>
    </row>
    <row r="114" spans="1:16" s="108" customFormat="1" ht="15" customHeight="1" x14ac:dyDescent="0.25">
      <c r="A114" s="2" t="s">
        <v>1075</v>
      </c>
      <c r="B114" s="432" t="s">
        <v>1074</v>
      </c>
      <c r="C114" s="79" t="s">
        <v>52</v>
      </c>
      <c r="D114" s="72">
        <v>41338</v>
      </c>
      <c r="E114" s="71">
        <v>6163</v>
      </c>
      <c r="F114" s="141">
        <v>300.2</v>
      </c>
      <c r="G114" s="185">
        <f t="shared" si="21"/>
        <v>18501.325999999997</v>
      </c>
      <c r="H114" s="271"/>
      <c r="I114" s="348">
        <v>41352</v>
      </c>
      <c r="J114" s="319">
        <v>290.2</v>
      </c>
      <c r="K114" s="187">
        <f t="shared" si="22"/>
        <v>17885.025999999998</v>
      </c>
      <c r="L114" s="171">
        <f t="shared" ref="L114:L120" si="23">SUM(K114-G114)</f>
        <v>-616.29999999999927</v>
      </c>
      <c r="M114" s="159">
        <v>1.51047</v>
      </c>
      <c r="N114" s="276">
        <f t="shared" ref="N114:N120" si="24">SUM(K114-G114)*M114</f>
        <v>-930.90266099999894</v>
      </c>
      <c r="O114" s="271"/>
      <c r="P114" s="271"/>
    </row>
    <row r="115" spans="1:16" s="108" customFormat="1" ht="15" customHeight="1" x14ac:dyDescent="0.25">
      <c r="A115" s="2" t="s">
        <v>1067</v>
      </c>
      <c r="B115" s="432" t="s">
        <v>1066</v>
      </c>
      <c r="C115" s="79" t="s">
        <v>52</v>
      </c>
      <c r="D115" s="72">
        <v>41337</v>
      </c>
      <c r="E115" s="71">
        <v>4520</v>
      </c>
      <c r="F115" s="141">
        <v>510</v>
      </c>
      <c r="G115" s="185">
        <f t="shared" si="21"/>
        <v>23052</v>
      </c>
      <c r="H115" s="271"/>
      <c r="I115" s="348">
        <v>41352</v>
      </c>
      <c r="J115" s="319">
        <v>495</v>
      </c>
      <c r="K115" s="187">
        <f t="shared" si="22"/>
        <v>22374</v>
      </c>
      <c r="L115" s="171">
        <f t="shared" si="23"/>
        <v>-678</v>
      </c>
      <c r="M115" s="159">
        <v>1.51047</v>
      </c>
      <c r="N115" s="276">
        <f t="shared" si="24"/>
        <v>-1024.0986599999999</v>
      </c>
      <c r="O115" s="271"/>
      <c r="P115" s="271"/>
    </row>
    <row r="116" spans="1:16" s="108" customFormat="1" ht="15" customHeight="1" x14ac:dyDescent="0.25">
      <c r="A116" s="2" t="s">
        <v>1090</v>
      </c>
      <c r="B116" s="432" t="s">
        <v>1091</v>
      </c>
      <c r="C116" s="79" t="s">
        <v>52</v>
      </c>
      <c r="D116" s="72">
        <v>41347</v>
      </c>
      <c r="E116" s="71">
        <v>895</v>
      </c>
      <c r="F116" s="141">
        <v>1472</v>
      </c>
      <c r="G116" s="185">
        <f t="shared" si="21"/>
        <v>13174.4</v>
      </c>
      <c r="H116" s="271"/>
      <c r="I116" s="348">
        <v>41354</v>
      </c>
      <c r="J116" s="319">
        <v>1395</v>
      </c>
      <c r="K116" s="187">
        <f t="shared" si="22"/>
        <v>12485.25</v>
      </c>
      <c r="L116" s="171">
        <f t="shared" si="23"/>
        <v>-689.14999999999964</v>
      </c>
      <c r="M116" s="159">
        <v>1.50976</v>
      </c>
      <c r="N116" s="276">
        <f t="shared" si="24"/>
        <v>-1040.4511039999995</v>
      </c>
      <c r="O116" s="271"/>
      <c r="P116" s="271"/>
    </row>
    <row r="117" spans="1:16" s="108" customFormat="1" ht="15" customHeight="1" x14ac:dyDescent="0.25">
      <c r="A117" s="2" t="s">
        <v>1005</v>
      </c>
      <c r="B117" s="432" t="s">
        <v>1006</v>
      </c>
      <c r="C117" s="79" t="s">
        <v>52</v>
      </c>
      <c r="D117" s="72">
        <v>41324</v>
      </c>
      <c r="E117" s="71">
        <v>4142</v>
      </c>
      <c r="F117" s="141">
        <v>347.7</v>
      </c>
      <c r="G117" s="185">
        <f t="shared" si="21"/>
        <v>14401.733999999999</v>
      </c>
      <c r="H117" s="271"/>
      <c r="I117" s="348">
        <v>41354</v>
      </c>
      <c r="J117" s="319">
        <v>331.5</v>
      </c>
      <c r="K117" s="187">
        <f t="shared" si="22"/>
        <v>13730.73</v>
      </c>
      <c r="L117" s="171">
        <f t="shared" si="23"/>
        <v>-671.003999999999</v>
      </c>
      <c r="M117" s="159">
        <v>1.50976</v>
      </c>
      <c r="N117" s="276">
        <f t="shared" si="24"/>
        <v>-1013.0549990399985</v>
      </c>
      <c r="O117" s="271"/>
      <c r="P117" s="271"/>
    </row>
    <row r="118" spans="1:16" s="108" customFormat="1" ht="15" customHeight="1" x14ac:dyDescent="0.25">
      <c r="A118" s="2" t="s">
        <v>1107</v>
      </c>
      <c r="B118" s="432" t="s">
        <v>1108</v>
      </c>
      <c r="C118" s="79" t="s">
        <v>52</v>
      </c>
      <c r="D118" s="72">
        <v>41355</v>
      </c>
      <c r="E118" s="71">
        <v>1717</v>
      </c>
      <c r="F118" s="141">
        <v>1024</v>
      </c>
      <c r="G118" s="185">
        <f t="shared" si="21"/>
        <v>17582.080000000002</v>
      </c>
      <c r="H118" s="271"/>
      <c r="I118" s="336">
        <v>41360</v>
      </c>
      <c r="J118" s="319">
        <v>984</v>
      </c>
      <c r="K118" s="187">
        <f t="shared" si="22"/>
        <v>16895.28</v>
      </c>
      <c r="L118" s="171">
        <f t="shared" si="23"/>
        <v>-686.80000000000291</v>
      </c>
      <c r="M118" s="159">
        <v>1.5376000000000001</v>
      </c>
      <c r="N118" s="276">
        <f t="shared" si="24"/>
        <v>-1056.0236800000046</v>
      </c>
      <c r="O118" s="271"/>
      <c r="P118" s="271"/>
    </row>
    <row r="119" spans="1:16" s="110" customFormat="1" ht="15" customHeight="1" x14ac:dyDescent="0.25">
      <c r="A119" s="79" t="s">
        <v>807</v>
      </c>
      <c r="B119" s="587" t="s">
        <v>808</v>
      </c>
      <c r="C119" s="79" t="s">
        <v>52</v>
      </c>
      <c r="D119" s="135">
        <v>41165</v>
      </c>
      <c r="E119" s="149">
        <v>1615</v>
      </c>
      <c r="F119" s="150">
        <v>1190.1500000000001</v>
      </c>
      <c r="G119" s="185">
        <f t="shared" si="21"/>
        <v>19220.922500000001</v>
      </c>
      <c r="H119" s="271"/>
      <c r="I119" s="336">
        <v>41360</v>
      </c>
      <c r="J119" s="360">
        <v>1357</v>
      </c>
      <c r="K119" s="187">
        <f t="shared" si="22"/>
        <v>21915.55</v>
      </c>
      <c r="L119" s="171">
        <f t="shared" si="23"/>
        <v>2694.6274999999987</v>
      </c>
      <c r="M119" s="159">
        <v>1.5376000000000001</v>
      </c>
      <c r="N119" s="276">
        <f t="shared" si="24"/>
        <v>4143.259243999998</v>
      </c>
      <c r="O119" s="355"/>
      <c r="P119" s="109"/>
    </row>
    <row r="120" spans="1:16" s="110" customFormat="1" ht="15" customHeight="1" x14ac:dyDescent="0.25">
      <c r="A120" s="79" t="s">
        <v>803</v>
      </c>
      <c r="B120" s="587" t="s">
        <v>804</v>
      </c>
      <c r="C120" s="79" t="s">
        <v>52</v>
      </c>
      <c r="D120" s="135">
        <v>41159</v>
      </c>
      <c r="E120" s="149">
        <v>15620</v>
      </c>
      <c r="F120" s="150">
        <v>115.45</v>
      </c>
      <c r="G120" s="185">
        <f t="shared" si="21"/>
        <v>18033.29</v>
      </c>
      <c r="H120" s="271"/>
      <c r="I120" s="348">
        <v>41361</v>
      </c>
      <c r="J120" s="360">
        <v>138.19999999999999</v>
      </c>
      <c r="K120" s="187">
        <f t="shared" si="22"/>
        <v>21586.84</v>
      </c>
      <c r="L120" s="171">
        <f t="shared" si="23"/>
        <v>3553.5499999999993</v>
      </c>
      <c r="M120" s="159">
        <v>1.51294</v>
      </c>
      <c r="N120" s="276">
        <f t="shared" si="24"/>
        <v>5376.3079369999987</v>
      </c>
      <c r="O120" s="109"/>
      <c r="P120" s="109"/>
    </row>
    <row r="121" spans="1:16" s="110" customFormat="1" ht="15" customHeight="1" x14ac:dyDescent="0.25">
      <c r="A121" s="79" t="s">
        <v>691</v>
      </c>
      <c r="B121" s="587" t="s">
        <v>692</v>
      </c>
      <c r="C121" s="79" t="s">
        <v>52</v>
      </c>
      <c r="D121" s="135">
        <v>41159</v>
      </c>
      <c r="E121" s="149">
        <v>763</v>
      </c>
      <c r="F121" s="150">
        <v>1883</v>
      </c>
      <c r="G121" s="185">
        <f t="shared" ref="G121:G127" si="25">SUM(E121*F121)/100</f>
        <v>14367.29</v>
      </c>
      <c r="H121" s="271"/>
      <c r="I121" s="348">
        <v>41369</v>
      </c>
      <c r="J121" s="360">
        <v>2146</v>
      </c>
      <c r="K121" s="187">
        <f t="shared" ref="K121:K127" si="26">SUM(E121*J121)/100</f>
        <v>16373.98</v>
      </c>
      <c r="L121" s="171">
        <f t="shared" ref="L121:L127" si="27">SUM(K121-G121)</f>
        <v>2006.6899999999987</v>
      </c>
      <c r="M121" s="159">
        <v>1.5232000000000001</v>
      </c>
      <c r="N121" s="276">
        <f t="shared" ref="N121:N127" si="28">SUM(K121-G121)*M121</f>
        <v>3056.5902079999983</v>
      </c>
      <c r="O121" s="109"/>
      <c r="P121" s="109"/>
    </row>
    <row r="122" spans="1:16" s="110" customFormat="1" ht="15" customHeight="1" x14ac:dyDescent="0.25">
      <c r="A122" s="79" t="s">
        <v>825</v>
      </c>
      <c r="B122" s="587" t="s">
        <v>826</v>
      </c>
      <c r="C122" s="79" t="s">
        <v>52</v>
      </c>
      <c r="D122" s="135">
        <v>41278</v>
      </c>
      <c r="E122" s="149">
        <v>4661</v>
      </c>
      <c r="F122" s="150">
        <v>330.3</v>
      </c>
      <c r="G122" s="185">
        <f t="shared" si="25"/>
        <v>15395.283000000001</v>
      </c>
      <c r="H122" s="271"/>
      <c r="I122" s="348">
        <v>41369</v>
      </c>
      <c r="J122" s="360">
        <v>348.6</v>
      </c>
      <c r="K122" s="187">
        <f t="shared" si="26"/>
        <v>16248.246000000001</v>
      </c>
      <c r="L122" s="171">
        <f t="shared" si="27"/>
        <v>852.96299999999974</v>
      </c>
      <c r="M122" s="159">
        <v>1.5232000000000001</v>
      </c>
      <c r="N122" s="276">
        <f t="shared" si="28"/>
        <v>1299.2332415999997</v>
      </c>
      <c r="O122" s="109"/>
      <c r="P122" s="109"/>
    </row>
    <row r="123" spans="1:16" s="110" customFormat="1" ht="15" customHeight="1" x14ac:dyDescent="0.25">
      <c r="A123" s="79" t="s">
        <v>830</v>
      </c>
      <c r="B123" s="587" t="s">
        <v>831</v>
      </c>
      <c r="C123" s="79" t="s">
        <v>52</v>
      </c>
      <c r="D123" s="135">
        <v>41285</v>
      </c>
      <c r="E123" s="149">
        <v>5021</v>
      </c>
      <c r="F123" s="150">
        <v>535.5</v>
      </c>
      <c r="G123" s="185">
        <f t="shared" si="25"/>
        <v>26887.455000000002</v>
      </c>
      <c r="H123" s="271"/>
      <c r="I123" s="348">
        <v>41369</v>
      </c>
      <c r="J123" s="360">
        <v>571.4</v>
      </c>
      <c r="K123" s="187">
        <f t="shared" si="26"/>
        <v>28689.993999999999</v>
      </c>
      <c r="L123" s="171">
        <f t="shared" si="27"/>
        <v>1802.538999999997</v>
      </c>
      <c r="M123" s="159">
        <v>1.5232000000000001</v>
      </c>
      <c r="N123" s="276">
        <f t="shared" si="28"/>
        <v>2745.6274047999955</v>
      </c>
      <c r="O123" s="109"/>
      <c r="P123" s="109"/>
    </row>
    <row r="124" spans="1:16" s="108" customFormat="1" ht="15" customHeight="1" x14ac:dyDescent="0.25">
      <c r="A124" s="2" t="s">
        <v>742</v>
      </c>
      <c r="B124" s="432" t="s">
        <v>743</v>
      </c>
      <c r="C124" s="79" t="s">
        <v>52</v>
      </c>
      <c r="D124" s="72">
        <v>41302</v>
      </c>
      <c r="E124" s="71">
        <v>5235</v>
      </c>
      <c r="F124" s="141">
        <v>535.6</v>
      </c>
      <c r="G124" s="185">
        <f t="shared" si="25"/>
        <v>28038.66</v>
      </c>
      <c r="H124" s="271"/>
      <c r="I124" s="348">
        <v>41369</v>
      </c>
      <c r="J124" s="319">
        <v>556.6</v>
      </c>
      <c r="K124" s="187">
        <f t="shared" si="26"/>
        <v>29138.01</v>
      </c>
      <c r="L124" s="171">
        <f t="shared" si="27"/>
        <v>1099.3499999999985</v>
      </c>
      <c r="M124" s="159">
        <v>1.5232000000000001</v>
      </c>
      <c r="N124" s="276">
        <f t="shared" si="28"/>
        <v>1674.5299199999979</v>
      </c>
      <c r="O124" s="271"/>
      <c r="P124" s="271"/>
    </row>
    <row r="125" spans="1:16" s="108" customFormat="1" ht="15" customHeight="1" x14ac:dyDescent="0.25">
      <c r="A125" s="2" t="s">
        <v>992</v>
      </c>
      <c r="B125" s="432" t="s">
        <v>993</v>
      </c>
      <c r="C125" s="79" t="s">
        <v>52</v>
      </c>
      <c r="D125" s="72">
        <v>41320</v>
      </c>
      <c r="E125" s="71">
        <v>14123</v>
      </c>
      <c r="F125" s="141">
        <v>94.55</v>
      </c>
      <c r="G125" s="185">
        <f t="shared" si="25"/>
        <v>13353.296499999999</v>
      </c>
      <c r="H125" s="271"/>
      <c r="I125" s="348">
        <v>41369</v>
      </c>
      <c r="J125" s="319">
        <v>92.4</v>
      </c>
      <c r="K125" s="187">
        <f t="shared" si="26"/>
        <v>13049.652000000002</v>
      </c>
      <c r="L125" s="171">
        <f t="shared" si="27"/>
        <v>-303.6444999999967</v>
      </c>
      <c r="M125" s="159">
        <v>1.5232000000000001</v>
      </c>
      <c r="N125" s="276">
        <f t="shared" si="28"/>
        <v>-462.51130239999497</v>
      </c>
      <c r="O125" s="271"/>
      <c r="P125" s="271"/>
    </row>
    <row r="126" spans="1:16" s="108" customFormat="1" ht="15" customHeight="1" x14ac:dyDescent="0.25">
      <c r="A126" s="2" t="s">
        <v>1042</v>
      </c>
      <c r="B126" s="432" t="s">
        <v>1041</v>
      </c>
      <c r="C126" s="79" t="s">
        <v>52</v>
      </c>
      <c r="D126" s="72">
        <v>41330</v>
      </c>
      <c r="E126" s="71">
        <v>3390</v>
      </c>
      <c r="F126" s="141">
        <v>501.8</v>
      </c>
      <c r="G126" s="185">
        <f t="shared" si="25"/>
        <v>17011.02</v>
      </c>
      <c r="H126" s="271"/>
      <c r="I126" s="348">
        <v>41369</v>
      </c>
      <c r="J126" s="319">
        <v>493.4</v>
      </c>
      <c r="K126" s="187">
        <f t="shared" si="26"/>
        <v>16726.259999999998</v>
      </c>
      <c r="L126" s="171">
        <f t="shared" si="27"/>
        <v>-284.76000000000204</v>
      </c>
      <c r="M126" s="159">
        <v>1.5232000000000001</v>
      </c>
      <c r="N126" s="276">
        <f t="shared" si="28"/>
        <v>-433.74643200000315</v>
      </c>
      <c r="O126" s="271"/>
      <c r="P126" s="271"/>
    </row>
    <row r="127" spans="1:16" s="108" customFormat="1" ht="15" customHeight="1" x14ac:dyDescent="0.25">
      <c r="A127" s="2" t="s">
        <v>1102</v>
      </c>
      <c r="B127" s="432" t="s">
        <v>1103</v>
      </c>
      <c r="C127" s="79" t="s">
        <v>52</v>
      </c>
      <c r="D127" s="72">
        <v>41354</v>
      </c>
      <c r="E127" s="71">
        <v>6245</v>
      </c>
      <c r="F127" s="141">
        <v>274.89999999999998</v>
      </c>
      <c r="G127" s="185">
        <f t="shared" si="25"/>
        <v>17167.504999999997</v>
      </c>
      <c r="H127" s="271"/>
      <c r="I127" s="348">
        <v>41369</v>
      </c>
      <c r="J127" s="319">
        <v>263.89999999999998</v>
      </c>
      <c r="K127" s="187">
        <f t="shared" si="26"/>
        <v>16480.554999999997</v>
      </c>
      <c r="L127" s="171">
        <f t="shared" si="27"/>
        <v>-686.95000000000073</v>
      </c>
      <c r="M127" s="159">
        <v>1.5232000000000001</v>
      </c>
      <c r="N127" s="276">
        <f t="shared" si="28"/>
        <v>-1046.3622400000013</v>
      </c>
      <c r="O127" s="271"/>
      <c r="P127" s="271"/>
    </row>
    <row r="128" spans="1:16" s="108" customFormat="1" ht="15" customHeight="1" x14ac:dyDescent="0.25">
      <c r="A128" s="2" t="s">
        <v>732</v>
      </c>
      <c r="B128" s="432" t="s">
        <v>733</v>
      </c>
      <c r="C128" s="79" t="s">
        <v>52</v>
      </c>
      <c r="D128" s="72">
        <v>41320</v>
      </c>
      <c r="E128" s="71">
        <v>3836</v>
      </c>
      <c r="F128" s="141">
        <v>450.7</v>
      </c>
      <c r="G128" s="185">
        <f t="shared" ref="G128:G133" si="29">SUM(E128*F128)/100</f>
        <v>17288.851999999999</v>
      </c>
      <c r="H128" s="271"/>
      <c r="I128" s="348">
        <v>41372</v>
      </c>
      <c r="J128" s="319">
        <v>465.5</v>
      </c>
      <c r="K128" s="187">
        <f t="shared" ref="K128:K133" si="30">SUM(E128*J128)/100</f>
        <v>17856.580000000002</v>
      </c>
      <c r="L128" s="171">
        <f t="shared" ref="L128:L133" si="31">SUM(K128-G128)</f>
        <v>567.72800000000279</v>
      </c>
      <c r="M128" s="159">
        <v>1.53094</v>
      </c>
      <c r="N128" s="276">
        <f t="shared" ref="N128:N133" si="32">SUM(K128-G128)*M128</f>
        <v>869.15750432000425</v>
      </c>
      <c r="O128" s="271"/>
      <c r="P128" s="271"/>
    </row>
    <row r="129" spans="1:16" s="108" customFormat="1" ht="15" customHeight="1" x14ac:dyDescent="0.25">
      <c r="A129" s="2" t="s">
        <v>1072</v>
      </c>
      <c r="B129" s="432" t="s">
        <v>1073</v>
      </c>
      <c r="C129" s="79" t="s">
        <v>52</v>
      </c>
      <c r="D129" s="72">
        <v>41338</v>
      </c>
      <c r="E129" s="71">
        <v>1130</v>
      </c>
      <c r="F129" s="141">
        <v>1235</v>
      </c>
      <c r="G129" s="185">
        <f t="shared" si="29"/>
        <v>13955.5</v>
      </c>
      <c r="H129" s="271"/>
      <c r="I129" s="348">
        <v>41373</v>
      </c>
      <c r="J129" s="319">
        <v>1235</v>
      </c>
      <c r="K129" s="187">
        <f t="shared" si="30"/>
        <v>13955.5</v>
      </c>
      <c r="L129" s="171">
        <f t="shared" si="31"/>
        <v>0</v>
      </c>
      <c r="M129" s="159">
        <v>1.5252399999999999</v>
      </c>
      <c r="N129" s="276">
        <f t="shared" si="32"/>
        <v>0</v>
      </c>
      <c r="O129" s="271"/>
      <c r="P129" s="271"/>
    </row>
    <row r="130" spans="1:16" s="108" customFormat="1" ht="15" customHeight="1" x14ac:dyDescent="0.25">
      <c r="A130" s="2" t="s">
        <v>991</v>
      </c>
      <c r="B130" s="432" t="s">
        <v>994</v>
      </c>
      <c r="C130" s="79" t="s">
        <v>52</v>
      </c>
      <c r="D130" s="72">
        <v>41320</v>
      </c>
      <c r="E130" s="71">
        <v>706</v>
      </c>
      <c r="F130" s="141">
        <v>2551</v>
      </c>
      <c r="G130" s="185">
        <f t="shared" si="29"/>
        <v>18010.060000000001</v>
      </c>
      <c r="H130" s="271"/>
      <c r="I130" s="348">
        <v>41376</v>
      </c>
      <c r="J130" s="319">
        <v>2613</v>
      </c>
      <c r="K130" s="187">
        <f t="shared" si="30"/>
        <v>18447.78</v>
      </c>
      <c r="L130" s="171">
        <f t="shared" si="31"/>
        <v>437.71999999999753</v>
      </c>
      <c r="M130" s="159">
        <v>1.53837</v>
      </c>
      <c r="N130" s="276">
        <f t="shared" si="32"/>
        <v>673.37531639999622</v>
      </c>
      <c r="O130" s="271"/>
      <c r="P130" s="271"/>
    </row>
    <row r="131" spans="1:16" s="110" customFormat="1" ht="15" customHeight="1" x14ac:dyDescent="0.25">
      <c r="A131" s="79" t="s">
        <v>799</v>
      </c>
      <c r="B131" s="587" t="s">
        <v>800</v>
      </c>
      <c r="C131" s="79" t="s">
        <v>52</v>
      </c>
      <c r="D131" s="135">
        <v>41152</v>
      </c>
      <c r="E131" s="149">
        <v>1971</v>
      </c>
      <c r="F131" s="150">
        <v>910</v>
      </c>
      <c r="G131" s="185">
        <f t="shared" si="29"/>
        <v>17936.099999999999</v>
      </c>
      <c r="H131" s="271"/>
      <c r="I131" s="348">
        <v>41383</v>
      </c>
      <c r="J131" s="360">
        <v>1047</v>
      </c>
      <c r="K131" s="187">
        <f t="shared" si="30"/>
        <v>20636.37</v>
      </c>
      <c r="L131" s="171">
        <f t="shared" si="31"/>
        <v>2700.2700000000004</v>
      </c>
      <c r="M131" s="159">
        <v>1.52776</v>
      </c>
      <c r="N131" s="276">
        <f t="shared" si="32"/>
        <v>4125.3644952000004</v>
      </c>
      <c r="O131" s="109"/>
      <c r="P131" s="109"/>
    </row>
    <row r="132" spans="1:16" s="354" customFormat="1" ht="15" customHeight="1" x14ac:dyDescent="0.25">
      <c r="A132" s="353" t="s">
        <v>827</v>
      </c>
      <c r="B132" s="520" t="s">
        <v>828</v>
      </c>
      <c r="C132" s="353" t="s">
        <v>52</v>
      </c>
      <c r="D132" s="342">
        <v>41285</v>
      </c>
      <c r="E132" s="356">
        <v>2119</v>
      </c>
      <c r="F132" s="343">
        <v>790.4</v>
      </c>
      <c r="G132" s="357">
        <f t="shared" si="29"/>
        <v>16748.575999999997</v>
      </c>
      <c r="H132" s="355"/>
      <c r="I132" s="348">
        <v>41383</v>
      </c>
      <c r="J132" s="360">
        <v>840.3</v>
      </c>
      <c r="K132" s="337">
        <f t="shared" si="30"/>
        <v>17805.956999999999</v>
      </c>
      <c r="L132" s="328">
        <f t="shared" si="31"/>
        <v>1057.3810000000012</v>
      </c>
      <c r="M132" s="159">
        <v>1.52776</v>
      </c>
      <c r="N132" s="276">
        <f t="shared" si="32"/>
        <v>1615.4243965600019</v>
      </c>
    </row>
    <row r="133" spans="1:16" s="355" customFormat="1" ht="15" customHeight="1" x14ac:dyDescent="0.25">
      <c r="A133" s="351" t="s">
        <v>953</v>
      </c>
      <c r="B133" s="434" t="s">
        <v>702</v>
      </c>
      <c r="C133" s="353" t="s">
        <v>52</v>
      </c>
      <c r="D133" s="317">
        <v>41311</v>
      </c>
      <c r="E133" s="353">
        <v>2612</v>
      </c>
      <c r="F133" s="319">
        <v>474.4</v>
      </c>
      <c r="G133" s="357">
        <f t="shared" si="29"/>
        <v>12391.328000000001</v>
      </c>
      <c r="I133" s="348">
        <v>41390</v>
      </c>
      <c r="J133" s="319">
        <v>485</v>
      </c>
      <c r="K133" s="337">
        <f t="shared" si="30"/>
        <v>12668.2</v>
      </c>
      <c r="L133" s="328">
        <f t="shared" si="31"/>
        <v>276.87199999999939</v>
      </c>
      <c r="M133" s="159">
        <v>1</v>
      </c>
      <c r="N133" s="276">
        <f t="shared" si="32"/>
        <v>276.87199999999939</v>
      </c>
    </row>
    <row r="134" spans="1:16" s="354" customFormat="1" ht="15" customHeight="1" x14ac:dyDescent="0.25">
      <c r="A134" s="353" t="s">
        <v>805</v>
      </c>
      <c r="B134" s="520" t="s">
        <v>806</v>
      </c>
      <c r="C134" s="353" t="s">
        <v>52</v>
      </c>
      <c r="D134" s="342">
        <v>41159</v>
      </c>
      <c r="E134" s="356">
        <v>527</v>
      </c>
      <c r="F134" s="343">
        <v>3676</v>
      </c>
      <c r="G134" s="357">
        <f t="shared" ref="G134:G146" si="33">SUM(E134*F134)/100</f>
        <v>19372.52</v>
      </c>
      <c r="H134" s="355"/>
      <c r="I134" s="348">
        <v>41432</v>
      </c>
      <c r="J134" s="360">
        <v>4482</v>
      </c>
      <c r="K134" s="337">
        <f t="shared" ref="K134:K146" si="34">SUM(E134*J134)/100</f>
        <v>23620.14</v>
      </c>
      <c r="L134" s="328">
        <f t="shared" ref="L134:L146" si="35">SUM(K134-G134)</f>
        <v>4247.619999999999</v>
      </c>
      <c r="M134" s="159">
        <v>1.5539000000000001</v>
      </c>
      <c r="N134" s="276">
        <f t="shared" ref="N134:N146" si="36">SUM(K134-G134)*M134</f>
        <v>6600.3767179999986</v>
      </c>
      <c r="O134" s="355"/>
    </row>
    <row r="135" spans="1:16" s="354" customFormat="1" ht="15" customHeight="1" x14ac:dyDescent="0.25">
      <c r="A135" s="353" t="s">
        <v>809</v>
      </c>
      <c r="B135" s="520" t="s">
        <v>810</v>
      </c>
      <c r="C135" s="353" t="s">
        <v>52</v>
      </c>
      <c r="D135" s="342">
        <v>41165</v>
      </c>
      <c r="E135" s="356">
        <v>32554</v>
      </c>
      <c r="F135" s="343">
        <v>98.25</v>
      </c>
      <c r="G135" s="357">
        <f t="shared" si="33"/>
        <v>31984.305</v>
      </c>
      <c r="H135" s="355"/>
      <c r="I135" s="348">
        <v>41449</v>
      </c>
      <c r="J135" s="360">
        <v>125.8</v>
      </c>
      <c r="K135" s="337">
        <f t="shared" si="34"/>
        <v>40952.932000000001</v>
      </c>
      <c r="L135" s="328">
        <f t="shared" si="35"/>
        <v>8968.6270000000004</v>
      </c>
      <c r="M135" s="159">
        <v>1.5376000000000001</v>
      </c>
      <c r="N135" s="276">
        <f t="shared" si="36"/>
        <v>13790.160875200001</v>
      </c>
      <c r="O135" s="355"/>
    </row>
    <row r="136" spans="1:16" s="354" customFormat="1" ht="15" customHeight="1" x14ac:dyDescent="0.25">
      <c r="A136" s="353" t="s">
        <v>817</v>
      </c>
      <c r="B136" s="520" t="s">
        <v>818</v>
      </c>
      <c r="C136" s="73" t="s">
        <v>52</v>
      </c>
      <c r="D136" s="342">
        <v>41250</v>
      </c>
      <c r="E136" s="356">
        <v>872</v>
      </c>
      <c r="F136" s="343">
        <v>1626</v>
      </c>
      <c r="G136" s="357">
        <f t="shared" si="33"/>
        <v>14178.72</v>
      </c>
      <c r="H136" s="355"/>
      <c r="I136" s="348">
        <v>41430</v>
      </c>
      <c r="J136" s="360">
        <v>2298</v>
      </c>
      <c r="K136" s="337">
        <f t="shared" si="34"/>
        <v>20038.560000000001</v>
      </c>
      <c r="L136" s="328">
        <f t="shared" si="35"/>
        <v>5859.840000000002</v>
      </c>
      <c r="M136" s="159">
        <v>1.5379</v>
      </c>
      <c r="N136" s="276">
        <f t="shared" si="36"/>
        <v>9011.8479360000038</v>
      </c>
      <c r="O136" s="355"/>
    </row>
    <row r="137" spans="1:16" s="354" customFormat="1" ht="15" customHeight="1" x14ac:dyDescent="0.25">
      <c r="A137" s="353" t="s">
        <v>718</v>
      </c>
      <c r="B137" s="520" t="s">
        <v>719</v>
      </c>
      <c r="C137" s="353" t="s">
        <v>52</v>
      </c>
      <c r="D137" s="342">
        <v>41264</v>
      </c>
      <c r="E137" s="356">
        <v>8040</v>
      </c>
      <c r="F137" s="343">
        <v>382.9</v>
      </c>
      <c r="G137" s="357">
        <f t="shared" si="33"/>
        <v>30785.16</v>
      </c>
      <c r="H137" s="355"/>
      <c r="I137" s="348">
        <v>41430</v>
      </c>
      <c r="J137" s="360">
        <v>441.7</v>
      </c>
      <c r="K137" s="337">
        <f t="shared" si="34"/>
        <v>35512.68</v>
      </c>
      <c r="L137" s="328">
        <f t="shared" si="35"/>
        <v>4727.5200000000004</v>
      </c>
      <c r="M137" s="159">
        <v>1.5512999999999999</v>
      </c>
      <c r="N137" s="276">
        <f t="shared" si="36"/>
        <v>7333.8017760000002</v>
      </c>
      <c r="O137" s="355"/>
    </row>
    <row r="138" spans="1:16" s="354" customFormat="1" ht="15" customHeight="1" x14ac:dyDescent="0.25">
      <c r="A138" s="353" t="s">
        <v>823</v>
      </c>
      <c r="B138" s="520" t="s">
        <v>824</v>
      </c>
      <c r="C138" s="353" t="s">
        <v>52</v>
      </c>
      <c r="D138" s="342">
        <v>41264</v>
      </c>
      <c r="E138" s="356">
        <v>8040</v>
      </c>
      <c r="F138" s="343">
        <v>292</v>
      </c>
      <c r="G138" s="357">
        <f t="shared" si="33"/>
        <v>23476.799999999999</v>
      </c>
      <c r="H138" s="355"/>
      <c r="I138" s="348">
        <v>41431</v>
      </c>
      <c r="J138" s="360">
        <v>333.1</v>
      </c>
      <c r="K138" s="337">
        <f t="shared" si="34"/>
        <v>26781.24</v>
      </c>
      <c r="L138" s="328">
        <f t="shared" si="35"/>
        <v>3304.4400000000023</v>
      </c>
      <c r="M138" s="159">
        <v>1.5512999999999999</v>
      </c>
      <c r="N138" s="276">
        <f t="shared" si="36"/>
        <v>5126.1777720000036</v>
      </c>
      <c r="O138" s="355"/>
    </row>
    <row r="139" spans="1:16" s="354" customFormat="1" ht="15" customHeight="1" x14ac:dyDescent="0.25">
      <c r="A139" s="353" t="s">
        <v>829</v>
      </c>
      <c r="B139" s="520" t="s">
        <v>503</v>
      </c>
      <c r="C139" s="353" t="s">
        <v>52</v>
      </c>
      <c r="D139" s="342">
        <v>41285</v>
      </c>
      <c r="E139" s="356">
        <v>1865</v>
      </c>
      <c r="F139" s="343">
        <v>905</v>
      </c>
      <c r="G139" s="357">
        <f t="shared" si="33"/>
        <v>16878.25</v>
      </c>
      <c r="H139" s="355"/>
      <c r="I139" s="348">
        <v>41418</v>
      </c>
      <c r="J139" s="360">
        <v>999.6</v>
      </c>
      <c r="K139" s="337">
        <f t="shared" si="34"/>
        <v>18642.54</v>
      </c>
      <c r="L139" s="328">
        <f t="shared" si="35"/>
        <v>1764.2900000000009</v>
      </c>
      <c r="M139" s="159">
        <v>1.5206999999999999</v>
      </c>
      <c r="N139" s="276">
        <f t="shared" si="36"/>
        <v>2682.9558030000012</v>
      </c>
      <c r="O139" s="355"/>
    </row>
    <row r="140" spans="1:16" s="354" customFormat="1" ht="15" customHeight="1" x14ac:dyDescent="0.25">
      <c r="A140" s="353" t="s">
        <v>834</v>
      </c>
      <c r="B140" s="520" t="s">
        <v>835</v>
      </c>
      <c r="C140" s="353" t="s">
        <v>52</v>
      </c>
      <c r="D140" s="342">
        <v>41292</v>
      </c>
      <c r="E140" s="356">
        <v>3309</v>
      </c>
      <c r="F140" s="343">
        <v>700</v>
      </c>
      <c r="G140" s="357">
        <f t="shared" si="33"/>
        <v>23163</v>
      </c>
      <c r="H140" s="355"/>
      <c r="I140" s="348">
        <v>41430</v>
      </c>
      <c r="J140" s="360">
        <v>759.5</v>
      </c>
      <c r="K140" s="337">
        <f t="shared" si="34"/>
        <v>25131.855</v>
      </c>
      <c r="L140" s="328">
        <f t="shared" si="35"/>
        <v>1968.8549999999996</v>
      </c>
      <c r="M140" s="159">
        <v>1.5188999999999999</v>
      </c>
      <c r="N140" s="276">
        <f t="shared" si="36"/>
        <v>2990.493859499999</v>
      </c>
      <c r="O140" s="355"/>
    </row>
    <row r="141" spans="1:16" s="354" customFormat="1" ht="15" customHeight="1" x14ac:dyDescent="0.25">
      <c r="A141" s="353" t="s">
        <v>836</v>
      </c>
      <c r="B141" s="520" t="s">
        <v>837</v>
      </c>
      <c r="C141" s="353" t="s">
        <v>52</v>
      </c>
      <c r="D141" s="342">
        <v>41299</v>
      </c>
      <c r="E141" s="356">
        <v>1319</v>
      </c>
      <c r="F141" s="343">
        <v>1228</v>
      </c>
      <c r="G141" s="357">
        <f t="shared" si="33"/>
        <v>16197.32</v>
      </c>
      <c r="H141" s="355"/>
      <c r="I141" s="348">
        <v>41394</v>
      </c>
      <c r="J141" s="360">
        <v>1286</v>
      </c>
      <c r="K141" s="337">
        <f t="shared" si="34"/>
        <v>16962.34</v>
      </c>
      <c r="L141" s="328">
        <f t="shared" si="35"/>
        <v>765.02000000000044</v>
      </c>
      <c r="M141" s="159">
        <v>1.5058</v>
      </c>
      <c r="N141" s="276">
        <f t="shared" si="36"/>
        <v>1151.9671160000007</v>
      </c>
      <c r="O141" s="355"/>
    </row>
    <row r="142" spans="1:16" s="355" customFormat="1" ht="15" customHeight="1" x14ac:dyDescent="0.25">
      <c r="A142" s="351" t="s">
        <v>1038</v>
      </c>
      <c r="B142" s="434" t="s">
        <v>1039</v>
      </c>
      <c r="C142" s="353" t="s">
        <v>52</v>
      </c>
      <c r="D142" s="317">
        <v>41330</v>
      </c>
      <c r="E142" s="353">
        <v>1937</v>
      </c>
      <c r="F142" s="319">
        <v>624</v>
      </c>
      <c r="G142" s="357">
        <f t="shared" si="33"/>
        <v>12086.88</v>
      </c>
      <c r="I142" s="348">
        <v>41424</v>
      </c>
      <c r="J142" s="319">
        <v>706.9</v>
      </c>
      <c r="K142" s="337">
        <f t="shared" si="34"/>
        <v>13692.653</v>
      </c>
      <c r="L142" s="328">
        <f t="shared" si="35"/>
        <v>1605.773000000001</v>
      </c>
      <c r="M142" s="159">
        <v>1.4771000000000001</v>
      </c>
      <c r="N142" s="276">
        <f t="shared" si="36"/>
        <v>2371.8872983000015</v>
      </c>
    </row>
    <row r="143" spans="1:16" s="355" customFormat="1" ht="15" customHeight="1" x14ac:dyDescent="0.25">
      <c r="A143" s="351" t="s">
        <v>1064</v>
      </c>
      <c r="B143" s="434" t="s">
        <v>1065</v>
      </c>
      <c r="C143" s="353" t="s">
        <v>52</v>
      </c>
      <c r="D143" s="317">
        <v>41337</v>
      </c>
      <c r="E143" s="353">
        <v>20954</v>
      </c>
      <c r="F143" s="319">
        <v>129.66</v>
      </c>
      <c r="G143" s="357">
        <f t="shared" si="33"/>
        <v>27168.956400000003</v>
      </c>
      <c r="I143" s="348">
        <v>41396</v>
      </c>
      <c r="J143" s="319">
        <v>131.19999999999999</v>
      </c>
      <c r="K143" s="337">
        <f t="shared" si="34"/>
        <v>27491.647999999997</v>
      </c>
      <c r="L143" s="328">
        <f t="shared" si="35"/>
        <v>322.69159999999465</v>
      </c>
      <c r="M143" s="159">
        <v>1.4833000000000001</v>
      </c>
      <c r="N143" s="276">
        <f t="shared" si="36"/>
        <v>478.64845027999206</v>
      </c>
    </row>
    <row r="144" spans="1:16" s="355" customFormat="1" ht="15" customHeight="1" x14ac:dyDescent="0.25">
      <c r="A144" s="351" t="s">
        <v>1071</v>
      </c>
      <c r="B144" s="434" t="s">
        <v>1070</v>
      </c>
      <c r="C144" s="353" t="s">
        <v>52</v>
      </c>
      <c r="D144" s="317">
        <v>41338</v>
      </c>
      <c r="E144" s="353">
        <v>1093</v>
      </c>
      <c r="F144" s="319">
        <v>1447</v>
      </c>
      <c r="G144" s="357">
        <f t="shared" si="33"/>
        <v>15815.71</v>
      </c>
      <c r="I144" s="348">
        <v>41400</v>
      </c>
      <c r="J144" s="319">
        <v>1447</v>
      </c>
      <c r="K144" s="337">
        <f t="shared" si="34"/>
        <v>15815.71</v>
      </c>
      <c r="L144" s="328">
        <f t="shared" si="35"/>
        <v>0</v>
      </c>
      <c r="M144" s="159">
        <v>1.4730000000000001</v>
      </c>
      <c r="N144" s="276">
        <f t="shared" si="36"/>
        <v>0</v>
      </c>
    </row>
    <row r="145" spans="1:26" s="355" customFormat="1" ht="15" customHeight="1" x14ac:dyDescent="0.25">
      <c r="A145" s="351" t="s">
        <v>1161</v>
      </c>
      <c r="B145" s="434" t="s">
        <v>1162</v>
      </c>
      <c r="C145" s="353" t="s">
        <v>52</v>
      </c>
      <c r="D145" s="317">
        <v>41388</v>
      </c>
      <c r="E145" s="353">
        <v>6393</v>
      </c>
      <c r="F145" s="319">
        <v>566.20000000000005</v>
      </c>
      <c r="G145" s="357">
        <f t="shared" si="33"/>
        <v>36197.165999999997</v>
      </c>
      <c r="I145" s="348">
        <v>41438</v>
      </c>
      <c r="J145" s="319">
        <v>688</v>
      </c>
      <c r="K145" s="337">
        <f t="shared" si="34"/>
        <v>43983.839999999997</v>
      </c>
      <c r="L145" s="328">
        <f t="shared" si="35"/>
        <v>7786.6739999999991</v>
      </c>
      <c r="M145" s="159">
        <v>1.4730000000000001</v>
      </c>
      <c r="N145" s="276">
        <f t="shared" si="36"/>
        <v>11469.770801999999</v>
      </c>
    </row>
    <row r="146" spans="1:26" s="355" customFormat="1" ht="15" customHeight="1" x14ac:dyDescent="0.25">
      <c r="A146" s="351" t="s">
        <v>1165</v>
      </c>
      <c r="B146" s="434" t="s">
        <v>1166</v>
      </c>
      <c r="C146" s="353" t="s">
        <v>52</v>
      </c>
      <c r="D146" s="317">
        <v>41388</v>
      </c>
      <c r="E146" s="353">
        <v>14182</v>
      </c>
      <c r="F146" s="319">
        <v>442.5</v>
      </c>
      <c r="G146" s="357">
        <f t="shared" si="33"/>
        <v>62755.35</v>
      </c>
      <c r="I146" s="348">
        <v>41489</v>
      </c>
      <c r="J146" s="319">
        <v>449.4</v>
      </c>
      <c r="K146" s="337">
        <f t="shared" si="34"/>
        <v>63733.907999999996</v>
      </c>
      <c r="L146" s="328">
        <f t="shared" si="35"/>
        <v>978.55799999999726</v>
      </c>
      <c r="M146" s="159">
        <v>1.4730000000000001</v>
      </c>
      <c r="N146" s="276">
        <f t="shared" si="36"/>
        <v>1441.415933999996</v>
      </c>
    </row>
    <row r="147" spans="1:26" s="355" customFormat="1" ht="15" customHeight="1" x14ac:dyDescent="0.25">
      <c r="A147" s="351" t="s">
        <v>1240</v>
      </c>
      <c r="B147" s="434" t="s">
        <v>1241</v>
      </c>
      <c r="C147" s="353" t="s">
        <v>52</v>
      </c>
      <c r="D147" s="342">
        <v>41414</v>
      </c>
      <c r="E147" s="356">
        <v>1351</v>
      </c>
      <c r="F147" s="319">
        <v>2640</v>
      </c>
      <c r="G147" s="357">
        <f t="shared" ref="G147:G156" si="37">SUM(E147*F147)/100</f>
        <v>35666.400000000001</v>
      </c>
      <c r="H147" s="321"/>
      <c r="I147" s="342">
        <v>41428</v>
      </c>
      <c r="J147" s="353">
        <v>2518</v>
      </c>
      <c r="K147" s="337">
        <f t="shared" ref="K147:K156" si="38">SUM(E147*J147)/100</f>
        <v>34018.18</v>
      </c>
      <c r="L147" s="328">
        <f t="shared" ref="L147:L158" si="39">SUM(K147-G147)</f>
        <v>-1648.2200000000012</v>
      </c>
      <c r="M147" s="159">
        <v>1.5195700000000001</v>
      </c>
      <c r="N147" s="276">
        <f t="shared" ref="N147:N158" si="40">SUM(K147-G147)*M147</f>
        <v>-2504.5856654000017</v>
      </c>
      <c r="O147" s="356"/>
      <c r="P147" s="315" t="s">
        <v>3</v>
      </c>
      <c r="Q147" s="351" t="s">
        <v>3</v>
      </c>
      <c r="R147" s="353"/>
      <c r="S147" s="353"/>
      <c r="T147" s="317"/>
      <c r="U147" s="353"/>
      <c r="V147" s="319"/>
      <c r="W147" s="357"/>
      <c r="Y147" s="321"/>
      <c r="Z147" s="356"/>
    </row>
    <row r="148" spans="1:26" s="355" customFormat="1" ht="15" customHeight="1" x14ac:dyDescent="0.25">
      <c r="A148" s="351" t="s">
        <v>1242</v>
      </c>
      <c r="B148" s="434" t="s">
        <v>1243</v>
      </c>
      <c r="C148" s="353" t="s">
        <v>52</v>
      </c>
      <c r="D148" s="342">
        <v>41415</v>
      </c>
      <c r="E148" s="356">
        <v>1642</v>
      </c>
      <c r="F148" s="319">
        <v>3456</v>
      </c>
      <c r="G148" s="357">
        <f t="shared" si="37"/>
        <v>56747.519999999997</v>
      </c>
      <c r="H148" s="321"/>
      <c r="I148" s="342">
        <v>41430</v>
      </c>
      <c r="J148" s="353">
        <v>3356</v>
      </c>
      <c r="K148" s="337">
        <f t="shared" si="38"/>
        <v>55105.52</v>
      </c>
      <c r="L148" s="328">
        <f t="shared" si="39"/>
        <v>-1642</v>
      </c>
      <c r="M148" s="159">
        <v>1.5310299999999999</v>
      </c>
      <c r="N148" s="276">
        <f t="shared" si="40"/>
        <v>-2513.9512599999998</v>
      </c>
      <c r="O148" s="356"/>
      <c r="P148" s="315" t="s">
        <v>3</v>
      </c>
      <c r="Q148" s="356" t="s">
        <v>3</v>
      </c>
      <c r="R148" s="356"/>
      <c r="S148" s="356"/>
      <c r="T148" s="356"/>
      <c r="U148" s="356"/>
      <c r="V148" s="356"/>
      <c r="W148" s="356"/>
      <c r="X148" s="356"/>
      <c r="Y148" s="356"/>
      <c r="Z148" s="356"/>
    </row>
    <row r="149" spans="1:26" s="355" customFormat="1" ht="15" customHeight="1" x14ac:dyDescent="0.25">
      <c r="A149" s="351" t="s">
        <v>1244</v>
      </c>
      <c r="B149" s="434" t="s">
        <v>759</v>
      </c>
      <c r="C149" s="353" t="s">
        <v>52</v>
      </c>
      <c r="D149" s="342">
        <v>41442</v>
      </c>
      <c r="E149" s="356">
        <v>25473</v>
      </c>
      <c r="F149" s="319">
        <v>138</v>
      </c>
      <c r="G149" s="357">
        <f t="shared" si="37"/>
        <v>35152.74</v>
      </c>
      <c r="H149" s="321"/>
      <c r="I149" s="342">
        <v>41449</v>
      </c>
      <c r="J149" s="353">
        <v>131.6</v>
      </c>
      <c r="K149" s="337">
        <f t="shared" si="38"/>
        <v>33522.468000000001</v>
      </c>
      <c r="L149" s="328">
        <f t="shared" si="39"/>
        <v>-1630.2719999999972</v>
      </c>
      <c r="M149" s="159">
        <v>1.53799</v>
      </c>
      <c r="N149" s="276">
        <f t="shared" si="40"/>
        <v>-2507.3420332799956</v>
      </c>
      <c r="O149" s="356"/>
      <c r="P149" s="315" t="s">
        <v>3</v>
      </c>
      <c r="Q149" s="356" t="s">
        <v>3</v>
      </c>
      <c r="R149" s="356"/>
      <c r="S149" s="356"/>
      <c r="T149" s="356"/>
      <c r="U149" s="356"/>
      <c r="V149" s="356"/>
      <c r="W149" s="356"/>
      <c r="X149" s="356"/>
      <c r="Y149" s="356"/>
      <c r="Z149" s="356"/>
    </row>
    <row r="150" spans="1:26" s="355" customFormat="1" ht="15" customHeight="1" x14ac:dyDescent="0.25">
      <c r="A150" s="351" t="s">
        <v>1245</v>
      </c>
      <c r="B150" s="434" t="s">
        <v>1246</v>
      </c>
      <c r="C150" s="353" t="s">
        <v>52</v>
      </c>
      <c r="D150" s="342">
        <v>41480</v>
      </c>
      <c r="E150" s="356">
        <v>12284</v>
      </c>
      <c r="F150" s="319">
        <v>297.60000000000002</v>
      </c>
      <c r="G150" s="357">
        <f t="shared" si="37"/>
        <v>36557.184000000001</v>
      </c>
      <c r="H150" s="321"/>
      <c r="I150" s="342">
        <v>41492</v>
      </c>
      <c r="J150" s="353">
        <v>284.3</v>
      </c>
      <c r="K150" s="337">
        <f t="shared" si="38"/>
        <v>34923.412000000004</v>
      </c>
      <c r="L150" s="328">
        <f t="shared" si="39"/>
        <v>-1633.7719999999972</v>
      </c>
      <c r="M150" s="159">
        <v>1.53532</v>
      </c>
      <c r="N150" s="276">
        <f t="shared" si="40"/>
        <v>-2508.3628270399959</v>
      </c>
      <c r="O150" s="356"/>
      <c r="P150" s="315" t="s">
        <v>3</v>
      </c>
      <c r="Q150" s="356" t="s">
        <v>3</v>
      </c>
      <c r="R150" s="356"/>
      <c r="S150" s="356"/>
      <c r="T150" s="356"/>
      <c r="U150" s="356"/>
      <c r="V150" s="356"/>
      <c r="W150" s="356"/>
      <c r="X150" s="356"/>
      <c r="Y150" s="356"/>
      <c r="Z150" s="356"/>
    </row>
    <row r="151" spans="1:26" s="355" customFormat="1" ht="15" customHeight="1" x14ac:dyDescent="0.25">
      <c r="A151" s="351" t="s">
        <v>836</v>
      </c>
      <c r="B151" s="434" t="s">
        <v>837</v>
      </c>
      <c r="C151" s="353" t="s">
        <v>52</v>
      </c>
      <c r="D151" s="342">
        <v>41484</v>
      </c>
      <c r="E151" s="356">
        <v>2814</v>
      </c>
      <c r="F151" s="319">
        <v>1407</v>
      </c>
      <c r="G151" s="357">
        <f t="shared" si="37"/>
        <v>39592.980000000003</v>
      </c>
      <c r="H151" s="321"/>
      <c r="I151" s="373">
        <v>41488</v>
      </c>
      <c r="J151" s="353">
        <v>1349</v>
      </c>
      <c r="K151" s="337">
        <f t="shared" si="38"/>
        <v>37960.86</v>
      </c>
      <c r="L151" s="328">
        <f t="shared" si="39"/>
        <v>-1632.1200000000026</v>
      </c>
      <c r="M151" s="159">
        <v>1.5118799999999999</v>
      </c>
      <c r="N151" s="276">
        <f t="shared" si="40"/>
        <v>-2467.5695856000038</v>
      </c>
      <c r="O151" s="356"/>
      <c r="P151" s="315" t="s">
        <v>3</v>
      </c>
      <c r="Q151" s="356" t="s">
        <v>3</v>
      </c>
      <c r="R151" s="356"/>
      <c r="S151" s="356"/>
      <c r="T151" s="356"/>
      <c r="U151" s="356"/>
      <c r="V151" s="356"/>
      <c r="W151" s="356"/>
      <c r="X151" s="356"/>
      <c r="Y151" s="356"/>
      <c r="Z151" s="356"/>
    </row>
    <row r="152" spans="1:26" s="401" customFormat="1" ht="15" customHeight="1" x14ac:dyDescent="0.25">
      <c r="A152" s="390" t="s">
        <v>1297</v>
      </c>
      <c r="B152" s="588" t="s">
        <v>1298</v>
      </c>
      <c r="C152" s="391" t="s">
        <v>52</v>
      </c>
      <c r="D152" s="392">
        <v>41516</v>
      </c>
      <c r="E152" s="393">
        <v>65338</v>
      </c>
      <c r="F152" s="394">
        <v>115.64</v>
      </c>
      <c r="G152" s="395">
        <f t="shared" si="37"/>
        <v>75556.863200000007</v>
      </c>
      <c r="H152" s="396"/>
      <c r="I152" s="402">
        <v>41541</v>
      </c>
      <c r="J152" s="394">
        <v>114.7</v>
      </c>
      <c r="K152" s="397">
        <f t="shared" si="38"/>
        <v>74942.686000000002</v>
      </c>
      <c r="L152" s="398">
        <f t="shared" si="39"/>
        <v>-614.17720000000554</v>
      </c>
      <c r="M152" s="399">
        <v>1.60405</v>
      </c>
      <c r="N152" s="400">
        <f t="shared" si="40"/>
        <v>-985.17093766000892</v>
      </c>
      <c r="O152" s="396"/>
      <c r="P152" s="396"/>
    </row>
    <row r="153" spans="1:26" s="108" customFormat="1" ht="15" customHeight="1" x14ac:dyDescent="0.25">
      <c r="A153" s="316" t="s">
        <v>1318</v>
      </c>
      <c r="B153" s="432" t="s">
        <v>1319</v>
      </c>
      <c r="C153" s="318" t="s">
        <v>52</v>
      </c>
      <c r="D153" s="317">
        <v>41519</v>
      </c>
      <c r="E153" s="353">
        <v>11325</v>
      </c>
      <c r="F153" s="319">
        <v>268.3</v>
      </c>
      <c r="G153" s="357">
        <f t="shared" si="37"/>
        <v>30384.974999999999</v>
      </c>
      <c r="H153" s="355"/>
      <c r="I153" s="303">
        <v>41540</v>
      </c>
      <c r="J153" s="319">
        <v>256.3</v>
      </c>
      <c r="K153" s="337">
        <f t="shared" si="38"/>
        <v>29025.974999999999</v>
      </c>
      <c r="L153" s="328">
        <f t="shared" si="39"/>
        <v>-1359</v>
      </c>
      <c r="M153" s="159">
        <v>1.6004</v>
      </c>
      <c r="N153" s="276">
        <f t="shared" si="40"/>
        <v>-2174.9436000000001</v>
      </c>
      <c r="O153" s="355"/>
      <c r="P153" s="355"/>
    </row>
    <row r="154" spans="1:26" s="108" customFormat="1" ht="15" customHeight="1" x14ac:dyDescent="0.25">
      <c r="A154" s="316" t="s">
        <v>1329</v>
      </c>
      <c r="B154" s="432" t="s">
        <v>1330</v>
      </c>
      <c r="C154" s="318" t="s">
        <v>52</v>
      </c>
      <c r="D154" s="317">
        <v>41527</v>
      </c>
      <c r="E154" s="353">
        <v>1907</v>
      </c>
      <c r="F154" s="319">
        <v>1639</v>
      </c>
      <c r="G154" s="357">
        <f t="shared" si="37"/>
        <v>31255.73</v>
      </c>
      <c r="H154" s="355"/>
      <c r="I154" s="303">
        <v>41544</v>
      </c>
      <c r="J154" s="319">
        <v>1529</v>
      </c>
      <c r="K154" s="337">
        <f t="shared" si="38"/>
        <v>29158.03</v>
      </c>
      <c r="L154" s="328">
        <f t="shared" si="39"/>
        <v>-2097.7000000000007</v>
      </c>
      <c r="M154" s="159">
        <v>1.6039000000000001</v>
      </c>
      <c r="N154" s="276">
        <f t="shared" si="40"/>
        <v>-3364.5010300000013</v>
      </c>
      <c r="O154" s="355"/>
      <c r="P154" s="355"/>
    </row>
    <row r="155" spans="1:26" s="110" customFormat="1" ht="15" customHeight="1" x14ac:dyDescent="0.25">
      <c r="A155" s="79" t="s">
        <v>813</v>
      </c>
      <c r="B155" s="432" t="s">
        <v>814</v>
      </c>
      <c r="C155" s="75" t="s">
        <v>52</v>
      </c>
      <c r="D155" s="317">
        <v>41187</v>
      </c>
      <c r="E155" s="353">
        <v>4104</v>
      </c>
      <c r="F155" s="363">
        <v>556.19000000000005</v>
      </c>
      <c r="G155" s="357">
        <f t="shared" si="37"/>
        <v>22826.037600000003</v>
      </c>
      <c r="H155" s="364"/>
      <c r="I155" s="303">
        <v>41549</v>
      </c>
      <c r="J155" s="360">
        <v>831</v>
      </c>
      <c r="K155" s="337">
        <f t="shared" si="38"/>
        <v>34104.239999999998</v>
      </c>
      <c r="L155" s="328">
        <f t="shared" si="39"/>
        <v>11278.202399999995</v>
      </c>
      <c r="M155" s="159">
        <v>1.6192899999999999</v>
      </c>
      <c r="N155" s="276">
        <f t="shared" si="40"/>
        <v>18262.680364295989</v>
      </c>
      <c r="O155" s="109"/>
      <c r="P155" s="109"/>
    </row>
    <row r="156" spans="1:26" s="108" customFormat="1" ht="15" customHeight="1" x14ac:dyDescent="0.25">
      <c r="A156" s="2" t="s">
        <v>1164</v>
      </c>
      <c r="B156" s="432" t="s">
        <v>1163</v>
      </c>
      <c r="C156" s="79" t="s">
        <v>52</v>
      </c>
      <c r="D156" s="317">
        <v>41387</v>
      </c>
      <c r="E156" s="353">
        <v>13333</v>
      </c>
      <c r="F156" s="319">
        <v>303.3</v>
      </c>
      <c r="G156" s="357">
        <f t="shared" si="37"/>
        <v>40438.989000000001</v>
      </c>
      <c r="H156" s="364"/>
      <c r="I156" s="303">
        <v>41549</v>
      </c>
      <c r="J156" s="319">
        <v>378.9</v>
      </c>
      <c r="K156" s="337">
        <f t="shared" si="38"/>
        <v>50518.736999999994</v>
      </c>
      <c r="L156" s="328">
        <f t="shared" si="39"/>
        <v>10079.747999999992</v>
      </c>
      <c r="M156" s="159">
        <v>1.6192899999999999</v>
      </c>
      <c r="N156" s="276">
        <f t="shared" si="40"/>
        <v>16322.035138919986</v>
      </c>
      <c r="O156" s="271"/>
      <c r="P156" s="271"/>
    </row>
    <row r="157" spans="1:26" s="108" customFormat="1" ht="15" customHeight="1" x14ac:dyDescent="0.25">
      <c r="A157" s="316" t="s">
        <v>1284</v>
      </c>
      <c r="B157" s="488" t="s">
        <v>1091</v>
      </c>
      <c r="C157" s="189" t="s">
        <v>52</v>
      </c>
      <c r="D157" s="190">
        <v>41509</v>
      </c>
      <c r="E157" s="188">
        <v>1755</v>
      </c>
      <c r="F157" s="191">
        <v>1602</v>
      </c>
      <c r="G157" s="357">
        <f t="shared" ref="G157:G163" si="41">SUM(E157*F157)/100</f>
        <v>28115.1</v>
      </c>
      <c r="H157" s="355"/>
      <c r="I157" s="303">
        <v>41556</v>
      </c>
      <c r="J157" s="191">
        <v>1575</v>
      </c>
      <c r="K157" s="337">
        <f t="shared" ref="K157:K163" si="42">SUM(E157*J157)/100</f>
        <v>27641.25</v>
      </c>
      <c r="L157" s="328">
        <f t="shared" si="39"/>
        <v>-473.84999999999854</v>
      </c>
      <c r="M157" s="192">
        <v>1.6081099999999999</v>
      </c>
      <c r="N157" s="276">
        <f t="shared" si="40"/>
        <v>-762.00292349999768</v>
      </c>
      <c r="O157" s="355"/>
      <c r="P157" s="355"/>
    </row>
    <row r="158" spans="1:26" s="108" customFormat="1" ht="15" customHeight="1" x14ac:dyDescent="0.25">
      <c r="A158" s="316" t="s">
        <v>1413</v>
      </c>
      <c r="B158" s="432" t="s">
        <v>1414</v>
      </c>
      <c r="C158" s="318" t="s">
        <v>52</v>
      </c>
      <c r="D158" s="317">
        <v>41563</v>
      </c>
      <c r="E158" s="353">
        <v>3560</v>
      </c>
      <c r="F158" s="319">
        <v>835.5</v>
      </c>
      <c r="G158" s="357">
        <f t="shared" si="41"/>
        <v>29743.8</v>
      </c>
      <c r="H158" s="355"/>
      <c r="I158" s="303">
        <v>793.5</v>
      </c>
      <c r="J158" s="319">
        <v>807</v>
      </c>
      <c r="K158" s="337">
        <f t="shared" si="42"/>
        <v>28729.200000000001</v>
      </c>
      <c r="L158" s="328">
        <f t="shared" si="39"/>
        <v>-1014.5999999999985</v>
      </c>
      <c r="M158" s="192">
        <v>1.6164000000000001</v>
      </c>
      <c r="N158" s="276">
        <f t="shared" si="40"/>
        <v>-1639.9994399999978</v>
      </c>
      <c r="O158" s="355"/>
      <c r="P158" s="355"/>
    </row>
    <row r="159" spans="1:26" s="108" customFormat="1" ht="15" customHeight="1" x14ac:dyDescent="0.25">
      <c r="A159" s="322" t="s">
        <v>724</v>
      </c>
      <c r="B159" s="443" t="s">
        <v>725</v>
      </c>
      <c r="C159" s="313" t="s">
        <v>77</v>
      </c>
      <c r="D159" s="314">
        <v>41549</v>
      </c>
      <c r="E159" s="80">
        <v>1506</v>
      </c>
      <c r="F159" s="320">
        <v>1497</v>
      </c>
      <c r="G159" s="186">
        <f t="shared" si="41"/>
        <v>22544.82</v>
      </c>
      <c r="H159" s="354"/>
      <c r="I159" s="303">
        <v>41575</v>
      </c>
      <c r="J159" s="320">
        <v>1599</v>
      </c>
      <c r="K159" s="332">
        <f t="shared" si="42"/>
        <v>24080.94</v>
      </c>
      <c r="L159" s="330">
        <f>SUM(G159-K159)</f>
        <v>-1536.119999999999</v>
      </c>
      <c r="M159" s="335">
        <v>1.6162000000000001</v>
      </c>
      <c r="N159" s="277">
        <f>SUM(G159-K159)*M159</f>
        <v>-2482.6771439999984</v>
      </c>
      <c r="O159" s="355"/>
      <c r="P159" s="355"/>
    </row>
    <row r="160" spans="1:26" s="108" customFormat="1" ht="15" customHeight="1" x14ac:dyDescent="0.25">
      <c r="A160" s="316" t="s">
        <v>1336</v>
      </c>
      <c r="B160" s="432" t="s">
        <v>1339</v>
      </c>
      <c r="C160" s="318" t="s">
        <v>52</v>
      </c>
      <c r="D160" s="317">
        <v>41535</v>
      </c>
      <c r="E160" s="353">
        <v>7215</v>
      </c>
      <c r="F160" s="319">
        <v>409</v>
      </c>
      <c r="G160" s="357">
        <f t="shared" si="41"/>
        <v>29509.35</v>
      </c>
      <c r="H160" s="355"/>
      <c r="I160" s="303">
        <v>41578</v>
      </c>
      <c r="J160" s="319">
        <v>422.07</v>
      </c>
      <c r="K160" s="337">
        <f t="shared" si="42"/>
        <v>30452.350499999997</v>
      </c>
      <c r="L160" s="328">
        <f t="shared" ref="L160:L167" si="43">SUM(K160-G160)</f>
        <v>943.00049999999828</v>
      </c>
      <c r="M160" s="192">
        <v>1.6035999999999999</v>
      </c>
      <c r="N160" s="276">
        <f t="shared" ref="N160:N167" si="44">SUM(K160-G160)*M160</f>
        <v>1512.1956017999971</v>
      </c>
      <c r="O160" s="355"/>
      <c r="P160" s="355"/>
    </row>
    <row r="161" spans="1:26" s="108" customFormat="1" ht="15" customHeight="1" x14ac:dyDescent="0.25">
      <c r="A161" s="316" t="s">
        <v>817</v>
      </c>
      <c r="B161" s="488" t="s">
        <v>818</v>
      </c>
      <c r="C161" s="189" t="s">
        <v>52</v>
      </c>
      <c r="D161" s="190">
        <v>41575</v>
      </c>
      <c r="E161" s="188">
        <v>1301</v>
      </c>
      <c r="F161" s="191">
        <v>2704</v>
      </c>
      <c r="G161" s="357">
        <f t="shared" si="41"/>
        <v>35179.040000000001</v>
      </c>
      <c r="H161" s="355"/>
      <c r="I161" s="302">
        <v>41578</v>
      </c>
      <c r="J161" s="191">
        <v>2574</v>
      </c>
      <c r="K161" s="337">
        <f t="shared" si="42"/>
        <v>33487.74</v>
      </c>
      <c r="L161" s="328">
        <f t="shared" si="43"/>
        <v>-1691.3000000000029</v>
      </c>
      <c r="M161" s="192">
        <v>1.6035999999999999</v>
      </c>
      <c r="N161" s="276">
        <f t="shared" si="44"/>
        <v>-2712.1686800000043</v>
      </c>
      <c r="O161" s="355"/>
      <c r="P161" s="355"/>
    </row>
    <row r="162" spans="1:26" s="108" customFormat="1" ht="15" customHeight="1" x14ac:dyDescent="0.25">
      <c r="A162" s="316" t="s">
        <v>821</v>
      </c>
      <c r="B162" s="488" t="s">
        <v>822</v>
      </c>
      <c r="C162" s="189" t="s">
        <v>52</v>
      </c>
      <c r="D162" s="190">
        <v>41456</v>
      </c>
      <c r="E162" s="188">
        <v>44814</v>
      </c>
      <c r="F162" s="191">
        <v>64.599999999999994</v>
      </c>
      <c r="G162" s="357">
        <f t="shared" si="41"/>
        <v>28949.843999999997</v>
      </c>
      <c r="H162" s="364"/>
      <c r="I162" s="302">
        <v>41586</v>
      </c>
      <c r="J162" s="191">
        <v>73.239999999999995</v>
      </c>
      <c r="K162" s="337">
        <f t="shared" si="42"/>
        <v>32821.7736</v>
      </c>
      <c r="L162" s="328">
        <f t="shared" si="43"/>
        <v>3871.9296000000031</v>
      </c>
      <c r="M162" s="192">
        <v>1.6164000000000001</v>
      </c>
      <c r="N162" s="276">
        <f t="shared" si="44"/>
        <v>6258.5870054400057</v>
      </c>
      <c r="O162" s="355"/>
      <c r="P162" s="355"/>
    </row>
    <row r="163" spans="1:26" s="108" customFormat="1" ht="15" customHeight="1" x14ac:dyDescent="0.25">
      <c r="A163" s="316" t="s">
        <v>1412</v>
      </c>
      <c r="B163" s="488" t="s">
        <v>1411</v>
      </c>
      <c r="C163" s="189" t="s">
        <v>52</v>
      </c>
      <c r="D163" s="190">
        <v>41561</v>
      </c>
      <c r="E163" s="188">
        <v>1870</v>
      </c>
      <c r="F163" s="191">
        <v>1748</v>
      </c>
      <c r="G163" s="357">
        <f t="shared" si="41"/>
        <v>32687.599999999999</v>
      </c>
      <c r="H163" s="355"/>
      <c r="I163" s="302">
        <v>41591</v>
      </c>
      <c r="J163" s="191">
        <v>1682</v>
      </c>
      <c r="K163" s="337">
        <f t="shared" si="42"/>
        <v>31453.4</v>
      </c>
      <c r="L163" s="328">
        <f t="shared" si="43"/>
        <v>-1234.1999999999971</v>
      </c>
      <c r="M163" s="192">
        <v>1.6164000000000001</v>
      </c>
      <c r="N163" s="276">
        <f t="shared" si="44"/>
        <v>-1994.9608799999953</v>
      </c>
      <c r="O163" s="355"/>
      <c r="P163" s="355"/>
    </row>
    <row r="164" spans="1:26" s="108" customFormat="1" ht="15" customHeight="1" x14ac:dyDescent="0.25">
      <c r="A164" s="536" t="s">
        <v>1409</v>
      </c>
      <c r="B164" s="378" t="s">
        <v>1410</v>
      </c>
      <c r="C164" s="537" t="s">
        <v>52</v>
      </c>
      <c r="D164" s="538">
        <v>41562</v>
      </c>
      <c r="E164" s="539">
        <v>35600</v>
      </c>
      <c r="F164" s="540">
        <v>94.75</v>
      </c>
      <c r="G164" s="541">
        <f>SUM(E164*F164)/100</f>
        <v>33731</v>
      </c>
      <c r="H164" s="542"/>
      <c r="I164" s="576">
        <v>41607</v>
      </c>
      <c r="J164" s="540">
        <v>96</v>
      </c>
      <c r="K164" s="543">
        <f>SUM(E164*J164)/100</f>
        <v>34176</v>
      </c>
      <c r="L164" s="544">
        <f t="shared" si="43"/>
        <v>445</v>
      </c>
      <c r="M164" s="545">
        <v>1.6367</v>
      </c>
      <c r="N164" s="546">
        <f t="shared" si="44"/>
        <v>728.33150000000001</v>
      </c>
      <c r="O164" s="271"/>
      <c r="P164" s="271"/>
    </row>
    <row r="165" spans="1:26" s="108" customFormat="1" ht="15" customHeight="1" x14ac:dyDescent="0.25">
      <c r="A165" s="536" t="s">
        <v>1459</v>
      </c>
      <c r="B165" s="559" t="s">
        <v>1460</v>
      </c>
      <c r="C165" s="560" t="s">
        <v>52</v>
      </c>
      <c r="D165" s="561">
        <v>41591</v>
      </c>
      <c r="E165" s="562">
        <v>17278</v>
      </c>
      <c r="F165" s="563">
        <v>408.2</v>
      </c>
      <c r="G165" s="541">
        <f>SUM(E165*F165)/100</f>
        <v>70528.796000000002</v>
      </c>
      <c r="H165" s="542"/>
      <c r="I165" s="577">
        <v>41610</v>
      </c>
      <c r="J165" s="563">
        <v>394.4</v>
      </c>
      <c r="K165" s="543">
        <f>SUM(E165*J165)/100</f>
        <v>68144.431999999986</v>
      </c>
      <c r="L165" s="544">
        <f t="shared" si="43"/>
        <v>-2384.3640000000159</v>
      </c>
      <c r="M165" s="545">
        <v>1.6342000000000001</v>
      </c>
      <c r="N165" s="546">
        <f t="shared" si="44"/>
        <v>-3896.5276488000263</v>
      </c>
      <c r="O165" s="355"/>
      <c r="P165" s="355"/>
    </row>
    <row r="166" spans="1:26" s="108" customFormat="1" ht="15" customHeight="1" x14ac:dyDescent="0.25">
      <c r="A166" s="536" t="s">
        <v>1423</v>
      </c>
      <c r="B166" s="378" t="s">
        <v>808</v>
      </c>
      <c r="C166" s="537" t="s">
        <v>52</v>
      </c>
      <c r="D166" s="538">
        <v>41568</v>
      </c>
      <c r="E166" s="539">
        <v>3918</v>
      </c>
      <c r="F166" s="540">
        <v>1544</v>
      </c>
      <c r="G166" s="541">
        <f>SUM(E166*F166)/100</f>
        <v>60493.919999999998</v>
      </c>
      <c r="H166" s="542"/>
      <c r="I166" s="576">
        <v>41611</v>
      </c>
      <c r="J166" s="540">
        <v>1502</v>
      </c>
      <c r="K166" s="543">
        <f>SUM(E166*J166)/100</f>
        <v>58848.36</v>
      </c>
      <c r="L166" s="544">
        <f t="shared" si="43"/>
        <v>-1645.5599999999977</v>
      </c>
      <c r="M166" s="545">
        <v>1.639</v>
      </c>
      <c r="N166" s="546">
        <f t="shared" si="44"/>
        <v>-2697.0728399999962</v>
      </c>
      <c r="O166" s="355"/>
      <c r="P166" s="355"/>
    </row>
    <row r="167" spans="1:26" s="108" customFormat="1" ht="15" customHeight="1" x14ac:dyDescent="0.25">
      <c r="A167" s="536" t="s">
        <v>1316</v>
      </c>
      <c r="B167" s="378" t="s">
        <v>1317</v>
      </c>
      <c r="C167" s="537" t="s">
        <v>52</v>
      </c>
      <c r="D167" s="538">
        <v>41523</v>
      </c>
      <c r="E167" s="539">
        <v>9707</v>
      </c>
      <c r="F167" s="540">
        <v>226.28</v>
      </c>
      <c r="G167" s="541">
        <f>SUM(E167*F167)/100</f>
        <v>21964.999599999999</v>
      </c>
      <c r="H167" s="542"/>
      <c r="I167" s="576">
        <v>41612</v>
      </c>
      <c r="J167" s="540">
        <v>241.2</v>
      </c>
      <c r="K167" s="543">
        <f>SUM(E167*J167)/100</f>
        <v>23413.284</v>
      </c>
      <c r="L167" s="544">
        <f t="shared" si="43"/>
        <v>1448.2844000000005</v>
      </c>
      <c r="M167" s="545">
        <v>1.6377999999999999</v>
      </c>
      <c r="N167" s="546">
        <f t="shared" si="44"/>
        <v>2372.0001903200005</v>
      </c>
      <c r="O167" s="355"/>
      <c r="P167" s="355"/>
    </row>
    <row r="168" spans="1:26" s="108" customFormat="1" ht="15" customHeight="1" x14ac:dyDescent="0.25">
      <c r="A168" s="536" t="s">
        <v>1482</v>
      </c>
      <c r="B168" s="559" t="s">
        <v>1483</v>
      </c>
      <c r="C168" s="560" t="s">
        <v>52</v>
      </c>
      <c r="D168" s="561">
        <v>41603</v>
      </c>
      <c r="E168" s="562">
        <v>8332</v>
      </c>
      <c r="F168" s="563">
        <v>927</v>
      </c>
      <c r="G168" s="541">
        <f t="shared" ref="G168:G177" si="45">SUM(E168*F168)/100</f>
        <v>77237.64</v>
      </c>
      <c r="H168" s="542"/>
      <c r="I168" s="577">
        <v>41620</v>
      </c>
      <c r="J168" s="563">
        <v>905.5</v>
      </c>
      <c r="K168" s="543">
        <f t="shared" ref="K168:K177" si="46">SUM(E168*J168)/100</f>
        <v>75446.259999999995</v>
      </c>
      <c r="L168" s="544">
        <f t="shared" ref="L168:L177" si="47">SUM(K168-G168)</f>
        <v>-1791.3800000000047</v>
      </c>
      <c r="M168" s="545">
        <v>1.6338999999999999</v>
      </c>
      <c r="N168" s="546">
        <f t="shared" ref="N168:N177" si="48">SUM(K168-G168)*M168</f>
        <v>-2926.9357820000073</v>
      </c>
      <c r="O168" s="355"/>
      <c r="P168" s="355"/>
    </row>
    <row r="169" spans="1:26" s="108" customFormat="1" ht="15" customHeight="1" x14ac:dyDescent="0.25">
      <c r="A169" s="536" t="s">
        <v>1417</v>
      </c>
      <c r="B169" s="378" t="s">
        <v>1418</v>
      </c>
      <c r="C169" s="537" t="s">
        <v>52</v>
      </c>
      <c r="D169" s="538">
        <v>41563</v>
      </c>
      <c r="E169" s="539">
        <v>3323</v>
      </c>
      <c r="F169" s="540">
        <v>1178.7</v>
      </c>
      <c r="G169" s="541">
        <f t="shared" si="45"/>
        <v>39168.201000000001</v>
      </c>
      <c r="H169" s="542"/>
      <c r="I169" s="576">
        <v>41620</v>
      </c>
      <c r="J169" s="540">
        <v>1210</v>
      </c>
      <c r="K169" s="543">
        <f t="shared" si="46"/>
        <v>40208.300000000003</v>
      </c>
      <c r="L169" s="544">
        <f t="shared" si="47"/>
        <v>1040.099000000002</v>
      </c>
      <c r="M169" s="545">
        <v>1.6338999999999999</v>
      </c>
      <c r="N169" s="546">
        <f t="shared" si="48"/>
        <v>1699.4177561000031</v>
      </c>
      <c r="O169" s="355"/>
      <c r="P169" s="355"/>
    </row>
    <row r="170" spans="1:26" s="108" customFormat="1" ht="15" customHeight="1" x14ac:dyDescent="0.25">
      <c r="A170" s="536" t="s">
        <v>1331</v>
      </c>
      <c r="B170" s="378" t="s">
        <v>831</v>
      </c>
      <c r="C170" s="537" t="s">
        <v>52</v>
      </c>
      <c r="D170" s="538">
        <v>41527</v>
      </c>
      <c r="E170" s="539">
        <v>13111</v>
      </c>
      <c r="F170" s="540">
        <v>608</v>
      </c>
      <c r="G170" s="541">
        <f t="shared" si="45"/>
        <v>79714.880000000005</v>
      </c>
      <c r="H170" s="542"/>
      <c r="I170" s="576">
        <v>41624</v>
      </c>
      <c r="J170" s="540">
        <v>668</v>
      </c>
      <c r="K170" s="543">
        <f t="shared" si="46"/>
        <v>87581.48</v>
      </c>
      <c r="L170" s="544">
        <f t="shared" si="47"/>
        <v>7866.5999999999913</v>
      </c>
      <c r="M170" s="545">
        <v>1.6296999999999999</v>
      </c>
      <c r="N170" s="546">
        <f t="shared" si="48"/>
        <v>12820.198019999985</v>
      </c>
      <c r="O170" s="355"/>
      <c r="P170" s="355"/>
      <c r="Q170" s="159" t="s">
        <v>3</v>
      </c>
    </row>
    <row r="171" spans="1:26" s="108" customFormat="1" ht="15" customHeight="1" x14ac:dyDescent="0.25">
      <c r="A171" s="536" t="s">
        <v>1424</v>
      </c>
      <c r="B171" s="534" t="s">
        <v>1425</v>
      </c>
      <c r="C171" s="537" t="s">
        <v>52</v>
      </c>
      <c r="D171" s="538">
        <v>41568</v>
      </c>
      <c r="E171" s="539">
        <v>20572</v>
      </c>
      <c r="F171" s="540">
        <v>131.1</v>
      </c>
      <c r="G171" s="541">
        <f t="shared" si="45"/>
        <v>26969.891999999996</v>
      </c>
      <c r="H171" s="542"/>
      <c r="I171" s="576">
        <v>41659</v>
      </c>
      <c r="J171" s="540">
        <v>130.88999999999999</v>
      </c>
      <c r="K171" s="543">
        <f t="shared" si="46"/>
        <v>26926.690799999997</v>
      </c>
      <c r="L171" s="544">
        <f t="shared" si="47"/>
        <v>-43.201199999999517</v>
      </c>
      <c r="M171" s="545">
        <v>1.6415</v>
      </c>
      <c r="N171" s="546">
        <f t="shared" si="48"/>
        <v>-70.914769799999206</v>
      </c>
      <c r="O171" s="355"/>
      <c r="P171" s="355"/>
    </row>
    <row r="172" spans="1:26" s="108" customFormat="1" ht="15" customHeight="1" x14ac:dyDescent="0.25">
      <c r="A172" s="536" t="s">
        <v>1548</v>
      </c>
      <c r="B172" s="535" t="s">
        <v>741</v>
      </c>
      <c r="C172" s="560" t="s">
        <v>52</v>
      </c>
      <c r="D172" s="561">
        <v>41655</v>
      </c>
      <c r="E172" s="562">
        <v>20235</v>
      </c>
      <c r="F172" s="563">
        <v>596.5</v>
      </c>
      <c r="G172" s="541">
        <f t="shared" si="45"/>
        <v>120701.77499999999</v>
      </c>
      <c r="H172" s="542"/>
      <c r="I172" s="577">
        <v>41662</v>
      </c>
      <c r="J172" s="563">
        <v>579.5</v>
      </c>
      <c r="K172" s="543">
        <f t="shared" si="46"/>
        <v>117261.825</v>
      </c>
      <c r="L172" s="544">
        <f t="shared" si="47"/>
        <v>-3439.9499999999971</v>
      </c>
      <c r="M172" s="545">
        <v>1.6629</v>
      </c>
      <c r="N172" s="546">
        <f t="shared" si="48"/>
        <v>-5720.2928549999951</v>
      </c>
      <c r="O172" s="355"/>
      <c r="P172" s="355"/>
    </row>
    <row r="173" spans="1:26" s="108" customFormat="1" ht="15" customHeight="1" x14ac:dyDescent="0.25">
      <c r="A173" s="536" t="s">
        <v>1550</v>
      </c>
      <c r="B173" s="535" t="s">
        <v>1549</v>
      </c>
      <c r="C173" s="560" t="s">
        <v>52</v>
      </c>
      <c r="D173" s="561">
        <v>41654</v>
      </c>
      <c r="E173" s="562">
        <v>43000</v>
      </c>
      <c r="F173" s="563">
        <v>382.9</v>
      </c>
      <c r="G173" s="541">
        <f t="shared" si="45"/>
        <v>164646.99999999997</v>
      </c>
      <c r="H173" s="542"/>
      <c r="I173" s="577">
        <v>41663</v>
      </c>
      <c r="J173" s="563">
        <v>374.9</v>
      </c>
      <c r="K173" s="543">
        <f t="shared" si="46"/>
        <v>161206.99999999997</v>
      </c>
      <c r="L173" s="544">
        <f t="shared" si="47"/>
        <v>-3440</v>
      </c>
      <c r="M173" s="545">
        <v>1.6483000000000001</v>
      </c>
      <c r="N173" s="546">
        <f t="shared" si="48"/>
        <v>-5670.152</v>
      </c>
      <c r="O173" s="355"/>
      <c r="P173" s="355"/>
    </row>
    <row r="174" spans="1:26" s="108" customFormat="1" ht="15" customHeight="1" x14ac:dyDescent="0.25">
      <c r="A174" s="536" t="s">
        <v>1543</v>
      </c>
      <c r="B174" s="535" t="s">
        <v>1545</v>
      </c>
      <c r="C174" s="560" t="s">
        <v>52</v>
      </c>
      <c r="D174" s="561">
        <v>41649</v>
      </c>
      <c r="E174" s="562">
        <v>18117</v>
      </c>
      <c r="F174" s="563">
        <v>544</v>
      </c>
      <c r="G174" s="541">
        <f t="shared" si="45"/>
        <v>98556.479999999996</v>
      </c>
      <c r="H174" s="542"/>
      <c r="I174" s="577">
        <v>41663</v>
      </c>
      <c r="J174" s="563">
        <v>527</v>
      </c>
      <c r="K174" s="543">
        <f t="shared" si="46"/>
        <v>95476.59</v>
      </c>
      <c r="L174" s="544">
        <f t="shared" si="47"/>
        <v>-3079.8899999999994</v>
      </c>
      <c r="M174" s="545">
        <v>1.6483000000000001</v>
      </c>
      <c r="N174" s="546">
        <f t="shared" si="48"/>
        <v>-5076.5826869999992</v>
      </c>
      <c r="O174" s="355"/>
      <c r="P174" s="355"/>
    </row>
    <row r="175" spans="1:26" s="108" customFormat="1" ht="15" customHeight="1" x14ac:dyDescent="0.25">
      <c r="A175" s="536" t="s">
        <v>1374</v>
      </c>
      <c r="B175" s="534" t="s">
        <v>1375</v>
      </c>
      <c r="C175" s="537" t="s">
        <v>52</v>
      </c>
      <c r="D175" s="538">
        <v>41557</v>
      </c>
      <c r="E175" s="539">
        <v>55257</v>
      </c>
      <c r="F175" s="540">
        <v>101.27</v>
      </c>
      <c r="G175" s="541">
        <f t="shared" si="45"/>
        <v>55958.763899999998</v>
      </c>
      <c r="H175" s="542"/>
      <c r="I175" s="576">
        <v>41666</v>
      </c>
      <c r="J175" s="540">
        <v>101.89</v>
      </c>
      <c r="K175" s="543">
        <f t="shared" si="46"/>
        <v>56301.357300000003</v>
      </c>
      <c r="L175" s="544">
        <f t="shared" si="47"/>
        <v>342.5934000000052</v>
      </c>
      <c r="M175" s="545">
        <v>1.657</v>
      </c>
      <c r="N175" s="546">
        <f t="shared" si="48"/>
        <v>567.67726380000863</v>
      </c>
      <c r="O175" s="1"/>
      <c r="P175" s="31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108" customFormat="1" ht="15" customHeight="1" x14ac:dyDescent="0.25">
      <c r="A176" s="536" t="s">
        <v>1407</v>
      </c>
      <c r="B176" s="534" t="s">
        <v>1408</v>
      </c>
      <c r="C176" s="537" t="s">
        <v>52</v>
      </c>
      <c r="D176" s="538">
        <v>41564</v>
      </c>
      <c r="E176" s="539">
        <v>37382</v>
      </c>
      <c r="F176" s="540">
        <v>103</v>
      </c>
      <c r="G176" s="541">
        <f t="shared" si="45"/>
        <v>38503.46</v>
      </c>
      <c r="H176" s="542"/>
      <c r="I176" s="576">
        <v>41666</v>
      </c>
      <c r="J176" s="540">
        <v>105.6</v>
      </c>
      <c r="K176" s="543">
        <f t="shared" si="46"/>
        <v>39475.392</v>
      </c>
      <c r="L176" s="544">
        <f t="shared" si="47"/>
        <v>971.9320000000007</v>
      </c>
      <c r="M176" s="545">
        <v>1.657</v>
      </c>
      <c r="N176" s="546">
        <f t="shared" si="48"/>
        <v>1610.4913240000012</v>
      </c>
      <c r="O176" s="355"/>
      <c r="P176" s="355"/>
    </row>
    <row r="177" spans="1:26" s="108" customFormat="1" ht="15" customHeight="1" x14ac:dyDescent="0.25">
      <c r="A177" s="536" t="s">
        <v>1337</v>
      </c>
      <c r="B177" s="534" t="s">
        <v>1338</v>
      </c>
      <c r="C177" s="537" t="s">
        <v>52</v>
      </c>
      <c r="D177" s="538">
        <v>41533</v>
      </c>
      <c r="E177" s="539">
        <v>10307</v>
      </c>
      <c r="F177" s="540">
        <v>454</v>
      </c>
      <c r="G177" s="541">
        <f t="shared" si="45"/>
        <v>46793.78</v>
      </c>
      <c r="H177" s="542"/>
      <c r="I177" s="576">
        <v>41666</v>
      </c>
      <c r="J177" s="540">
        <v>473.2</v>
      </c>
      <c r="K177" s="543">
        <f t="shared" si="46"/>
        <v>48772.723999999995</v>
      </c>
      <c r="L177" s="544">
        <f t="shared" si="47"/>
        <v>1978.9439999999959</v>
      </c>
      <c r="M177" s="545">
        <v>1.657</v>
      </c>
      <c r="N177" s="546">
        <f t="shared" si="48"/>
        <v>3279.1102079999932</v>
      </c>
      <c r="O177" s="355"/>
      <c r="P177" s="355"/>
    </row>
    <row r="178" spans="1:26" s="108" customFormat="1" ht="15" customHeight="1" x14ac:dyDescent="0.25">
      <c r="A178" s="536" t="s">
        <v>784</v>
      </c>
      <c r="B178" s="534" t="s">
        <v>785</v>
      </c>
      <c r="C178" s="537" t="s">
        <v>52</v>
      </c>
      <c r="D178" s="538">
        <v>41575</v>
      </c>
      <c r="E178" s="539">
        <v>6506</v>
      </c>
      <c r="F178" s="540">
        <v>873</v>
      </c>
      <c r="G178" s="541">
        <f t="shared" ref="G178:G185" si="49">SUM(E178*F178)/100</f>
        <v>56797.38</v>
      </c>
      <c r="H178" s="542"/>
      <c r="I178" s="576">
        <v>41670</v>
      </c>
      <c r="J178" s="540">
        <v>883</v>
      </c>
      <c r="K178" s="543">
        <f t="shared" ref="K178:K185" si="50">SUM(E178*J178)/100</f>
        <v>57447.98</v>
      </c>
      <c r="L178" s="544">
        <f t="shared" ref="L178:L185" si="51">SUM(K178-G178)</f>
        <v>650.60000000000582</v>
      </c>
      <c r="M178" s="545">
        <v>1.6454</v>
      </c>
      <c r="N178" s="546">
        <f t="shared" ref="N178:N185" si="52">SUM(K178-G178)*M178</f>
        <v>1070.4972400000095</v>
      </c>
      <c r="O178" s="355"/>
      <c r="P178" s="355"/>
    </row>
    <row r="179" spans="1:26" s="108" customFormat="1" ht="15" customHeight="1" x14ac:dyDescent="0.25">
      <c r="A179" s="536" t="s">
        <v>1546</v>
      </c>
      <c r="B179" s="535" t="s">
        <v>1544</v>
      </c>
      <c r="C179" s="560" t="s">
        <v>52</v>
      </c>
      <c r="D179" s="561">
        <v>41653</v>
      </c>
      <c r="E179" s="562">
        <v>23888</v>
      </c>
      <c r="F179" s="563">
        <v>418.1</v>
      </c>
      <c r="G179" s="541">
        <f t="shared" si="49"/>
        <v>99875.728000000003</v>
      </c>
      <c r="H179" s="542"/>
      <c r="I179" s="577">
        <v>41670</v>
      </c>
      <c r="J179" s="563">
        <v>403.7</v>
      </c>
      <c r="K179" s="543">
        <f t="shared" si="50"/>
        <v>96435.856</v>
      </c>
      <c r="L179" s="544">
        <f t="shared" si="51"/>
        <v>-3439.872000000003</v>
      </c>
      <c r="M179" s="545">
        <v>1.6454</v>
      </c>
      <c r="N179" s="546">
        <f t="shared" si="52"/>
        <v>-5659.9653888000048</v>
      </c>
      <c r="O179" s="355"/>
      <c r="P179" s="355"/>
    </row>
    <row r="180" spans="1:26" s="108" customFormat="1" ht="15" customHeight="1" x14ac:dyDescent="0.25">
      <c r="A180" s="536" t="s">
        <v>1485</v>
      </c>
      <c r="B180" s="535" t="s">
        <v>1484</v>
      </c>
      <c r="C180" s="560" t="s">
        <v>52</v>
      </c>
      <c r="D180" s="561">
        <v>41604</v>
      </c>
      <c r="E180" s="562">
        <v>1736</v>
      </c>
      <c r="F180" s="563">
        <v>3551</v>
      </c>
      <c r="G180" s="541">
        <f t="shared" si="49"/>
        <v>61645.36</v>
      </c>
      <c r="H180" s="542"/>
      <c r="I180" s="577">
        <v>41675</v>
      </c>
      <c r="J180" s="563">
        <v>3686</v>
      </c>
      <c r="K180" s="543">
        <f t="shared" si="50"/>
        <v>63988.959999999999</v>
      </c>
      <c r="L180" s="544">
        <f t="shared" si="51"/>
        <v>2343.5999999999985</v>
      </c>
      <c r="M180" s="545">
        <v>1.6322000000000001</v>
      </c>
      <c r="N180" s="546">
        <f t="shared" si="52"/>
        <v>3825.2239199999976</v>
      </c>
      <c r="O180" s="355"/>
      <c r="P180" s="355"/>
    </row>
    <row r="181" spans="1:26" s="108" customFormat="1" ht="15" customHeight="1" x14ac:dyDescent="0.25">
      <c r="A181" s="536" t="s">
        <v>1405</v>
      </c>
      <c r="B181" s="534" t="s">
        <v>1406</v>
      </c>
      <c r="C181" s="537" t="s">
        <v>52</v>
      </c>
      <c r="D181" s="538">
        <v>41563</v>
      </c>
      <c r="E181" s="539">
        <v>2076</v>
      </c>
      <c r="F181" s="540">
        <v>1073</v>
      </c>
      <c r="G181" s="541">
        <f t="shared" si="49"/>
        <v>22275.48</v>
      </c>
      <c r="H181" s="542"/>
      <c r="I181" s="576">
        <v>41675</v>
      </c>
      <c r="J181" s="540">
        <v>1381</v>
      </c>
      <c r="K181" s="543">
        <f t="shared" si="50"/>
        <v>28669.56</v>
      </c>
      <c r="L181" s="544">
        <f t="shared" si="51"/>
        <v>6394.0800000000017</v>
      </c>
      <c r="M181" s="545">
        <v>1.6322000000000001</v>
      </c>
      <c r="N181" s="546">
        <f t="shared" si="52"/>
        <v>10436.417376000003</v>
      </c>
      <c r="O181" s="355"/>
      <c r="P181" s="355"/>
    </row>
    <row r="182" spans="1:26" s="108" customFormat="1" ht="15" customHeight="1" x14ac:dyDescent="0.25">
      <c r="A182" s="536" t="s">
        <v>1551</v>
      </c>
      <c r="B182" s="535" t="s">
        <v>1552</v>
      </c>
      <c r="C182" s="560" t="s">
        <v>52</v>
      </c>
      <c r="D182" s="561">
        <v>41654</v>
      </c>
      <c r="E182" s="562">
        <v>6615</v>
      </c>
      <c r="F182" s="563">
        <v>825</v>
      </c>
      <c r="G182" s="541">
        <f t="shared" si="49"/>
        <v>54573.75</v>
      </c>
      <c r="H182" s="542"/>
      <c r="I182" s="577">
        <v>41683</v>
      </c>
      <c r="J182" s="563">
        <v>773</v>
      </c>
      <c r="K182" s="543">
        <f t="shared" si="50"/>
        <v>51133.95</v>
      </c>
      <c r="L182" s="544">
        <f t="shared" si="51"/>
        <v>-3439.8000000000029</v>
      </c>
      <c r="M182" s="545">
        <v>1.6655</v>
      </c>
      <c r="N182" s="546">
        <f t="shared" si="52"/>
        <v>-5728.9869000000044</v>
      </c>
      <c r="O182" s="355"/>
      <c r="P182" s="355"/>
    </row>
    <row r="183" spans="1:26" ht="14.25" customHeight="1" x14ac:dyDescent="0.25">
      <c r="A183" s="536" t="s">
        <v>836</v>
      </c>
      <c r="B183" s="590" t="s">
        <v>837</v>
      </c>
      <c r="C183" s="560" t="s">
        <v>52</v>
      </c>
      <c r="D183" s="561">
        <v>41280</v>
      </c>
      <c r="E183" s="562">
        <v>15400</v>
      </c>
      <c r="F183" s="791">
        <v>1323</v>
      </c>
      <c r="G183" s="541">
        <f t="shared" si="49"/>
        <v>203742</v>
      </c>
      <c r="H183" s="542"/>
      <c r="I183" s="577">
        <v>41701</v>
      </c>
      <c r="J183" s="791">
        <v>1401</v>
      </c>
      <c r="K183" s="543">
        <f t="shared" si="50"/>
        <v>215754</v>
      </c>
      <c r="L183" s="544">
        <f t="shared" si="51"/>
        <v>12012</v>
      </c>
      <c r="M183" s="545">
        <v>1.6662999999999999</v>
      </c>
      <c r="N183" s="546">
        <f t="shared" si="52"/>
        <v>20015.595599999997</v>
      </c>
      <c r="O183" s="355"/>
      <c r="P183" s="355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</row>
    <row r="184" spans="1:26" s="108" customFormat="1" ht="15" customHeight="1" x14ac:dyDescent="0.25">
      <c r="A184" s="536" t="s">
        <v>1575</v>
      </c>
      <c r="B184" s="535" t="s">
        <v>1576</v>
      </c>
      <c r="C184" s="560" t="s">
        <v>52</v>
      </c>
      <c r="D184" s="561">
        <v>41682</v>
      </c>
      <c r="E184" s="562">
        <v>4008</v>
      </c>
      <c r="F184" s="791">
        <v>633</v>
      </c>
      <c r="G184" s="541">
        <f t="shared" si="49"/>
        <v>25370.639999999999</v>
      </c>
      <c r="H184" s="542"/>
      <c r="I184" s="577">
        <v>41701</v>
      </c>
      <c r="J184" s="791">
        <v>599</v>
      </c>
      <c r="K184" s="543">
        <f t="shared" si="50"/>
        <v>24007.919999999998</v>
      </c>
      <c r="L184" s="544">
        <f t="shared" si="51"/>
        <v>-1362.7200000000012</v>
      </c>
      <c r="M184" s="545">
        <v>1.6662999999999999</v>
      </c>
      <c r="N184" s="546">
        <f t="shared" si="52"/>
        <v>-2270.7003360000017</v>
      </c>
      <c r="O184" s="355"/>
      <c r="P184" s="355"/>
    </row>
    <row r="185" spans="1:26" s="108" customFormat="1" ht="15" customHeight="1" x14ac:dyDescent="0.25">
      <c r="A185" s="536" t="s">
        <v>1574</v>
      </c>
      <c r="B185" s="535" t="s">
        <v>1577</v>
      </c>
      <c r="C185" s="560" t="s">
        <v>52</v>
      </c>
      <c r="D185" s="561">
        <v>41680</v>
      </c>
      <c r="E185" s="562">
        <v>2889</v>
      </c>
      <c r="F185" s="791">
        <v>857</v>
      </c>
      <c r="G185" s="541">
        <f t="shared" si="49"/>
        <v>24758.73</v>
      </c>
      <c r="H185" s="542"/>
      <c r="I185" s="577">
        <v>41702</v>
      </c>
      <c r="J185" s="791">
        <v>869</v>
      </c>
      <c r="K185" s="543">
        <f t="shared" si="50"/>
        <v>25105.41</v>
      </c>
      <c r="L185" s="544">
        <f t="shared" si="51"/>
        <v>346.68000000000029</v>
      </c>
      <c r="M185" s="545">
        <v>1.6659999999999999</v>
      </c>
      <c r="N185" s="546">
        <f t="shared" si="52"/>
        <v>577.56888000000049</v>
      </c>
      <c r="O185" s="355"/>
      <c r="P185" s="355"/>
    </row>
    <row r="186" spans="1:26" s="108" customFormat="1" ht="15" customHeight="1" x14ac:dyDescent="0.25">
      <c r="A186" s="536" t="s">
        <v>1415</v>
      </c>
      <c r="B186" s="534" t="s">
        <v>1416</v>
      </c>
      <c r="C186" s="537" t="s">
        <v>52</v>
      </c>
      <c r="D186" s="538">
        <v>41563</v>
      </c>
      <c r="E186" s="539">
        <v>14106</v>
      </c>
      <c r="F186" s="793">
        <v>305.3</v>
      </c>
      <c r="G186" s="541">
        <f t="shared" ref="G186:G191" si="53">SUM(E186*F186)/100</f>
        <v>43065.617999999995</v>
      </c>
      <c r="H186" s="542"/>
      <c r="I186" s="576">
        <v>41708</v>
      </c>
      <c r="J186" s="793">
        <v>324.7</v>
      </c>
      <c r="K186" s="543">
        <f t="shared" ref="K186:K191" si="54">SUM(E186*J186)/100</f>
        <v>45802.182000000001</v>
      </c>
      <c r="L186" s="544">
        <f>SUM(K186-G186)</f>
        <v>2736.5640000000058</v>
      </c>
      <c r="M186" s="545">
        <v>1.6637999999999999</v>
      </c>
      <c r="N186" s="546">
        <f>SUM(K186-G186)*M186</f>
        <v>4553.0951832000092</v>
      </c>
      <c r="O186" s="355"/>
      <c r="P186" s="355"/>
    </row>
    <row r="187" spans="1:26" s="108" customFormat="1" ht="15" customHeight="1" x14ac:dyDescent="0.25">
      <c r="A187" s="536" t="s">
        <v>1584</v>
      </c>
      <c r="B187" s="535" t="s">
        <v>1585</v>
      </c>
      <c r="C187" s="560" t="s">
        <v>52</v>
      </c>
      <c r="D187" s="561">
        <v>41694</v>
      </c>
      <c r="E187" s="562">
        <v>6585</v>
      </c>
      <c r="F187" s="791">
        <v>1349</v>
      </c>
      <c r="G187" s="541">
        <f t="shared" si="53"/>
        <v>88831.65</v>
      </c>
      <c r="H187" s="542"/>
      <c r="I187" s="577">
        <v>41708</v>
      </c>
      <c r="J187" s="791">
        <v>1325</v>
      </c>
      <c r="K187" s="543">
        <f t="shared" si="54"/>
        <v>87251.25</v>
      </c>
      <c r="L187" s="544">
        <f>SUM(K187-G187)</f>
        <v>-1580.3999999999942</v>
      </c>
      <c r="M187" s="545">
        <v>1.6637999999999999</v>
      </c>
      <c r="N187" s="546">
        <f>SUM(K187-G187)*M187</f>
        <v>-2629.4695199999901</v>
      </c>
      <c r="O187" s="355"/>
      <c r="P187" s="355"/>
    </row>
    <row r="188" spans="1:26" s="108" customFormat="1" ht="15" customHeight="1" x14ac:dyDescent="0.25">
      <c r="A188" s="536" t="s">
        <v>1496</v>
      </c>
      <c r="B188" s="535" t="s">
        <v>1497</v>
      </c>
      <c r="C188" s="560" t="s">
        <v>52</v>
      </c>
      <c r="D188" s="561">
        <v>41612</v>
      </c>
      <c r="E188" s="562">
        <v>11080</v>
      </c>
      <c r="F188" s="791">
        <v>823</v>
      </c>
      <c r="G188" s="541">
        <f t="shared" si="53"/>
        <v>91188.4</v>
      </c>
      <c r="H188" s="542"/>
      <c r="I188" s="577">
        <v>41710</v>
      </c>
      <c r="J188" s="791">
        <v>915.5</v>
      </c>
      <c r="K188" s="543">
        <f t="shared" si="54"/>
        <v>101437.4</v>
      </c>
      <c r="L188" s="544">
        <f>SUM(K188-G188)</f>
        <v>10249</v>
      </c>
      <c r="M188" s="545">
        <v>1.6620999999999999</v>
      </c>
      <c r="N188" s="546">
        <f>SUM(K188-G188)*M188</f>
        <v>17034.8629</v>
      </c>
      <c r="O188" s="355"/>
      <c r="P188" s="355"/>
    </row>
    <row r="189" spans="1:26" s="108" customFormat="1" ht="15" customHeight="1" x14ac:dyDescent="0.25">
      <c r="A189" s="536" t="s">
        <v>811</v>
      </c>
      <c r="B189" s="535" t="s">
        <v>812</v>
      </c>
      <c r="C189" s="560" t="s">
        <v>52</v>
      </c>
      <c r="D189" s="561">
        <v>41689</v>
      </c>
      <c r="E189" s="562">
        <v>4829</v>
      </c>
      <c r="F189" s="791">
        <v>2459</v>
      </c>
      <c r="G189" s="541">
        <f t="shared" si="53"/>
        <v>118745.11</v>
      </c>
      <c r="H189" s="542"/>
      <c r="I189" s="577">
        <v>41722</v>
      </c>
      <c r="J189" s="791">
        <v>2639</v>
      </c>
      <c r="K189" s="543">
        <f t="shared" si="54"/>
        <v>127437.31</v>
      </c>
      <c r="L189" s="544">
        <f>SUM(K189-G189)</f>
        <v>8692.1999999999971</v>
      </c>
      <c r="M189" s="545">
        <v>1.6496</v>
      </c>
      <c r="N189" s="546">
        <f>SUM(K189-G189)*M189</f>
        <v>14338.653119999995</v>
      </c>
      <c r="O189" s="355"/>
      <c r="P189" s="355"/>
    </row>
    <row r="190" spans="1:26" s="110" customFormat="1" ht="15" customHeight="1" x14ac:dyDescent="0.25">
      <c r="A190" s="565" t="s">
        <v>1617</v>
      </c>
      <c r="B190" s="575" t="s">
        <v>1618</v>
      </c>
      <c r="C190" s="566" t="s">
        <v>77</v>
      </c>
      <c r="D190" s="567">
        <v>41722</v>
      </c>
      <c r="E190" s="568">
        <v>1</v>
      </c>
      <c r="F190" s="792">
        <v>1120</v>
      </c>
      <c r="G190" s="569">
        <f t="shared" si="53"/>
        <v>11.2</v>
      </c>
      <c r="H190" s="570"/>
      <c r="I190" s="577">
        <v>41725</v>
      </c>
      <c r="J190" s="792">
        <v>1214</v>
      </c>
      <c r="K190" s="571">
        <f t="shared" si="54"/>
        <v>12.14</v>
      </c>
      <c r="L190" s="572">
        <f>SUM(G190-K190)</f>
        <v>-0.94000000000000128</v>
      </c>
      <c r="M190" s="573">
        <v>1.6606000000000001</v>
      </c>
      <c r="N190" s="574">
        <f>SUM(G190-K190)*M190</f>
        <v>-1.5609640000000022</v>
      </c>
      <c r="O190" s="354"/>
      <c r="P190" s="354"/>
    </row>
    <row r="191" spans="1:26" s="108" customFormat="1" ht="15" customHeight="1" x14ac:dyDescent="0.25">
      <c r="A191" s="565" t="s">
        <v>1599</v>
      </c>
      <c r="B191" s="575" t="s">
        <v>1600</v>
      </c>
      <c r="C191" s="566" t="s">
        <v>77</v>
      </c>
      <c r="D191" s="567">
        <v>41710</v>
      </c>
      <c r="E191" s="568">
        <v>16542</v>
      </c>
      <c r="F191" s="792">
        <v>359.6</v>
      </c>
      <c r="G191" s="569">
        <f t="shared" si="53"/>
        <v>59485.031999999999</v>
      </c>
      <c r="H191" s="570"/>
      <c r="I191" s="577">
        <v>41731</v>
      </c>
      <c r="J191" s="792">
        <v>368.9</v>
      </c>
      <c r="K191" s="571">
        <f t="shared" si="54"/>
        <v>61023.437999999995</v>
      </c>
      <c r="L191" s="572">
        <f>SUM(G191-K191)</f>
        <v>-1538.4059999999954</v>
      </c>
      <c r="M191" s="573">
        <v>1.6623000000000001</v>
      </c>
      <c r="N191" s="574">
        <f>SUM(G191-K191)*M191</f>
        <v>-2557.2922937999924</v>
      </c>
      <c r="O191" s="354"/>
      <c r="P191" s="354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 s="110" customFormat="1" ht="15" customHeight="1" x14ac:dyDescent="0.25">
      <c r="A192" s="536" t="s">
        <v>1242</v>
      </c>
      <c r="B192" s="535" t="s">
        <v>1243</v>
      </c>
      <c r="C192" s="560" t="s">
        <v>52</v>
      </c>
      <c r="D192" s="561">
        <v>41653</v>
      </c>
      <c r="E192" s="562">
        <v>3071</v>
      </c>
      <c r="F192" s="791">
        <v>3725.5</v>
      </c>
      <c r="G192" s="541">
        <f t="shared" ref="G192:G197" si="55">SUM(E192*F192)/100</f>
        <v>114410.105</v>
      </c>
      <c r="H192" s="542"/>
      <c r="I192" s="577">
        <v>41737</v>
      </c>
      <c r="J192" s="791">
        <v>3832</v>
      </c>
      <c r="K192" s="543">
        <f t="shared" ref="K192:K197" si="56">SUM(E192*J192)/100</f>
        <v>117680.72</v>
      </c>
      <c r="L192" s="544">
        <f>SUM(K192-G192)</f>
        <v>3270.6150000000052</v>
      </c>
      <c r="M192" s="545">
        <v>1.6745000000000001</v>
      </c>
      <c r="N192" s="546">
        <f>SUM(K192-G192)*M192</f>
        <v>5476.6448175000087</v>
      </c>
      <c r="O192" s="355"/>
      <c r="P192" s="355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</row>
    <row r="193" spans="1:26" s="108" customFormat="1" ht="15" customHeight="1" x14ac:dyDescent="0.25">
      <c r="A193" s="565" t="s">
        <v>712</v>
      </c>
      <c r="B193" s="575" t="s">
        <v>713</v>
      </c>
      <c r="C193" s="566" t="s">
        <v>77</v>
      </c>
      <c r="D193" s="567">
        <v>41737</v>
      </c>
      <c r="E193" s="568">
        <v>3158</v>
      </c>
      <c r="F193" s="792">
        <v>2680</v>
      </c>
      <c r="G193" s="569">
        <f t="shared" si="55"/>
        <v>84634.4</v>
      </c>
      <c r="H193" s="570"/>
      <c r="I193" s="577">
        <v>41752</v>
      </c>
      <c r="J193" s="792">
        <v>2806</v>
      </c>
      <c r="K193" s="571">
        <f t="shared" si="56"/>
        <v>88613.48</v>
      </c>
      <c r="L193" s="572">
        <f>SUM(G193-K193)</f>
        <v>-3979.0800000000017</v>
      </c>
      <c r="M193" s="573">
        <v>1.6778</v>
      </c>
      <c r="N193" s="574">
        <f>SUM(G193-K193)*M193</f>
        <v>-6676.1004240000029</v>
      </c>
      <c r="O193" s="354"/>
      <c r="P193" s="354"/>
      <c r="Q193" s="82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s="110" customFormat="1" ht="15" customHeight="1" x14ac:dyDescent="0.25">
      <c r="A194" s="565" t="s">
        <v>786</v>
      </c>
      <c r="B194" s="575" t="s">
        <v>787</v>
      </c>
      <c r="C194" s="566" t="s">
        <v>77</v>
      </c>
      <c r="D194" s="567">
        <v>41737</v>
      </c>
      <c r="E194" s="568">
        <v>15308</v>
      </c>
      <c r="F194" s="792">
        <v>499.5</v>
      </c>
      <c r="G194" s="569">
        <f t="shared" si="55"/>
        <v>76463.460000000006</v>
      </c>
      <c r="H194" s="570"/>
      <c r="I194" s="577">
        <v>41753</v>
      </c>
      <c r="J194" s="792">
        <v>525.5</v>
      </c>
      <c r="K194" s="571">
        <f t="shared" si="56"/>
        <v>80443.539999999994</v>
      </c>
      <c r="L194" s="572">
        <f>SUM(G194-K194)</f>
        <v>-3980.0799999999872</v>
      </c>
      <c r="M194" s="573">
        <v>1.6808000000000001</v>
      </c>
      <c r="N194" s="574">
        <f>SUM(G194-K194)*M194</f>
        <v>-6689.7184639999787</v>
      </c>
      <c r="O194" s="354"/>
      <c r="P194" s="354"/>
    </row>
    <row r="195" spans="1:26" s="108" customFormat="1" ht="15" customHeight="1" x14ac:dyDescent="0.25">
      <c r="A195" s="536" t="s">
        <v>1440</v>
      </c>
      <c r="B195" s="534" t="s">
        <v>1441</v>
      </c>
      <c r="C195" s="537" t="s">
        <v>52</v>
      </c>
      <c r="D195" s="538">
        <v>41577</v>
      </c>
      <c r="E195" s="539">
        <v>13012</v>
      </c>
      <c r="F195" s="793">
        <v>344.6</v>
      </c>
      <c r="G195" s="541">
        <f t="shared" si="55"/>
        <v>44839.351999999999</v>
      </c>
      <c r="H195" s="542"/>
      <c r="I195" s="576">
        <v>41760</v>
      </c>
      <c r="J195" s="793">
        <v>369.3</v>
      </c>
      <c r="K195" s="543">
        <f t="shared" si="56"/>
        <v>48053.316000000006</v>
      </c>
      <c r="L195" s="544">
        <f>SUM(K195-G195)</f>
        <v>3213.9640000000072</v>
      </c>
      <c r="M195" s="545">
        <v>1.6889000000000001</v>
      </c>
      <c r="N195" s="546">
        <f>SUM(K195-G195)*M195</f>
        <v>5428.0637996000123</v>
      </c>
      <c r="O195" s="355"/>
      <c r="P195" s="355"/>
    </row>
    <row r="196" spans="1:26" s="108" customFormat="1" ht="15" customHeight="1" x14ac:dyDescent="0.25">
      <c r="A196" s="565" t="s">
        <v>1597</v>
      </c>
      <c r="B196" s="575" t="s">
        <v>1598</v>
      </c>
      <c r="C196" s="566" t="s">
        <v>77</v>
      </c>
      <c r="D196" s="567">
        <v>41709</v>
      </c>
      <c r="E196" s="568">
        <v>2186</v>
      </c>
      <c r="F196" s="792">
        <v>1360</v>
      </c>
      <c r="G196" s="569">
        <f t="shared" si="55"/>
        <v>29729.599999999999</v>
      </c>
      <c r="H196" s="570"/>
      <c r="I196" s="577">
        <v>41765</v>
      </c>
      <c r="J196" s="792">
        <v>1376</v>
      </c>
      <c r="K196" s="571">
        <f t="shared" si="56"/>
        <v>30079.360000000001</v>
      </c>
      <c r="L196" s="572">
        <f>SUM(G196-K196)</f>
        <v>-349.76000000000204</v>
      </c>
      <c r="M196" s="573">
        <v>1.6973</v>
      </c>
      <c r="N196" s="574">
        <f>SUM(G196-K196)*M196</f>
        <v>-593.64764800000341</v>
      </c>
      <c r="O196" s="354"/>
      <c r="P196" s="354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1:26" s="110" customFormat="1" ht="15" customHeight="1" x14ac:dyDescent="0.25">
      <c r="A197" s="536" t="s">
        <v>1675</v>
      </c>
      <c r="B197" s="535" t="s">
        <v>1672</v>
      </c>
      <c r="C197" s="560" t="s">
        <v>52</v>
      </c>
      <c r="D197" s="561">
        <v>41751</v>
      </c>
      <c r="E197" s="562">
        <v>4892</v>
      </c>
      <c r="F197" s="791">
        <v>963.5</v>
      </c>
      <c r="G197" s="541">
        <f t="shared" si="55"/>
        <v>47134.42</v>
      </c>
      <c r="H197" s="542"/>
      <c r="I197" s="577">
        <v>41773</v>
      </c>
      <c r="J197" s="791">
        <v>886</v>
      </c>
      <c r="K197" s="543">
        <f t="shared" si="56"/>
        <v>43343.12</v>
      </c>
      <c r="L197" s="544">
        <f>SUM(K197-G197)</f>
        <v>-3791.2999999999956</v>
      </c>
      <c r="M197" s="545">
        <v>1.677</v>
      </c>
      <c r="N197" s="546">
        <f>SUM(K197-G197)*M197</f>
        <v>-6358.0100999999931</v>
      </c>
      <c r="O197" s="355"/>
      <c r="P197" s="355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s="108" customFormat="1" ht="15" customHeight="1" x14ac:dyDescent="0.25">
      <c r="A198" s="536" t="s">
        <v>1670</v>
      </c>
      <c r="B198" s="535" t="s">
        <v>1671</v>
      </c>
      <c r="C198" s="560" t="s">
        <v>52</v>
      </c>
      <c r="D198" s="561">
        <v>41752</v>
      </c>
      <c r="E198" s="562">
        <v>5015</v>
      </c>
      <c r="F198" s="791">
        <v>2646</v>
      </c>
      <c r="G198" s="541">
        <f t="shared" ref="G198:G203" si="57">SUM(E198*F198)/100</f>
        <v>132696.9</v>
      </c>
      <c r="H198" s="542"/>
      <c r="I198" s="577">
        <v>41775</v>
      </c>
      <c r="J198" s="791">
        <v>2559</v>
      </c>
      <c r="K198" s="543">
        <f t="shared" ref="K198:K203" si="58">SUM(E198*J198)/100</f>
        <v>128333.85</v>
      </c>
      <c r="L198" s="544">
        <f>SUM(K198-G198)</f>
        <v>-4363.0499999999884</v>
      </c>
      <c r="M198" s="545">
        <v>1.6813</v>
      </c>
      <c r="N198" s="546">
        <f>SUM(K198-G198)*M198</f>
        <v>-7335.5959649999804</v>
      </c>
      <c r="O198" s="355"/>
      <c r="P198" s="355"/>
    </row>
    <row r="199" spans="1:26" s="110" customFormat="1" ht="15" customHeight="1" x14ac:dyDescent="0.25">
      <c r="A199" s="536" t="s">
        <v>1707</v>
      </c>
      <c r="B199" s="535" t="s">
        <v>1708</v>
      </c>
      <c r="C199" s="560" t="s">
        <v>52</v>
      </c>
      <c r="D199" s="561">
        <v>41778</v>
      </c>
      <c r="E199" s="562">
        <v>11000</v>
      </c>
      <c r="F199" s="791">
        <v>319.60000000000002</v>
      </c>
      <c r="G199" s="541">
        <f t="shared" si="57"/>
        <v>35156.000000000007</v>
      </c>
      <c r="H199" s="542"/>
      <c r="I199" s="577">
        <v>41779</v>
      </c>
      <c r="J199" s="791">
        <v>305.60000000000002</v>
      </c>
      <c r="K199" s="543">
        <f t="shared" si="58"/>
        <v>33616.000000000007</v>
      </c>
      <c r="L199" s="544">
        <f>SUM(K199-G199)</f>
        <v>-1540</v>
      </c>
      <c r="M199" s="545">
        <v>1.6838</v>
      </c>
      <c r="N199" s="546">
        <f>SUM(K199-G199)*M199</f>
        <v>-2593.0520000000001</v>
      </c>
      <c r="O199" s="355"/>
      <c r="P199" s="355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s="110" customFormat="1" ht="15" customHeight="1" x14ac:dyDescent="0.25">
      <c r="A200" s="565" t="s">
        <v>1699</v>
      </c>
      <c r="B200" s="575" t="s">
        <v>1700</v>
      </c>
      <c r="C200" s="566" t="s">
        <v>77</v>
      </c>
      <c r="D200" s="567">
        <v>41775</v>
      </c>
      <c r="E200" s="568">
        <v>29346</v>
      </c>
      <c r="F200" s="792">
        <v>233.9</v>
      </c>
      <c r="G200" s="569">
        <f t="shared" si="57"/>
        <v>68640.294000000009</v>
      </c>
      <c r="H200" s="570"/>
      <c r="I200" s="577">
        <v>41787</v>
      </c>
      <c r="J200" s="792">
        <v>246.7</v>
      </c>
      <c r="K200" s="571">
        <f t="shared" si="58"/>
        <v>72396.581999999995</v>
      </c>
      <c r="L200" s="572">
        <f>SUM(G200-K200)</f>
        <v>-3756.2879999999859</v>
      </c>
      <c r="M200" s="573">
        <v>1.6713</v>
      </c>
      <c r="N200" s="574">
        <f>SUM(G200-K200)*M200</f>
        <v>-6277.8841343999766</v>
      </c>
      <c r="O200" s="354"/>
      <c r="P200" s="354"/>
    </row>
    <row r="201" spans="1:26" s="108" customFormat="1" ht="15" customHeight="1" x14ac:dyDescent="0.25">
      <c r="A201" s="565" t="s">
        <v>1601</v>
      </c>
      <c r="B201" s="575" t="s">
        <v>1602</v>
      </c>
      <c r="C201" s="566" t="s">
        <v>77</v>
      </c>
      <c r="D201" s="567">
        <v>41710</v>
      </c>
      <c r="E201" s="568">
        <v>5089</v>
      </c>
      <c r="F201" s="792">
        <v>526.5</v>
      </c>
      <c r="G201" s="569">
        <f t="shared" si="57"/>
        <v>26793.584999999999</v>
      </c>
      <c r="H201" s="570"/>
      <c r="I201" s="577">
        <v>41787</v>
      </c>
      <c r="J201" s="792">
        <v>367.1</v>
      </c>
      <c r="K201" s="571">
        <f t="shared" si="58"/>
        <v>18681.719000000001</v>
      </c>
      <c r="L201" s="572">
        <f>SUM(G201-K201)</f>
        <v>8111.8659999999982</v>
      </c>
      <c r="M201" s="573">
        <v>1.6713</v>
      </c>
      <c r="N201" s="574">
        <f>SUM(G201-K201)*M201</f>
        <v>13557.361645799998</v>
      </c>
      <c r="O201" s="354"/>
      <c r="P201" s="354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s="108" customFormat="1" ht="15" customHeight="1" x14ac:dyDescent="0.25">
      <c r="A202" s="536" t="s">
        <v>1694</v>
      </c>
      <c r="B202" s="535" t="s">
        <v>737</v>
      </c>
      <c r="C202" s="560" t="s">
        <v>52</v>
      </c>
      <c r="D202" s="561">
        <v>41774</v>
      </c>
      <c r="E202" s="562">
        <v>17350</v>
      </c>
      <c r="F202" s="791">
        <v>860.5</v>
      </c>
      <c r="G202" s="541">
        <f t="shared" si="57"/>
        <v>149296.75</v>
      </c>
      <c r="H202" s="542"/>
      <c r="I202" s="577">
        <v>41794</v>
      </c>
      <c r="J202" s="791">
        <v>848</v>
      </c>
      <c r="K202" s="543">
        <f t="shared" si="58"/>
        <v>147128</v>
      </c>
      <c r="L202" s="544">
        <f t="shared" ref="L202:L207" si="59">SUM(K202-G202)</f>
        <v>-2168.75</v>
      </c>
      <c r="M202" s="545">
        <v>1.6737</v>
      </c>
      <c r="N202" s="546">
        <f t="shared" ref="N202:N207" si="60">SUM(K202-G202)*M202</f>
        <v>-3629.836875</v>
      </c>
      <c r="O202" s="355"/>
      <c r="P202" s="355"/>
    </row>
    <row r="203" spans="1:26" s="108" customFormat="1" ht="15" customHeight="1" x14ac:dyDescent="0.25">
      <c r="A203" s="536" t="s">
        <v>1697</v>
      </c>
      <c r="B203" s="535" t="s">
        <v>1698</v>
      </c>
      <c r="C203" s="560" t="s">
        <v>52</v>
      </c>
      <c r="D203" s="561">
        <v>41775</v>
      </c>
      <c r="E203" s="562">
        <v>4238</v>
      </c>
      <c r="F203" s="791">
        <v>2719</v>
      </c>
      <c r="G203" s="541">
        <f t="shared" si="57"/>
        <v>115231.22</v>
      </c>
      <c r="H203" s="542"/>
      <c r="I203" s="577">
        <v>41796</v>
      </c>
      <c r="J203" s="791">
        <v>2629</v>
      </c>
      <c r="K203" s="543">
        <f t="shared" si="58"/>
        <v>111417.02</v>
      </c>
      <c r="L203" s="544">
        <f t="shared" si="59"/>
        <v>-3814.1999999999971</v>
      </c>
      <c r="M203" s="545">
        <v>1.6798999999999999</v>
      </c>
      <c r="N203" s="546">
        <f t="shared" si="60"/>
        <v>-6407.4745799999946</v>
      </c>
      <c r="O203" s="355"/>
      <c r="P203" s="355"/>
    </row>
    <row r="204" spans="1:26" s="108" customFormat="1" ht="15" customHeight="1" x14ac:dyDescent="0.25">
      <c r="A204" s="536" t="s">
        <v>1691</v>
      </c>
      <c r="B204" s="535" t="s">
        <v>1692</v>
      </c>
      <c r="C204" s="560" t="s">
        <v>52</v>
      </c>
      <c r="D204" s="561">
        <v>41772</v>
      </c>
      <c r="E204" s="562">
        <v>23500</v>
      </c>
      <c r="F204" s="791">
        <v>257.25</v>
      </c>
      <c r="G204" s="541">
        <f t="shared" ref="G204:G209" si="61">SUM(E204*F204)/100</f>
        <v>60453.75</v>
      </c>
      <c r="H204" s="542"/>
      <c r="I204" s="577">
        <v>41803</v>
      </c>
      <c r="J204" s="791">
        <v>261</v>
      </c>
      <c r="K204" s="543">
        <f t="shared" ref="K204:K209" si="62">SUM(E204*J204)/100</f>
        <v>61335</v>
      </c>
      <c r="L204" s="544">
        <f t="shared" si="59"/>
        <v>881.25</v>
      </c>
      <c r="M204" s="545">
        <v>1.6959</v>
      </c>
      <c r="N204" s="546">
        <f t="shared" si="60"/>
        <v>1494.5118749999999</v>
      </c>
      <c r="O204" s="355"/>
      <c r="P204" s="355"/>
    </row>
    <row r="205" spans="1:26" s="108" customFormat="1" ht="15" customHeight="1" x14ac:dyDescent="0.25">
      <c r="A205" s="536" t="s">
        <v>712</v>
      </c>
      <c r="B205" s="535" t="s">
        <v>713</v>
      </c>
      <c r="C205" s="560" t="s">
        <v>52</v>
      </c>
      <c r="D205" s="561">
        <v>41809</v>
      </c>
      <c r="E205" s="562">
        <v>2956</v>
      </c>
      <c r="F205" s="791">
        <v>3099</v>
      </c>
      <c r="G205" s="541">
        <f t="shared" si="61"/>
        <v>91606.44</v>
      </c>
      <c r="H205" s="542"/>
      <c r="I205" s="577">
        <v>41830</v>
      </c>
      <c r="J205" s="791">
        <v>2961</v>
      </c>
      <c r="K205" s="543">
        <f t="shared" si="62"/>
        <v>87527.16</v>
      </c>
      <c r="L205" s="544">
        <f t="shared" si="59"/>
        <v>-4079.2799999999988</v>
      </c>
      <c r="M205" s="545">
        <v>1.7122999999999999</v>
      </c>
      <c r="N205" s="546">
        <f t="shared" si="60"/>
        <v>-6984.9511439999978</v>
      </c>
      <c r="O205" s="355"/>
      <c r="P205" s="355"/>
    </row>
    <row r="206" spans="1:26" s="110" customFormat="1" ht="15" customHeight="1" x14ac:dyDescent="0.25">
      <c r="A206" s="536" t="s">
        <v>1748</v>
      </c>
      <c r="B206" s="535" t="s">
        <v>1749</v>
      </c>
      <c r="C206" s="560" t="s">
        <v>52</v>
      </c>
      <c r="D206" s="561">
        <v>41809</v>
      </c>
      <c r="E206" s="562">
        <v>24025</v>
      </c>
      <c r="F206" s="791">
        <v>518</v>
      </c>
      <c r="G206" s="541">
        <f t="shared" si="61"/>
        <v>124449.5</v>
      </c>
      <c r="H206" s="542"/>
      <c r="I206" s="577">
        <v>41830</v>
      </c>
      <c r="J206" s="791">
        <v>509.4</v>
      </c>
      <c r="K206" s="543">
        <f t="shared" si="62"/>
        <v>122383.35</v>
      </c>
      <c r="L206" s="544">
        <f t="shared" si="59"/>
        <v>-2066.1499999999942</v>
      </c>
      <c r="M206" s="545">
        <v>1.7122999999999999</v>
      </c>
      <c r="N206" s="546">
        <f t="shared" si="60"/>
        <v>-3537.86864499999</v>
      </c>
      <c r="O206" s="355"/>
      <c r="P206" s="355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s="108" customFormat="1" ht="15" customHeight="1" x14ac:dyDescent="0.25">
      <c r="A207" s="536" t="s">
        <v>1710</v>
      </c>
      <c r="B207" s="535" t="s">
        <v>1711</v>
      </c>
      <c r="C207" s="560" t="s">
        <v>52</v>
      </c>
      <c r="D207" s="561">
        <v>41782</v>
      </c>
      <c r="E207" s="562">
        <v>3671</v>
      </c>
      <c r="F207" s="791">
        <v>3316</v>
      </c>
      <c r="G207" s="541">
        <f t="shared" si="61"/>
        <v>121730.36</v>
      </c>
      <c r="H207" s="542"/>
      <c r="I207" s="577">
        <v>41830</v>
      </c>
      <c r="J207" s="791">
        <v>3216</v>
      </c>
      <c r="K207" s="543">
        <f t="shared" si="62"/>
        <v>118059.36</v>
      </c>
      <c r="L207" s="544">
        <f t="shared" si="59"/>
        <v>-3671</v>
      </c>
      <c r="M207" s="545">
        <v>1.7122999999999999</v>
      </c>
      <c r="N207" s="546">
        <f t="shared" si="60"/>
        <v>-6285.8532999999998</v>
      </c>
      <c r="O207" s="355"/>
      <c r="P207" s="355"/>
    </row>
    <row r="208" spans="1:26" s="108" customFormat="1" ht="15" customHeight="1" x14ac:dyDescent="0.25">
      <c r="A208" s="536" t="s">
        <v>1785</v>
      </c>
      <c r="B208" s="535" t="s">
        <v>1676</v>
      </c>
      <c r="C208" s="560" t="s">
        <v>52</v>
      </c>
      <c r="D208" s="561">
        <v>41757</v>
      </c>
      <c r="E208" s="562">
        <v>20630</v>
      </c>
      <c r="F208" s="791">
        <v>519</v>
      </c>
      <c r="G208" s="541">
        <f t="shared" si="61"/>
        <v>107069.7</v>
      </c>
      <c r="H208" s="542"/>
      <c r="I208" s="577">
        <v>41852</v>
      </c>
      <c r="J208" s="791">
        <v>509.9</v>
      </c>
      <c r="K208" s="543">
        <f t="shared" si="62"/>
        <v>105192.37</v>
      </c>
      <c r="L208" s="544">
        <f>SUM(K208-G208)</f>
        <v>-1877.3300000000017</v>
      </c>
      <c r="M208" s="545">
        <v>1.6818</v>
      </c>
      <c r="N208" s="546">
        <f>SUM(K208-G208)*M208</f>
        <v>-3157.2935940000029</v>
      </c>
      <c r="O208" s="355"/>
      <c r="P208" s="355"/>
    </row>
    <row r="209" spans="1:26" s="110" customFormat="1" ht="15" customHeight="1" x14ac:dyDescent="0.25">
      <c r="A209" s="565" t="s">
        <v>1807</v>
      </c>
      <c r="B209" s="575" t="s">
        <v>1808</v>
      </c>
      <c r="C209" s="566" t="s">
        <v>77</v>
      </c>
      <c r="D209" s="567">
        <v>41891</v>
      </c>
      <c r="E209" s="568">
        <v>14550</v>
      </c>
      <c r="F209" s="792">
        <v>617</v>
      </c>
      <c r="G209" s="569">
        <f t="shared" si="61"/>
        <v>89773.5</v>
      </c>
      <c r="H209" s="570"/>
      <c r="I209" s="577">
        <v>41901</v>
      </c>
      <c r="J209" s="792">
        <v>647</v>
      </c>
      <c r="K209" s="571">
        <f t="shared" si="62"/>
        <v>94138.5</v>
      </c>
      <c r="L209" s="572">
        <f>SUM(G209-K209)</f>
        <v>-4365</v>
      </c>
      <c r="M209" s="573">
        <v>1.6613</v>
      </c>
      <c r="N209" s="574">
        <f>SUM(G209-K209)*M209</f>
        <v>-7251.5744999999997</v>
      </c>
      <c r="O209" s="354"/>
      <c r="P209" s="354"/>
    </row>
    <row r="210" spans="1:26" s="108" customFormat="1" ht="15" customHeight="1" x14ac:dyDescent="0.25">
      <c r="A210" s="536" t="s">
        <v>1244</v>
      </c>
      <c r="B210" s="535" t="s">
        <v>759</v>
      </c>
      <c r="C210" s="560" t="s">
        <v>52</v>
      </c>
      <c r="D210" s="561">
        <v>41884</v>
      </c>
      <c r="E210" s="562">
        <v>43780</v>
      </c>
      <c r="F210" s="791">
        <v>216.3</v>
      </c>
      <c r="G210" s="541">
        <f t="shared" ref="G210:G217" si="63">SUM(E210*F210)/100</f>
        <v>94696.14</v>
      </c>
      <c r="H210" s="542"/>
      <c r="I210" s="577">
        <v>41903</v>
      </c>
      <c r="J210" s="791">
        <v>207.9</v>
      </c>
      <c r="K210" s="543">
        <f t="shared" ref="K210:K217" si="64">SUM(E210*J210)/100</f>
        <v>91018.62</v>
      </c>
      <c r="L210" s="544">
        <f>SUM(K210-G210)</f>
        <v>-3677.5200000000041</v>
      </c>
      <c r="M210" s="545">
        <v>1.6571</v>
      </c>
      <c r="N210" s="546">
        <f>SUM(K210-G210)*M210</f>
        <v>-6094.0183920000072</v>
      </c>
      <c r="O210" s="355"/>
      <c r="P210" s="355"/>
    </row>
    <row r="211" spans="1:26" s="108" customFormat="1" ht="15" customHeight="1" x14ac:dyDescent="0.25">
      <c r="A211" s="536" t="s">
        <v>1064</v>
      </c>
      <c r="B211" s="535" t="s">
        <v>1845</v>
      </c>
      <c r="C211" s="560" t="s">
        <v>52</v>
      </c>
      <c r="D211" s="561">
        <v>41920</v>
      </c>
      <c r="E211" s="562">
        <v>122441</v>
      </c>
      <c r="F211" s="791">
        <v>142.4</v>
      </c>
      <c r="G211" s="541">
        <f t="shared" si="63"/>
        <v>174355.98400000003</v>
      </c>
      <c r="H211" s="542"/>
      <c r="I211" s="577">
        <v>41970</v>
      </c>
      <c r="J211" s="791">
        <v>147.30000000000001</v>
      </c>
      <c r="K211" s="543">
        <f t="shared" si="64"/>
        <v>180355.59299999999</v>
      </c>
      <c r="L211" s="544">
        <f>SUM(K211-G211)</f>
        <v>5999.6089999999676</v>
      </c>
      <c r="M211" s="545">
        <v>1.5722</v>
      </c>
      <c r="N211" s="546">
        <f>SUM(K211-G211)*M211</f>
        <v>9432.5852697999489</v>
      </c>
      <c r="O211" s="355"/>
      <c r="P211" s="355"/>
    </row>
    <row r="212" spans="1:26" s="108" customFormat="1" ht="15" customHeight="1" x14ac:dyDescent="0.25">
      <c r="A212" s="536" t="s">
        <v>1748</v>
      </c>
      <c r="B212" s="535" t="s">
        <v>1749</v>
      </c>
      <c r="C212" s="560" t="s">
        <v>52</v>
      </c>
      <c r="D212" s="561">
        <v>41941</v>
      </c>
      <c r="E212" s="562">
        <v>9583</v>
      </c>
      <c r="F212" s="791">
        <v>445.35</v>
      </c>
      <c r="G212" s="541">
        <f t="shared" si="63"/>
        <v>42677.890500000001</v>
      </c>
      <c r="H212" s="542"/>
      <c r="I212" s="577">
        <v>41971</v>
      </c>
      <c r="J212" s="791">
        <v>417.8</v>
      </c>
      <c r="K212" s="543">
        <f t="shared" si="64"/>
        <v>40037.773999999998</v>
      </c>
      <c r="L212" s="544">
        <f>SUM(K212-G212)</f>
        <v>-2640.1165000000037</v>
      </c>
      <c r="M212" s="545">
        <v>1.5643</v>
      </c>
      <c r="N212" s="546">
        <f>SUM(K212-G212)*M212</f>
        <v>-4129.9342409500059</v>
      </c>
      <c r="O212" s="355"/>
      <c r="P212" s="355"/>
    </row>
    <row r="213" spans="1:26" s="108" customFormat="1" ht="15" customHeight="1" x14ac:dyDescent="0.25">
      <c r="A213" s="536" t="s">
        <v>1876</v>
      </c>
      <c r="B213" s="535" t="s">
        <v>1877</v>
      </c>
      <c r="C213" s="560" t="s">
        <v>52</v>
      </c>
      <c r="D213" s="561">
        <v>41974</v>
      </c>
      <c r="E213" s="562">
        <v>12500</v>
      </c>
      <c r="F213" s="791">
        <v>475.4</v>
      </c>
      <c r="G213" s="541">
        <f t="shared" si="63"/>
        <v>59425</v>
      </c>
      <c r="H213" s="542"/>
      <c r="I213" s="577">
        <v>41981</v>
      </c>
      <c r="J213" s="791">
        <v>451.4</v>
      </c>
      <c r="K213" s="543">
        <f t="shared" si="64"/>
        <v>56425</v>
      </c>
      <c r="L213" s="544">
        <f>SUM(K213-G213)</f>
        <v>-3000</v>
      </c>
      <c r="M213" s="545">
        <v>1.5652999999999999</v>
      </c>
      <c r="N213" s="546">
        <f>SUM(K213-G213)*M213</f>
        <v>-4695.8999999999996</v>
      </c>
      <c r="O213" s="355"/>
      <c r="P213" s="355"/>
    </row>
    <row r="214" spans="1:26" s="108" customFormat="1" ht="15" customHeight="1" x14ac:dyDescent="0.25">
      <c r="A214" s="536" t="s">
        <v>1869</v>
      </c>
      <c r="B214" s="535" t="s">
        <v>1387</v>
      </c>
      <c r="C214" s="560" t="s">
        <v>52</v>
      </c>
      <c r="D214" s="561">
        <v>41971</v>
      </c>
      <c r="E214" s="562">
        <v>28500</v>
      </c>
      <c r="F214" s="791">
        <v>356</v>
      </c>
      <c r="G214" s="541">
        <f t="shared" si="63"/>
        <v>101460</v>
      </c>
      <c r="H214" s="542"/>
      <c r="I214" s="577">
        <v>41981</v>
      </c>
      <c r="J214" s="791">
        <v>344</v>
      </c>
      <c r="K214" s="543">
        <f t="shared" si="64"/>
        <v>98040</v>
      </c>
      <c r="L214" s="544">
        <f>SUM(K214-G214)</f>
        <v>-3420</v>
      </c>
      <c r="M214" s="545">
        <v>1.5652999999999999</v>
      </c>
      <c r="N214" s="546">
        <f>SUM(K214-G214)*M214</f>
        <v>-5353.326</v>
      </c>
      <c r="O214" s="355"/>
      <c r="P214" s="355"/>
    </row>
    <row r="215" spans="1:26" s="108" customFormat="1" ht="15" customHeight="1" x14ac:dyDescent="0.25">
      <c r="A215" s="565" t="s">
        <v>1412</v>
      </c>
      <c r="B215" s="575" t="s">
        <v>1411</v>
      </c>
      <c r="C215" s="566" t="s">
        <v>77</v>
      </c>
      <c r="D215" s="567">
        <v>41970</v>
      </c>
      <c r="E215" s="568">
        <v>4512</v>
      </c>
      <c r="F215" s="792">
        <v>1412</v>
      </c>
      <c r="G215" s="569">
        <f t="shared" si="63"/>
        <v>63709.440000000002</v>
      </c>
      <c r="H215" s="570"/>
      <c r="I215" s="577">
        <v>41984</v>
      </c>
      <c r="J215" s="792">
        <v>1490</v>
      </c>
      <c r="K215" s="571">
        <f t="shared" si="64"/>
        <v>67228.800000000003</v>
      </c>
      <c r="L215" s="572">
        <f>SUM(G215-K215)</f>
        <v>-3519.3600000000006</v>
      </c>
      <c r="M215" s="545">
        <v>1.5721000000000001</v>
      </c>
      <c r="N215" s="574">
        <f>SUM(G215-K215)*M215</f>
        <v>-5532.7858560000013</v>
      </c>
      <c r="O215" s="354"/>
      <c r="P215" s="354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1:26" s="110" customFormat="1" ht="15" customHeight="1" x14ac:dyDescent="0.25">
      <c r="A216" s="536" t="s">
        <v>1891</v>
      </c>
      <c r="B216" s="535" t="s">
        <v>1700</v>
      </c>
      <c r="C216" s="560" t="s">
        <v>52</v>
      </c>
      <c r="D216" s="561">
        <v>41983</v>
      </c>
      <c r="E216" s="562">
        <v>16450</v>
      </c>
      <c r="F216" s="791">
        <v>280.2</v>
      </c>
      <c r="G216" s="541">
        <f t="shared" si="63"/>
        <v>46092.9</v>
      </c>
      <c r="H216" s="542"/>
      <c r="I216" s="577">
        <v>41985</v>
      </c>
      <c r="J216" s="791">
        <v>268.2</v>
      </c>
      <c r="K216" s="543">
        <f t="shared" si="64"/>
        <v>44118.9</v>
      </c>
      <c r="L216" s="544">
        <f t="shared" ref="L216:L223" si="65">SUM(K216-G216)</f>
        <v>-1974</v>
      </c>
      <c r="M216" s="545">
        <v>1.5713999999999999</v>
      </c>
      <c r="N216" s="546">
        <f t="shared" ref="N216:N223" si="66">SUM(K216-G216)*M216</f>
        <v>-3101.9435999999996</v>
      </c>
      <c r="O216" s="355"/>
      <c r="P216" s="355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s="108" customFormat="1" ht="15" customHeight="1" x14ac:dyDescent="0.25">
      <c r="A217" s="536" t="s">
        <v>1868</v>
      </c>
      <c r="B217" s="535" t="s">
        <v>943</v>
      </c>
      <c r="C217" s="560" t="s">
        <v>52</v>
      </c>
      <c r="D217" s="561">
        <v>41967</v>
      </c>
      <c r="E217" s="562">
        <v>5027</v>
      </c>
      <c r="F217" s="791">
        <v>2139</v>
      </c>
      <c r="G217" s="541">
        <f t="shared" si="63"/>
        <v>107527.53</v>
      </c>
      <c r="H217" s="542"/>
      <c r="I217" s="577">
        <v>41985</v>
      </c>
      <c r="J217" s="791">
        <v>2114</v>
      </c>
      <c r="K217" s="543">
        <f t="shared" si="64"/>
        <v>106270.78</v>
      </c>
      <c r="L217" s="544">
        <f t="shared" si="65"/>
        <v>-1256.75</v>
      </c>
      <c r="M217" s="545">
        <v>1.5713999999999999</v>
      </c>
      <c r="N217" s="546">
        <f t="shared" si="66"/>
        <v>-1974.8569499999999</v>
      </c>
      <c r="O217" s="355"/>
      <c r="P217" s="355"/>
    </row>
    <row r="218" spans="1:26" s="108" customFormat="1" ht="15" customHeight="1" x14ac:dyDescent="0.25">
      <c r="A218" s="536" t="s">
        <v>829</v>
      </c>
      <c r="B218" s="535" t="s">
        <v>503</v>
      </c>
      <c r="C218" s="560" t="s">
        <v>52</v>
      </c>
      <c r="D218" s="561">
        <v>41970</v>
      </c>
      <c r="E218" s="562">
        <v>7298</v>
      </c>
      <c r="F218" s="791">
        <v>1526</v>
      </c>
      <c r="G218" s="541">
        <f t="shared" ref="G218:G223" si="67">SUM(E218*F218)/100</f>
        <v>111367.48</v>
      </c>
      <c r="H218" s="542"/>
      <c r="I218" s="577">
        <v>41988</v>
      </c>
      <c r="J218" s="791">
        <v>1458</v>
      </c>
      <c r="K218" s="543">
        <f t="shared" ref="K218:K223" si="68">SUM(E218*J218)/100</f>
        <v>106404.84</v>
      </c>
      <c r="L218" s="544">
        <f t="shared" si="65"/>
        <v>-4962.6399999999994</v>
      </c>
      <c r="M218" s="545">
        <v>1.5642</v>
      </c>
      <c r="N218" s="546">
        <f t="shared" si="66"/>
        <v>-7762.5614879999994</v>
      </c>
      <c r="O218" s="355"/>
      <c r="P218" s="355"/>
    </row>
    <row r="219" spans="1:26" s="108" customFormat="1" ht="15" customHeight="1" x14ac:dyDescent="0.25">
      <c r="A219" s="536" t="s">
        <v>1867</v>
      </c>
      <c r="B219" s="535" t="s">
        <v>1866</v>
      </c>
      <c r="C219" s="560" t="s">
        <v>52</v>
      </c>
      <c r="D219" s="561">
        <v>41970</v>
      </c>
      <c r="E219" s="562">
        <v>14140</v>
      </c>
      <c r="F219" s="791">
        <v>714</v>
      </c>
      <c r="G219" s="541">
        <f t="shared" si="67"/>
        <v>100959.6</v>
      </c>
      <c r="H219" s="542"/>
      <c r="I219" s="577">
        <v>41989</v>
      </c>
      <c r="J219" s="791">
        <v>682</v>
      </c>
      <c r="K219" s="543">
        <f t="shared" si="68"/>
        <v>96434.8</v>
      </c>
      <c r="L219" s="544">
        <f t="shared" si="65"/>
        <v>-4524.8000000000029</v>
      </c>
      <c r="M219" s="545">
        <v>1.5737000000000001</v>
      </c>
      <c r="N219" s="546">
        <f t="shared" si="66"/>
        <v>-7120.677760000005</v>
      </c>
      <c r="O219" s="355"/>
      <c r="P219" s="355"/>
    </row>
    <row r="220" spans="1:26" s="108" customFormat="1" ht="15" customHeight="1" x14ac:dyDescent="0.25">
      <c r="A220" s="536" t="s">
        <v>1901</v>
      </c>
      <c r="B220" s="535" t="s">
        <v>1902</v>
      </c>
      <c r="C220" s="560" t="s">
        <v>52</v>
      </c>
      <c r="D220" s="561">
        <v>41995</v>
      </c>
      <c r="E220" s="562">
        <v>18000</v>
      </c>
      <c r="F220" s="791">
        <v>54.5</v>
      </c>
      <c r="G220" s="541">
        <f t="shared" si="67"/>
        <v>9810</v>
      </c>
      <c r="H220" s="542"/>
      <c r="I220" s="577">
        <v>42016</v>
      </c>
      <c r="J220" s="791">
        <v>32</v>
      </c>
      <c r="K220" s="543">
        <f t="shared" si="68"/>
        <v>5760</v>
      </c>
      <c r="L220" s="544">
        <f t="shared" si="65"/>
        <v>-4050</v>
      </c>
      <c r="M220" s="545">
        <v>1.5162</v>
      </c>
      <c r="N220" s="546">
        <f t="shared" si="66"/>
        <v>-6140.61</v>
      </c>
      <c r="O220" s="355"/>
      <c r="P220" s="355"/>
    </row>
    <row r="221" spans="1:26" s="108" customFormat="1" ht="15" customHeight="1" x14ac:dyDescent="0.25">
      <c r="A221" s="536" t="s">
        <v>1904</v>
      </c>
      <c r="B221" s="535" t="s">
        <v>1903</v>
      </c>
      <c r="C221" s="560" t="s">
        <v>52</v>
      </c>
      <c r="D221" s="561">
        <v>41995</v>
      </c>
      <c r="E221" s="562">
        <v>14000</v>
      </c>
      <c r="F221" s="791">
        <v>46.6</v>
      </c>
      <c r="G221" s="541">
        <f t="shared" si="67"/>
        <v>6524</v>
      </c>
      <c r="H221" s="542"/>
      <c r="I221" s="577">
        <v>42016</v>
      </c>
      <c r="J221" s="791">
        <v>30.55</v>
      </c>
      <c r="K221" s="543">
        <f t="shared" si="68"/>
        <v>4277</v>
      </c>
      <c r="L221" s="544">
        <f t="shared" si="65"/>
        <v>-2247</v>
      </c>
      <c r="M221" s="545">
        <v>1.5162</v>
      </c>
      <c r="N221" s="546">
        <f t="shared" si="66"/>
        <v>-3406.9014000000002</v>
      </c>
      <c r="O221" s="355"/>
      <c r="P221" s="355"/>
    </row>
    <row r="222" spans="1:26" s="108" customFormat="1" ht="15" customHeight="1" x14ac:dyDescent="0.25">
      <c r="A222" s="536" t="s">
        <v>1916</v>
      </c>
      <c r="B222" s="535" t="s">
        <v>1917</v>
      </c>
      <c r="C222" s="560" t="s">
        <v>52</v>
      </c>
      <c r="D222" s="561">
        <v>42002</v>
      </c>
      <c r="E222" s="562">
        <v>7000</v>
      </c>
      <c r="F222" s="791">
        <v>621.20000000000005</v>
      </c>
      <c r="G222" s="541">
        <f t="shared" si="67"/>
        <v>43484</v>
      </c>
      <c r="H222" s="542"/>
      <c r="I222" s="577">
        <v>42011</v>
      </c>
      <c r="J222" s="791">
        <v>586.5</v>
      </c>
      <c r="K222" s="543">
        <f t="shared" si="68"/>
        <v>41055</v>
      </c>
      <c r="L222" s="544">
        <f t="shared" si="65"/>
        <v>-2429</v>
      </c>
      <c r="M222" s="545">
        <v>1.5103</v>
      </c>
      <c r="N222" s="546">
        <f t="shared" si="66"/>
        <v>-3668.5187000000001</v>
      </c>
      <c r="O222" s="355"/>
      <c r="P222" s="355"/>
    </row>
    <row r="223" spans="1:26" s="108" customFormat="1" ht="15" customHeight="1" x14ac:dyDescent="0.25">
      <c r="A223" s="536" t="s">
        <v>1910</v>
      </c>
      <c r="B223" s="535" t="s">
        <v>1911</v>
      </c>
      <c r="C223" s="560" t="s">
        <v>52</v>
      </c>
      <c r="D223" s="561">
        <v>41997</v>
      </c>
      <c r="E223" s="562">
        <v>23500</v>
      </c>
      <c r="F223" s="791">
        <v>249.3</v>
      </c>
      <c r="G223" s="541">
        <f t="shared" si="67"/>
        <v>58585.5</v>
      </c>
      <c r="H223" s="542"/>
      <c r="I223" s="577">
        <v>42010</v>
      </c>
      <c r="J223" s="791">
        <v>240.3</v>
      </c>
      <c r="K223" s="543">
        <f t="shared" si="68"/>
        <v>56470.5</v>
      </c>
      <c r="L223" s="544">
        <f t="shared" si="65"/>
        <v>-2115</v>
      </c>
      <c r="M223" s="545">
        <v>1.5133000000000001</v>
      </c>
      <c r="N223" s="546">
        <f t="shared" si="66"/>
        <v>-3200.6295</v>
      </c>
      <c r="O223" s="355"/>
      <c r="P223" s="355"/>
    </row>
    <row r="224" spans="1:26" s="108" customFormat="1" ht="15" customHeight="1" x14ac:dyDescent="0.25">
      <c r="A224" s="536" t="s">
        <v>1930</v>
      </c>
      <c r="B224" s="535" t="s">
        <v>1931</v>
      </c>
      <c r="C224" s="560" t="s">
        <v>52</v>
      </c>
      <c r="D224" s="561">
        <v>42017</v>
      </c>
      <c r="E224" s="562">
        <v>1835</v>
      </c>
      <c r="F224" s="791">
        <v>3580</v>
      </c>
      <c r="G224" s="541">
        <f t="shared" ref="G224:G229" si="69">SUM(E224*F224)/100</f>
        <v>65693</v>
      </c>
      <c r="H224" s="542"/>
      <c r="I224" s="577">
        <v>42041</v>
      </c>
      <c r="J224" s="791">
        <v>3632</v>
      </c>
      <c r="K224" s="543">
        <f t="shared" ref="K224:K229" si="70">SUM(E224*J224)/100</f>
        <v>66647.199999999997</v>
      </c>
      <c r="L224" s="544">
        <f>SUM(K224-G224)</f>
        <v>954.19999999999709</v>
      </c>
      <c r="M224" s="545">
        <v>1.5133000000000001</v>
      </c>
      <c r="N224" s="546">
        <f>SUM(K224-G224)*M224</f>
        <v>1443.9908599999958</v>
      </c>
      <c r="O224" s="355"/>
      <c r="P224" s="355"/>
    </row>
    <row r="225" spans="1:16" s="110" customFormat="1" ht="15" customHeight="1" x14ac:dyDescent="0.25">
      <c r="A225" s="565" t="s">
        <v>1846</v>
      </c>
      <c r="B225" s="575" t="s">
        <v>1552</v>
      </c>
      <c r="C225" s="566" t="s">
        <v>77</v>
      </c>
      <c r="D225" s="567">
        <v>41922</v>
      </c>
      <c r="E225" s="568">
        <v>10104</v>
      </c>
      <c r="F225" s="792">
        <v>607.65</v>
      </c>
      <c r="G225" s="569">
        <f t="shared" si="69"/>
        <v>61396.955999999998</v>
      </c>
      <c r="H225" s="570"/>
      <c r="I225" s="577">
        <v>42041</v>
      </c>
      <c r="J225" s="792">
        <v>382.8</v>
      </c>
      <c r="K225" s="571">
        <f t="shared" si="70"/>
        <v>38678.112000000001</v>
      </c>
      <c r="L225" s="572">
        <f>SUM(G225-K225)</f>
        <v>22718.843999999997</v>
      </c>
      <c r="M225" s="545">
        <v>1.5133000000000001</v>
      </c>
      <c r="N225" s="574">
        <f>SUM(G225-K225)*M225</f>
        <v>34380.426625200002</v>
      </c>
      <c r="O225" s="354"/>
      <c r="P225" s="354"/>
    </row>
    <row r="226" spans="1:16" s="108" customFormat="1" ht="15" customHeight="1" x14ac:dyDescent="0.25">
      <c r="A226" s="536" t="s">
        <v>1923</v>
      </c>
      <c r="B226" s="535" t="s">
        <v>1924</v>
      </c>
      <c r="C226" s="560" t="s">
        <v>52</v>
      </c>
      <c r="D226" s="561">
        <v>42010</v>
      </c>
      <c r="E226" s="562">
        <v>11022</v>
      </c>
      <c r="F226" s="791">
        <v>552</v>
      </c>
      <c r="G226" s="541">
        <f t="shared" si="69"/>
        <v>60841.440000000002</v>
      </c>
      <c r="H226" s="542"/>
      <c r="I226" s="577">
        <v>42044</v>
      </c>
      <c r="J226" s="791">
        <v>561</v>
      </c>
      <c r="K226" s="543">
        <f t="shared" si="70"/>
        <v>61833.42</v>
      </c>
      <c r="L226" s="544">
        <f t="shared" ref="L226:L236" si="71">SUM(K226-G226)</f>
        <v>991.97999999999593</v>
      </c>
      <c r="M226" s="545">
        <v>1.5383</v>
      </c>
      <c r="N226" s="546">
        <f t="shared" ref="N226:N236" si="72">SUM(K226-G226)*M226</f>
        <v>1525.9628339999938</v>
      </c>
      <c r="O226" s="355"/>
      <c r="P226" s="355"/>
    </row>
    <row r="227" spans="1:16" s="108" customFormat="1" ht="15" customHeight="1" x14ac:dyDescent="0.25">
      <c r="A227" s="536" t="s">
        <v>1913</v>
      </c>
      <c r="B227" s="535" t="s">
        <v>1618</v>
      </c>
      <c r="C227" s="560" t="s">
        <v>52</v>
      </c>
      <c r="D227" s="561">
        <v>41997</v>
      </c>
      <c r="E227" s="562">
        <v>6150</v>
      </c>
      <c r="F227" s="791">
        <v>1342</v>
      </c>
      <c r="G227" s="541">
        <f t="shared" si="69"/>
        <v>82533</v>
      </c>
      <c r="H227" s="542"/>
      <c r="I227" s="577">
        <v>42045</v>
      </c>
      <c r="J227" s="791">
        <v>1284</v>
      </c>
      <c r="K227" s="543">
        <f t="shared" si="70"/>
        <v>78966</v>
      </c>
      <c r="L227" s="544">
        <f t="shared" si="71"/>
        <v>-3567</v>
      </c>
      <c r="M227" s="545">
        <v>1.5383</v>
      </c>
      <c r="N227" s="546">
        <f t="shared" si="72"/>
        <v>-5487.1161000000002</v>
      </c>
      <c r="O227" s="355"/>
      <c r="P227" s="355"/>
    </row>
    <row r="228" spans="1:16" s="108" customFormat="1" ht="15" customHeight="1" x14ac:dyDescent="0.25">
      <c r="A228" s="536" t="s">
        <v>1936</v>
      </c>
      <c r="B228" s="535" t="s">
        <v>1937</v>
      </c>
      <c r="C228" s="560" t="s">
        <v>52</v>
      </c>
      <c r="D228" s="561">
        <v>42019</v>
      </c>
      <c r="E228" s="562">
        <v>3583</v>
      </c>
      <c r="F228" s="791">
        <v>1885</v>
      </c>
      <c r="G228" s="541">
        <f t="shared" si="69"/>
        <v>67539.55</v>
      </c>
      <c r="H228" s="542"/>
      <c r="I228" s="577">
        <v>42048</v>
      </c>
      <c r="J228" s="791">
        <v>1837</v>
      </c>
      <c r="K228" s="543">
        <f t="shared" si="70"/>
        <v>65819.710000000006</v>
      </c>
      <c r="L228" s="544">
        <f t="shared" si="71"/>
        <v>-1719.8399999999965</v>
      </c>
      <c r="M228" s="545">
        <v>1.5383</v>
      </c>
      <c r="N228" s="546">
        <f t="shared" si="72"/>
        <v>-2645.6298719999945</v>
      </c>
      <c r="O228" s="355"/>
      <c r="P228" s="355"/>
    </row>
    <row r="229" spans="1:16" s="108" customFormat="1" ht="15" customHeight="1" x14ac:dyDescent="0.25">
      <c r="A229" s="536" t="s">
        <v>1914</v>
      </c>
      <c r="B229" s="535" t="s">
        <v>1692</v>
      </c>
      <c r="C229" s="560" t="s">
        <v>52</v>
      </c>
      <c r="D229" s="561">
        <v>41997</v>
      </c>
      <c r="E229" s="562">
        <v>12690</v>
      </c>
      <c r="F229" s="791">
        <v>284</v>
      </c>
      <c r="G229" s="541">
        <f t="shared" si="69"/>
        <v>36039.599999999999</v>
      </c>
      <c r="H229" s="542"/>
      <c r="I229" s="577">
        <v>42048</v>
      </c>
      <c r="J229" s="791">
        <v>296.2</v>
      </c>
      <c r="K229" s="543">
        <f t="shared" si="70"/>
        <v>37587.78</v>
      </c>
      <c r="L229" s="544">
        <f t="shared" si="71"/>
        <v>1548.1800000000003</v>
      </c>
      <c r="M229" s="545">
        <v>1.5388999999999999</v>
      </c>
      <c r="N229" s="546">
        <f t="shared" si="72"/>
        <v>2382.4942020000003</v>
      </c>
      <c r="O229" s="355"/>
      <c r="P229" s="355"/>
    </row>
    <row r="230" spans="1:16" s="108" customFormat="1" ht="15" customHeight="1" x14ac:dyDescent="0.25">
      <c r="A230" s="536" t="s">
        <v>1943</v>
      </c>
      <c r="B230" s="535" t="s">
        <v>1942</v>
      </c>
      <c r="C230" s="560" t="s">
        <v>52</v>
      </c>
      <c r="D230" s="561">
        <v>42026</v>
      </c>
      <c r="E230" s="562">
        <v>16888</v>
      </c>
      <c r="F230" s="791">
        <v>493</v>
      </c>
      <c r="G230" s="541">
        <f t="shared" ref="G230:G236" si="73">SUM(E230*F230)/100</f>
        <v>83257.84</v>
      </c>
      <c r="H230" s="542"/>
      <c r="I230" s="577">
        <v>42065</v>
      </c>
      <c r="J230" s="791">
        <v>502.1</v>
      </c>
      <c r="K230" s="543">
        <f t="shared" ref="K230:K236" si="74">SUM(E230*J230)/100</f>
        <v>84794.648000000001</v>
      </c>
      <c r="L230" s="544">
        <f t="shared" si="71"/>
        <v>1536.8080000000045</v>
      </c>
      <c r="M230" s="545">
        <v>1.5431999999999999</v>
      </c>
      <c r="N230" s="546">
        <f t="shared" si="72"/>
        <v>2371.6021056000068</v>
      </c>
      <c r="O230" s="355"/>
      <c r="P230" s="355"/>
    </row>
    <row r="231" spans="1:16" s="108" customFormat="1" ht="15" customHeight="1" x14ac:dyDescent="0.25">
      <c r="A231" s="536" t="s">
        <v>1956</v>
      </c>
      <c r="B231" s="535" t="s">
        <v>1955</v>
      </c>
      <c r="C231" s="560" t="s">
        <v>52</v>
      </c>
      <c r="D231" s="561">
        <v>42032</v>
      </c>
      <c r="E231" s="562">
        <v>7784</v>
      </c>
      <c r="F231" s="791">
        <v>1135</v>
      </c>
      <c r="G231" s="541">
        <f t="shared" si="73"/>
        <v>88348.4</v>
      </c>
      <c r="H231" s="542"/>
      <c r="I231" s="577">
        <v>42065</v>
      </c>
      <c r="J231" s="791">
        <v>1081</v>
      </c>
      <c r="K231" s="543">
        <f t="shared" si="74"/>
        <v>84145.04</v>
      </c>
      <c r="L231" s="544">
        <f t="shared" si="71"/>
        <v>-4203.3600000000006</v>
      </c>
      <c r="M231" s="545">
        <v>1.5431999999999999</v>
      </c>
      <c r="N231" s="546">
        <f t="shared" si="72"/>
        <v>-6486.6251520000005</v>
      </c>
      <c r="O231" s="355"/>
      <c r="P231" s="355"/>
    </row>
    <row r="232" spans="1:16" s="108" customFormat="1" ht="15" customHeight="1" x14ac:dyDescent="0.25">
      <c r="A232" s="536" t="s">
        <v>790</v>
      </c>
      <c r="B232" s="535" t="s">
        <v>791</v>
      </c>
      <c r="C232" s="560" t="s">
        <v>52</v>
      </c>
      <c r="D232" s="561">
        <v>42048</v>
      </c>
      <c r="E232" s="562">
        <v>9113</v>
      </c>
      <c r="F232" s="791">
        <v>2360</v>
      </c>
      <c r="G232" s="541">
        <f t="shared" si="73"/>
        <v>215066.8</v>
      </c>
      <c r="H232" s="542"/>
      <c r="I232" s="577">
        <v>42066</v>
      </c>
      <c r="J232" s="791">
        <v>2302</v>
      </c>
      <c r="K232" s="543">
        <f t="shared" si="74"/>
        <v>209781.26</v>
      </c>
      <c r="L232" s="544">
        <f t="shared" si="71"/>
        <v>-5285.539999999979</v>
      </c>
      <c r="M232" s="545">
        <v>1.5431999999999999</v>
      </c>
      <c r="N232" s="546">
        <f t="shared" si="72"/>
        <v>-8156.6453279999669</v>
      </c>
      <c r="O232" s="355"/>
      <c r="P232" s="355"/>
    </row>
    <row r="233" spans="1:16" s="108" customFormat="1" ht="15" customHeight="1" x14ac:dyDescent="0.25">
      <c r="A233" s="536" t="s">
        <v>1910</v>
      </c>
      <c r="B233" s="535" t="s">
        <v>1911</v>
      </c>
      <c r="C233" s="560" t="s">
        <v>52</v>
      </c>
      <c r="D233" s="561">
        <v>42023</v>
      </c>
      <c r="E233" s="562">
        <v>17272</v>
      </c>
      <c r="F233" s="791">
        <v>253.8</v>
      </c>
      <c r="G233" s="541">
        <f t="shared" si="73"/>
        <v>43836.336000000003</v>
      </c>
      <c r="H233" s="542"/>
      <c r="I233" s="577">
        <v>42066</v>
      </c>
      <c r="J233" s="791">
        <v>271.60000000000002</v>
      </c>
      <c r="K233" s="543">
        <f t="shared" si="74"/>
        <v>46910.752</v>
      </c>
      <c r="L233" s="544">
        <f t="shared" si="71"/>
        <v>3074.4159999999974</v>
      </c>
      <c r="M233" s="545">
        <v>1.5431999999999999</v>
      </c>
      <c r="N233" s="546">
        <f t="shared" si="72"/>
        <v>4744.4387711999962</v>
      </c>
      <c r="O233" s="355"/>
      <c r="P233" s="355"/>
    </row>
    <row r="234" spans="1:16" s="108" customFormat="1" ht="15" customHeight="1" x14ac:dyDescent="0.25">
      <c r="A234" s="536" t="s">
        <v>1868</v>
      </c>
      <c r="B234" s="535" t="s">
        <v>943</v>
      </c>
      <c r="C234" s="560" t="s">
        <v>52</v>
      </c>
      <c r="D234" s="561">
        <v>42025</v>
      </c>
      <c r="E234" s="562">
        <v>5066</v>
      </c>
      <c r="F234" s="791">
        <v>2139</v>
      </c>
      <c r="G234" s="541">
        <f t="shared" si="73"/>
        <v>108361.74</v>
      </c>
      <c r="H234" s="542"/>
      <c r="I234" s="577">
        <v>42066</v>
      </c>
      <c r="J234" s="791">
        <v>2425</v>
      </c>
      <c r="K234" s="543">
        <f t="shared" si="74"/>
        <v>122850.5</v>
      </c>
      <c r="L234" s="544">
        <f t="shared" si="71"/>
        <v>14488.759999999995</v>
      </c>
      <c r="M234" s="545">
        <v>1.5431999999999999</v>
      </c>
      <c r="N234" s="546">
        <f t="shared" si="72"/>
        <v>22359.05443199999</v>
      </c>
      <c r="O234" s="355"/>
      <c r="P234" s="355"/>
    </row>
    <row r="235" spans="1:16" s="108" customFormat="1" ht="15" customHeight="1" x14ac:dyDescent="0.25">
      <c r="A235" s="536" t="s">
        <v>716</v>
      </c>
      <c r="B235" s="535" t="s">
        <v>717</v>
      </c>
      <c r="C235" s="560" t="s">
        <v>52</v>
      </c>
      <c r="D235" s="561">
        <v>42038</v>
      </c>
      <c r="E235" s="562">
        <v>14333</v>
      </c>
      <c r="F235" s="791">
        <v>158.69999999999999</v>
      </c>
      <c r="G235" s="541">
        <f t="shared" si="73"/>
        <v>22746.470999999998</v>
      </c>
      <c r="H235" s="542"/>
      <c r="I235" s="577">
        <v>42161</v>
      </c>
      <c r="J235" s="791">
        <v>160.78</v>
      </c>
      <c r="K235" s="543">
        <f t="shared" si="74"/>
        <v>23044.597400000002</v>
      </c>
      <c r="L235" s="544">
        <f t="shared" si="71"/>
        <v>298.12640000000465</v>
      </c>
      <c r="M235" s="545">
        <v>1.5431999999999999</v>
      </c>
      <c r="N235" s="546">
        <f t="shared" si="72"/>
        <v>460.06866048000717</v>
      </c>
      <c r="O235" s="355"/>
      <c r="P235" s="355"/>
    </row>
    <row r="236" spans="1:16" s="108" customFormat="1" ht="15" customHeight="1" x14ac:dyDescent="0.25">
      <c r="A236" s="536" t="s">
        <v>1912</v>
      </c>
      <c r="B236" s="535" t="s">
        <v>1905</v>
      </c>
      <c r="C236" s="560" t="s">
        <v>52</v>
      </c>
      <c r="D236" s="561">
        <v>41995</v>
      </c>
      <c r="E236" s="562">
        <v>7600</v>
      </c>
      <c r="F236" s="791">
        <v>206</v>
      </c>
      <c r="G236" s="541">
        <f t="shared" si="73"/>
        <v>15656</v>
      </c>
      <c r="H236" s="542"/>
      <c r="I236" s="577">
        <v>42161</v>
      </c>
      <c r="J236" s="791">
        <v>221</v>
      </c>
      <c r="K236" s="543">
        <f t="shared" si="74"/>
        <v>16796</v>
      </c>
      <c r="L236" s="544">
        <f t="shared" si="71"/>
        <v>1140</v>
      </c>
      <c r="M236" s="545">
        <v>1.5431999999999999</v>
      </c>
      <c r="N236" s="546">
        <f t="shared" si="72"/>
        <v>1759.2479999999998</v>
      </c>
      <c r="O236" s="355"/>
      <c r="P236" s="355"/>
    </row>
    <row r="237" spans="1:16" s="108" customFormat="1" ht="15" customHeight="1" x14ac:dyDescent="0.25">
      <c r="A237" s="536" t="s">
        <v>418</v>
      </c>
      <c r="B237" s="535" t="s">
        <v>1946</v>
      </c>
      <c r="C237" s="560" t="s">
        <v>52</v>
      </c>
      <c r="D237" s="561">
        <v>42026</v>
      </c>
      <c r="E237" s="562">
        <v>2268</v>
      </c>
      <c r="F237" s="791">
        <v>1448.5</v>
      </c>
      <c r="G237" s="541">
        <f t="shared" ref="G237:G245" si="75">SUM(E237*F237)/100</f>
        <v>32851.980000000003</v>
      </c>
      <c r="H237" s="542"/>
      <c r="I237" s="577">
        <v>42073</v>
      </c>
      <c r="J237" s="850">
        <v>1498.6</v>
      </c>
      <c r="K237" s="543">
        <f t="shared" ref="K237:K245" si="76">SUM(E237*J237)/100</f>
        <v>33988.248</v>
      </c>
      <c r="L237" s="544">
        <f t="shared" ref="L237:L245" si="77">SUM(K237-G237)</f>
        <v>1136.2679999999964</v>
      </c>
      <c r="M237" s="545">
        <v>1.5431999999999999</v>
      </c>
      <c r="N237" s="546">
        <f t="shared" ref="N237:N245" si="78">SUM(K237-G237)*M237</f>
        <v>1753.4887775999944</v>
      </c>
      <c r="O237" s="355"/>
      <c r="P237" s="355"/>
    </row>
    <row r="238" spans="1:16" s="108" customFormat="1" ht="15" customHeight="1" x14ac:dyDescent="0.25">
      <c r="A238" s="536" t="s">
        <v>1748</v>
      </c>
      <c r="B238" s="535" t="s">
        <v>1749</v>
      </c>
      <c r="C238" s="560" t="s">
        <v>52</v>
      </c>
      <c r="D238" s="561">
        <v>42026</v>
      </c>
      <c r="E238" s="562">
        <v>8572</v>
      </c>
      <c r="F238" s="791">
        <v>428.8</v>
      </c>
      <c r="G238" s="541">
        <f t="shared" si="75"/>
        <v>36756.736000000004</v>
      </c>
      <c r="H238" s="542"/>
      <c r="I238" s="577">
        <v>42073</v>
      </c>
      <c r="J238" s="850">
        <v>439.6</v>
      </c>
      <c r="K238" s="543">
        <f t="shared" si="76"/>
        <v>37682.512000000002</v>
      </c>
      <c r="L238" s="544">
        <f t="shared" si="77"/>
        <v>925.77599999999802</v>
      </c>
      <c r="M238" s="545">
        <v>1.5431999999999999</v>
      </c>
      <c r="N238" s="546">
        <f t="shared" si="78"/>
        <v>1428.6575231999968</v>
      </c>
      <c r="O238" s="355"/>
      <c r="P238" s="355"/>
    </row>
    <row r="239" spans="1:16" s="108" customFormat="1" ht="15" customHeight="1" x14ac:dyDescent="0.25">
      <c r="A239" s="536" t="s">
        <v>1599</v>
      </c>
      <c r="B239" s="535" t="s">
        <v>1600</v>
      </c>
      <c r="C239" s="560" t="s">
        <v>52</v>
      </c>
      <c r="D239" s="561">
        <v>42052</v>
      </c>
      <c r="E239" s="562">
        <v>13196</v>
      </c>
      <c r="F239" s="791">
        <v>362.4</v>
      </c>
      <c r="G239" s="541">
        <f t="shared" si="75"/>
        <v>47822.303999999996</v>
      </c>
      <c r="H239" s="542"/>
      <c r="I239" s="577">
        <v>42072</v>
      </c>
      <c r="J239" s="850">
        <v>351</v>
      </c>
      <c r="K239" s="543">
        <f t="shared" si="76"/>
        <v>46317.96</v>
      </c>
      <c r="L239" s="544">
        <f t="shared" si="77"/>
        <v>-1504.3439999999973</v>
      </c>
      <c r="M239" s="545">
        <v>1.5431999999999999</v>
      </c>
      <c r="N239" s="546">
        <f t="shared" si="78"/>
        <v>-2321.5036607999959</v>
      </c>
      <c r="O239" s="355"/>
      <c r="P239" s="355"/>
    </row>
    <row r="240" spans="1:16" s="108" customFormat="1" ht="15" customHeight="1" x14ac:dyDescent="0.25">
      <c r="A240" s="536" t="s">
        <v>2001</v>
      </c>
      <c r="B240" s="535" t="s">
        <v>1408</v>
      </c>
      <c r="C240" s="560" t="s">
        <v>52</v>
      </c>
      <c r="D240" s="561">
        <v>42059</v>
      </c>
      <c r="E240" s="562">
        <v>135524</v>
      </c>
      <c r="F240" s="791">
        <v>117.98</v>
      </c>
      <c r="G240" s="541">
        <f t="shared" si="75"/>
        <v>159891.21520000001</v>
      </c>
      <c r="H240" s="542"/>
      <c r="I240" s="577">
        <v>42072</v>
      </c>
      <c r="J240" s="850">
        <v>113.9</v>
      </c>
      <c r="K240" s="543">
        <f t="shared" si="76"/>
        <v>154361.83600000001</v>
      </c>
      <c r="L240" s="544">
        <f t="shared" si="77"/>
        <v>-5529.3791999999958</v>
      </c>
      <c r="M240" s="545">
        <v>1.5431999999999999</v>
      </c>
      <c r="N240" s="546">
        <f t="shared" si="78"/>
        <v>-8532.9379814399927</v>
      </c>
      <c r="O240" s="355"/>
      <c r="P240" s="355"/>
    </row>
    <row r="241" spans="1:16" s="108" customFormat="1" ht="15" customHeight="1" x14ac:dyDescent="0.25">
      <c r="A241" s="536" t="s">
        <v>1984</v>
      </c>
      <c r="B241" s="535" t="s">
        <v>1985</v>
      </c>
      <c r="C241" s="560" t="s">
        <v>52</v>
      </c>
      <c r="D241" s="561">
        <v>42051</v>
      </c>
      <c r="E241" s="562">
        <v>31133</v>
      </c>
      <c r="F241" s="791">
        <v>168.7</v>
      </c>
      <c r="G241" s="541">
        <f t="shared" si="75"/>
        <v>52521.370999999999</v>
      </c>
      <c r="H241" s="542"/>
      <c r="I241" s="577">
        <v>42073</v>
      </c>
      <c r="J241" s="850">
        <v>174.5</v>
      </c>
      <c r="K241" s="543">
        <f t="shared" si="76"/>
        <v>54327.084999999999</v>
      </c>
      <c r="L241" s="544">
        <f t="shared" si="77"/>
        <v>1805.7139999999999</v>
      </c>
      <c r="M241" s="545">
        <v>1.5431999999999999</v>
      </c>
      <c r="N241" s="546">
        <f t="shared" si="78"/>
        <v>2786.5778447999996</v>
      </c>
      <c r="O241" s="355"/>
      <c r="P241" s="355"/>
    </row>
    <row r="242" spans="1:16" s="108" customFormat="1" ht="15" customHeight="1" x14ac:dyDescent="0.25">
      <c r="A242" s="536" t="s">
        <v>705</v>
      </c>
      <c r="B242" s="535" t="s">
        <v>1947</v>
      </c>
      <c r="C242" s="560" t="s">
        <v>52</v>
      </c>
      <c r="D242" s="561">
        <v>42026</v>
      </c>
      <c r="E242" s="562">
        <v>2150</v>
      </c>
      <c r="F242" s="791">
        <v>2235</v>
      </c>
      <c r="G242" s="541">
        <f t="shared" si="75"/>
        <v>48052.5</v>
      </c>
      <c r="H242" s="542"/>
      <c r="I242" s="577">
        <v>42072</v>
      </c>
      <c r="J242" s="850">
        <v>2130</v>
      </c>
      <c r="K242" s="543">
        <f t="shared" si="76"/>
        <v>45795</v>
      </c>
      <c r="L242" s="544">
        <f t="shared" si="77"/>
        <v>-2257.5</v>
      </c>
      <c r="M242" s="545">
        <v>1.5431999999999999</v>
      </c>
      <c r="N242" s="546">
        <f t="shared" si="78"/>
        <v>-3483.7739999999999</v>
      </c>
      <c r="O242" s="355"/>
      <c r="P242" s="355"/>
    </row>
    <row r="243" spans="1:16" s="108" customFormat="1" ht="15" customHeight="1" x14ac:dyDescent="0.25">
      <c r="A243" s="536" t="s">
        <v>1480</v>
      </c>
      <c r="B243" s="535" t="s">
        <v>1481</v>
      </c>
      <c r="C243" s="560" t="s">
        <v>52</v>
      </c>
      <c r="D243" s="561">
        <v>42002</v>
      </c>
      <c r="E243" s="562">
        <v>1249</v>
      </c>
      <c r="F243" s="791">
        <v>2979.5</v>
      </c>
      <c r="G243" s="541">
        <f t="shared" si="75"/>
        <v>37213.955000000002</v>
      </c>
      <c r="H243" s="542"/>
      <c r="I243" s="577">
        <v>42072</v>
      </c>
      <c r="J243" s="850">
        <v>2908</v>
      </c>
      <c r="K243" s="543">
        <f t="shared" si="76"/>
        <v>36320.92</v>
      </c>
      <c r="L243" s="544">
        <f t="shared" si="77"/>
        <v>-893.03500000000349</v>
      </c>
      <c r="M243" s="545">
        <v>1.5431999999999999</v>
      </c>
      <c r="N243" s="546">
        <f t="shared" si="78"/>
        <v>-1378.1316120000054</v>
      </c>
      <c r="O243" s="355"/>
      <c r="P243" s="355"/>
    </row>
    <row r="244" spans="1:16" s="108" customFormat="1" ht="15" customHeight="1" x14ac:dyDescent="0.25">
      <c r="A244" s="536" t="s">
        <v>1926</v>
      </c>
      <c r="B244" s="535" t="s">
        <v>1925</v>
      </c>
      <c r="C244" s="560" t="s">
        <v>52</v>
      </c>
      <c r="D244" s="561">
        <v>42010</v>
      </c>
      <c r="E244" s="562">
        <v>3455</v>
      </c>
      <c r="F244" s="791">
        <v>2043</v>
      </c>
      <c r="G244" s="541">
        <f t="shared" si="75"/>
        <v>70585.649999999994</v>
      </c>
      <c r="H244" s="542"/>
      <c r="I244" s="577">
        <v>42072</v>
      </c>
      <c r="J244" s="850">
        <v>2393</v>
      </c>
      <c r="K244" s="543">
        <f t="shared" si="76"/>
        <v>82678.149999999994</v>
      </c>
      <c r="L244" s="544">
        <f t="shared" si="77"/>
        <v>12092.5</v>
      </c>
      <c r="M244" s="545">
        <v>1.5431999999999999</v>
      </c>
      <c r="N244" s="546">
        <f t="shared" si="78"/>
        <v>18661.146000000001</v>
      </c>
      <c r="O244" s="355"/>
      <c r="P244" s="355"/>
    </row>
    <row r="245" spans="1:16" s="108" customFormat="1" ht="15" customHeight="1" x14ac:dyDescent="0.25">
      <c r="A245" s="536" t="s">
        <v>1914</v>
      </c>
      <c r="B245" s="535" t="s">
        <v>1692</v>
      </c>
      <c r="C245" s="560" t="s">
        <v>52</v>
      </c>
      <c r="D245" s="561">
        <v>42058</v>
      </c>
      <c r="E245" s="562">
        <v>25051</v>
      </c>
      <c r="F245" s="791">
        <v>317</v>
      </c>
      <c r="G245" s="541">
        <f t="shared" si="75"/>
        <v>79411.67</v>
      </c>
      <c r="H245" s="542"/>
      <c r="I245" s="577">
        <v>42073</v>
      </c>
      <c r="J245" s="850">
        <v>298.24</v>
      </c>
      <c r="K245" s="543">
        <f t="shared" si="76"/>
        <v>74712.102400000003</v>
      </c>
      <c r="L245" s="544">
        <f t="shared" si="77"/>
        <v>-4699.5675999999949</v>
      </c>
      <c r="M245" s="545">
        <v>1.5431999999999999</v>
      </c>
      <c r="N245" s="546">
        <f t="shared" si="78"/>
        <v>-7252.3727203199915</v>
      </c>
      <c r="O245" s="355"/>
      <c r="P245" s="355"/>
    </row>
    <row r="246" spans="1:16" s="108" customFormat="1" ht="15" customHeight="1" x14ac:dyDescent="0.25">
      <c r="A246" s="536" t="s">
        <v>1944</v>
      </c>
      <c r="B246" s="535" t="s">
        <v>1945</v>
      </c>
      <c r="C246" s="560" t="s">
        <v>52</v>
      </c>
      <c r="D246" s="561">
        <v>42025</v>
      </c>
      <c r="E246" s="562">
        <v>5211</v>
      </c>
      <c r="F246" s="791">
        <v>1030</v>
      </c>
      <c r="G246" s="541">
        <f t="shared" ref="G246:G257" si="79">SUM(E246*F246)/100</f>
        <v>53673.3</v>
      </c>
      <c r="H246" s="542"/>
      <c r="I246" s="577">
        <v>42088</v>
      </c>
      <c r="J246" s="791">
        <v>1142</v>
      </c>
      <c r="K246" s="543">
        <f t="shared" ref="K246:K257" si="80">SUM(E246*J246)/100</f>
        <v>59509.62</v>
      </c>
      <c r="L246" s="544">
        <f t="shared" ref="L246:L257" si="81">SUM(K246-G246)</f>
        <v>5836.32</v>
      </c>
      <c r="M246" s="545">
        <v>1.4883999999999999</v>
      </c>
      <c r="N246" s="546">
        <f t="shared" ref="N246:N257" si="82">SUM(K246-G246)*M246</f>
        <v>8686.7786879999985</v>
      </c>
      <c r="O246" s="355"/>
      <c r="P246" s="355"/>
    </row>
    <row r="247" spans="1:16" s="108" customFormat="1" ht="15" customHeight="1" x14ac:dyDescent="0.25">
      <c r="A247" s="536" t="s">
        <v>1950</v>
      </c>
      <c r="B247" s="535" t="s">
        <v>299</v>
      </c>
      <c r="C247" s="560" t="s">
        <v>52</v>
      </c>
      <c r="D247" s="561">
        <v>42032</v>
      </c>
      <c r="E247" s="562">
        <v>19078</v>
      </c>
      <c r="F247" s="791">
        <v>303.10000000000002</v>
      </c>
      <c r="G247" s="541">
        <f t="shared" si="79"/>
        <v>57825.418000000005</v>
      </c>
      <c r="H247" s="542"/>
      <c r="I247" s="577">
        <v>42089</v>
      </c>
      <c r="J247" s="791">
        <v>307.10000000000002</v>
      </c>
      <c r="K247" s="543">
        <f t="shared" si="80"/>
        <v>58588.538000000008</v>
      </c>
      <c r="L247" s="544">
        <f t="shared" si="81"/>
        <v>763.12000000000262</v>
      </c>
      <c r="M247" s="545">
        <v>1.4883999999999999</v>
      </c>
      <c r="N247" s="546">
        <f t="shared" si="82"/>
        <v>1135.8278080000039</v>
      </c>
      <c r="O247" s="355"/>
      <c r="P247" s="355"/>
    </row>
    <row r="248" spans="1:16" s="108" customFormat="1" ht="15" customHeight="1" x14ac:dyDescent="0.25">
      <c r="A248" s="536" t="s">
        <v>2006</v>
      </c>
      <c r="B248" s="535" t="s">
        <v>2007</v>
      </c>
      <c r="C248" s="560" t="s">
        <v>52</v>
      </c>
      <c r="D248" s="561">
        <v>42061</v>
      </c>
      <c r="E248" s="562">
        <v>5529</v>
      </c>
      <c r="F248" s="791">
        <v>873</v>
      </c>
      <c r="G248" s="541">
        <f t="shared" si="79"/>
        <v>48268.17</v>
      </c>
      <c r="H248" s="542"/>
      <c r="I248" s="577">
        <v>42089</v>
      </c>
      <c r="J248" s="791">
        <v>832</v>
      </c>
      <c r="K248" s="543">
        <f t="shared" si="80"/>
        <v>46001.279999999999</v>
      </c>
      <c r="L248" s="544">
        <f t="shared" si="81"/>
        <v>-2266.8899999999994</v>
      </c>
      <c r="M248" s="545">
        <v>1.4883999999999999</v>
      </c>
      <c r="N248" s="546">
        <f t="shared" si="82"/>
        <v>-3374.0390759999991</v>
      </c>
      <c r="O248" s="355"/>
      <c r="P248" s="355"/>
    </row>
    <row r="249" spans="1:16" s="108" customFormat="1" ht="15" customHeight="1" x14ac:dyDescent="0.25">
      <c r="A249" s="536" t="s">
        <v>1807</v>
      </c>
      <c r="B249" s="535" t="s">
        <v>1808</v>
      </c>
      <c r="C249" s="560" t="s">
        <v>52</v>
      </c>
      <c r="D249" s="561">
        <v>42027</v>
      </c>
      <c r="E249" s="562">
        <v>7985</v>
      </c>
      <c r="F249" s="791">
        <v>756.5</v>
      </c>
      <c r="G249" s="541">
        <f t="shared" si="79"/>
        <v>60406.525000000001</v>
      </c>
      <c r="H249" s="542"/>
      <c r="I249" s="577">
        <v>42111</v>
      </c>
      <c r="J249" s="791">
        <v>833</v>
      </c>
      <c r="K249" s="543">
        <f t="shared" si="80"/>
        <v>66515.05</v>
      </c>
      <c r="L249" s="544">
        <f t="shared" si="81"/>
        <v>6108.5250000000015</v>
      </c>
      <c r="M249" s="545">
        <v>1.4883999999999999</v>
      </c>
      <c r="N249" s="546">
        <f t="shared" si="82"/>
        <v>9091.9286100000027</v>
      </c>
      <c r="O249" s="355"/>
      <c r="P249" s="355"/>
    </row>
    <row r="250" spans="1:16" s="108" customFormat="1" ht="15" customHeight="1" x14ac:dyDescent="0.25">
      <c r="A250" s="536" t="s">
        <v>1807</v>
      </c>
      <c r="B250" s="535" t="s">
        <v>1808</v>
      </c>
      <c r="C250" s="560" t="s">
        <v>52</v>
      </c>
      <c r="D250" s="561">
        <v>42107</v>
      </c>
      <c r="E250" s="562">
        <v>7985</v>
      </c>
      <c r="F250" s="791">
        <v>0</v>
      </c>
      <c r="G250" s="541">
        <f t="shared" si="79"/>
        <v>0</v>
      </c>
      <c r="H250" s="542"/>
      <c r="I250" s="564"/>
      <c r="J250" s="791">
        <v>50</v>
      </c>
      <c r="K250" s="543">
        <f t="shared" si="80"/>
        <v>3992.5</v>
      </c>
      <c r="L250" s="544">
        <f t="shared" si="81"/>
        <v>3992.5</v>
      </c>
      <c r="M250" s="545">
        <v>1.4883999999999999</v>
      </c>
      <c r="N250" s="546">
        <f t="shared" si="82"/>
        <v>5942.4369999999999</v>
      </c>
      <c r="O250" s="355" t="s">
        <v>2051</v>
      </c>
      <c r="P250" s="355"/>
    </row>
    <row r="251" spans="1:16" s="108" customFormat="1" ht="15" customHeight="1" x14ac:dyDescent="0.25">
      <c r="A251" s="536" t="s">
        <v>2017</v>
      </c>
      <c r="B251" s="535" t="s">
        <v>2016</v>
      </c>
      <c r="C251" s="560" t="s">
        <v>52</v>
      </c>
      <c r="D251" s="561">
        <v>42069</v>
      </c>
      <c r="E251" s="562">
        <v>8180</v>
      </c>
      <c r="F251" s="791">
        <v>555.79999999999995</v>
      </c>
      <c r="G251" s="541">
        <f t="shared" si="79"/>
        <v>45464.44</v>
      </c>
      <c r="H251" s="542"/>
      <c r="I251" s="577">
        <v>42114</v>
      </c>
      <c r="J251" s="850">
        <v>524.1</v>
      </c>
      <c r="K251" s="543">
        <f t="shared" si="80"/>
        <v>42871.38</v>
      </c>
      <c r="L251" s="544">
        <f t="shared" si="81"/>
        <v>-2593.0600000000049</v>
      </c>
      <c r="M251" s="545">
        <v>1.51858</v>
      </c>
      <c r="N251" s="546">
        <f t="shared" si="82"/>
        <v>-3937.7690548000078</v>
      </c>
      <c r="O251" s="355"/>
      <c r="P251" s="355"/>
    </row>
    <row r="252" spans="1:16" s="108" customFormat="1" ht="15" customHeight="1" x14ac:dyDescent="0.25">
      <c r="A252" s="536" t="s">
        <v>2018</v>
      </c>
      <c r="B252" s="535" t="s">
        <v>2028</v>
      </c>
      <c r="C252" s="560" t="s">
        <v>52</v>
      </c>
      <c r="D252" s="561">
        <v>42068</v>
      </c>
      <c r="E252" s="562">
        <v>9900</v>
      </c>
      <c r="F252" s="791">
        <v>533</v>
      </c>
      <c r="G252" s="541">
        <f t="shared" si="79"/>
        <v>52767</v>
      </c>
      <c r="H252" s="542"/>
      <c r="I252" s="577">
        <v>42114</v>
      </c>
      <c r="J252" s="850">
        <v>547</v>
      </c>
      <c r="K252" s="543">
        <f t="shared" si="80"/>
        <v>54153</v>
      </c>
      <c r="L252" s="544">
        <f t="shared" si="81"/>
        <v>1386</v>
      </c>
      <c r="M252" s="545">
        <v>1.51858</v>
      </c>
      <c r="N252" s="546">
        <f t="shared" si="82"/>
        <v>2104.7518800000003</v>
      </c>
      <c r="O252" s="355"/>
      <c r="P252" s="355"/>
    </row>
    <row r="253" spans="1:16" s="108" customFormat="1" ht="15" customHeight="1" x14ac:dyDescent="0.25">
      <c r="A253" s="536" t="s">
        <v>1042</v>
      </c>
      <c r="B253" s="535" t="s">
        <v>1041</v>
      </c>
      <c r="C253" s="560" t="s">
        <v>52</v>
      </c>
      <c r="D253" s="561">
        <v>36892</v>
      </c>
      <c r="E253" s="562">
        <v>17306</v>
      </c>
      <c r="F253" s="791">
        <v>533</v>
      </c>
      <c r="G253" s="541">
        <f t="shared" si="79"/>
        <v>92240.98</v>
      </c>
      <c r="H253" s="542"/>
      <c r="I253" s="577">
        <v>42114</v>
      </c>
      <c r="J253" s="850">
        <v>575</v>
      </c>
      <c r="K253" s="543">
        <f t="shared" si="80"/>
        <v>99509.5</v>
      </c>
      <c r="L253" s="544">
        <f t="shared" si="81"/>
        <v>7268.5200000000041</v>
      </c>
      <c r="M253" s="545">
        <v>1.51858</v>
      </c>
      <c r="N253" s="546">
        <f t="shared" si="82"/>
        <v>11037.829101600006</v>
      </c>
      <c r="O253" s="355"/>
      <c r="P253" s="355"/>
    </row>
    <row r="254" spans="1:16" s="108" customFormat="1" ht="15" customHeight="1" x14ac:dyDescent="0.25">
      <c r="A254" s="536" t="s">
        <v>2019</v>
      </c>
      <c r="B254" s="535" t="s">
        <v>430</v>
      </c>
      <c r="C254" s="560" t="s">
        <v>52</v>
      </c>
      <c r="D254" s="561">
        <v>42066</v>
      </c>
      <c r="E254" s="562">
        <v>15000</v>
      </c>
      <c r="F254" s="791">
        <v>94.5</v>
      </c>
      <c r="G254" s="541">
        <f t="shared" si="79"/>
        <v>14175</v>
      </c>
      <c r="H254" s="542"/>
      <c r="I254" s="577">
        <v>42114</v>
      </c>
      <c r="J254" s="850">
        <v>90</v>
      </c>
      <c r="K254" s="543">
        <f t="shared" si="80"/>
        <v>13500</v>
      </c>
      <c r="L254" s="544">
        <f t="shared" si="81"/>
        <v>-675</v>
      </c>
      <c r="M254" s="545">
        <v>1.51858</v>
      </c>
      <c r="N254" s="546">
        <f t="shared" si="82"/>
        <v>-1025.0415</v>
      </c>
      <c r="O254" s="355"/>
      <c r="P254" s="355"/>
    </row>
    <row r="255" spans="1:16" s="108" customFormat="1" ht="15" customHeight="1" x14ac:dyDescent="0.25">
      <c r="A255" s="536" t="s">
        <v>957</v>
      </c>
      <c r="B255" s="535" t="s">
        <v>954</v>
      </c>
      <c r="C255" s="560" t="s">
        <v>52</v>
      </c>
      <c r="D255" s="561">
        <v>42075</v>
      </c>
      <c r="E255" s="562">
        <v>5987</v>
      </c>
      <c r="F255" s="791">
        <v>1009</v>
      </c>
      <c r="G255" s="541">
        <f t="shared" si="79"/>
        <v>60408.83</v>
      </c>
      <c r="H255" s="542"/>
      <c r="I255" s="577">
        <v>42115</v>
      </c>
      <c r="J255" s="850">
        <v>1011</v>
      </c>
      <c r="K255" s="543">
        <f t="shared" si="80"/>
        <v>60528.57</v>
      </c>
      <c r="L255" s="544">
        <f t="shared" si="81"/>
        <v>119.73999999999796</v>
      </c>
      <c r="M255" s="545">
        <v>1.51858</v>
      </c>
      <c r="N255" s="546">
        <f t="shared" si="82"/>
        <v>181.83476919999691</v>
      </c>
      <c r="O255" s="355"/>
      <c r="P255" s="355"/>
    </row>
    <row r="256" spans="1:16" s="108" customFormat="1" ht="15" customHeight="1" x14ac:dyDescent="0.25">
      <c r="A256" s="536" t="s">
        <v>786</v>
      </c>
      <c r="B256" s="535" t="s">
        <v>787</v>
      </c>
      <c r="C256" s="560" t="s">
        <v>52</v>
      </c>
      <c r="D256" s="561">
        <v>41981</v>
      </c>
      <c r="E256" s="562">
        <v>22655</v>
      </c>
      <c r="F256" s="791">
        <v>570.79999999999995</v>
      </c>
      <c r="G256" s="541">
        <f t="shared" si="79"/>
        <v>129314.73999999998</v>
      </c>
      <c r="H256" s="542"/>
      <c r="I256" s="577">
        <v>42117</v>
      </c>
      <c r="J256" s="850">
        <v>701.3</v>
      </c>
      <c r="K256" s="543">
        <f t="shared" si="80"/>
        <v>158879.51499999998</v>
      </c>
      <c r="L256" s="544">
        <f t="shared" si="81"/>
        <v>29564.775000000009</v>
      </c>
      <c r="M256" s="545">
        <v>1.51858</v>
      </c>
      <c r="N256" s="546">
        <f t="shared" si="82"/>
        <v>44896.476019500013</v>
      </c>
      <c r="O256" s="355"/>
      <c r="P256" s="355"/>
    </row>
    <row r="257" spans="1:26" s="108" customFormat="1" ht="15" customHeight="1" x14ac:dyDescent="0.25">
      <c r="A257" s="536" t="s">
        <v>2052</v>
      </c>
      <c r="B257" s="535" t="s">
        <v>787</v>
      </c>
      <c r="C257" s="560" t="s">
        <v>52</v>
      </c>
      <c r="D257" s="561">
        <v>42104</v>
      </c>
      <c r="E257" s="562">
        <v>13271</v>
      </c>
      <c r="F257" s="791">
        <v>723.5</v>
      </c>
      <c r="G257" s="541">
        <f t="shared" si="79"/>
        <v>96015.684999999998</v>
      </c>
      <c r="H257" s="542"/>
      <c r="I257" s="577">
        <v>42117</v>
      </c>
      <c r="J257" s="850">
        <v>701.3</v>
      </c>
      <c r="K257" s="543">
        <f t="shared" si="80"/>
        <v>93069.522999999986</v>
      </c>
      <c r="L257" s="544">
        <f t="shared" si="81"/>
        <v>-2946.1620000000112</v>
      </c>
      <c r="M257" s="545">
        <v>1.51858</v>
      </c>
      <c r="N257" s="546">
        <f t="shared" si="82"/>
        <v>-4473.9826899600175</v>
      </c>
      <c r="O257" s="355"/>
      <c r="P257" s="355"/>
    </row>
    <row r="258" spans="1:26" s="108" customFormat="1" ht="15" customHeight="1" x14ac:dyDescent="0.25">
      <c r="A258" s="46" t="s">
        <v>1440</v>
      </c>
      <c r="B258" s="535" t="s">
        <v>1441</v>
      </c>
      <c r="C258" s="560" t="s">
        <v>52</v>
      </c>
      <c r="D258" s="561">
        <v>42083</v>
      </c>
      <c r="E258" s="562">
        <v>17833</v>
      </c>
      <c r="F258" s="791">
        <v>358</v>
      </c>
      <c r="G258" s="541">
        <f t="shared" ref="G258:G264" si="83">SUM(E258*F258)/100</f>
        <v>63842.14</v>
      </c>
      <c r="H258" s="542"/>
      <c r="I258" s="577">
        <v>42122</v>
      </c>
      <c r="J258" s="791">
        <v>367.4</v>
      </c>
      <c r="K258" s="543">
        <f t="shared" ref="K258:K264" si="84">SUM(E258*J258)/100</f>
        <v>65518.441999999995</v>
      </c>
      <c r="L258" s="544">
        <f t="shared" ref="L258:L263" si="85">SUM(K258-G258)</f>
        <v>1676.301999999996</v>
      </c>
      <c r="M258" s="545">
        <v>1.51858</v>
      </c>
      <c r="N258" s="546">
        <f t="shared" ref="N258:N263" si="86">SUM(K258-G258)*M258</f>
        <v>2545.5986911599939</v>
      </c>
      <c r="O258" s="355"/>
      <c r="P258" s="355"/>
    </row>
    <row r="259" spans="1:26" s="110" customFormat="1" ht="15" customHeight="1" x14ac:dyDescent="0.25">
      <c r="A259" s="856" t="s">
        <v>2032</v>
      </c>
      <c r="B259" s="535" t="s">
        <v>2033</v>
      </c>
      <c r="C259" s="560" t="s">
        <v>52</v>
      </c>
      <c r="D259" s="561">
        <v>42083</v>
      </c>
      <c r="E259" s="562">
        <v>12221</v>
      </c>
      <c r="F259" s="791">
        <v>803.95</v>
      </c>
      <c r="G259" s="541">
        <f t="shared" si="83"/>
        <v>98250.729500000016</v>
      </c>
      <c r="H259" s="542"/>
      <c r="I259" s="577">
        <v>42123</v>
      </c>
      <c r="J259" s="791">
        <v>820</v>
      </c>
      <c r="K259" s="543">
        <f t="shared" si="84"/>
        <v>100212.2</v>
      </c>
      <c r="L259" s="544">
        <f t="shared" si="85"/>
        <v>1961.4704999999813</v>
      </c>
      <c r="M259" s="545">
        <v>1.51858</v>
      </c>
      <c r="N259" s="546">
        <f t="shared" si="86"/>
        <v>2978.6498718899716</v>
      </c>
      <c r="O259" s="355"/>
      <c r="P259" s="355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s="108" customFormat="1" ht="15" customHeight="1" x14ac:dyDescent="0.25">
      <c r="A260" s="46" t="s">
        <v>1939</v>
      </c>
      <c r="B260" s="535" t="s">
        <v>994</v>
      </c>
      <c r="C260" s="560" t="s">
        <v>52</v>
      </c>
      <c r="D260" s="561">
        <v>42023</v>
      </c>
      <c r="E260" s="562">
        <v>2171</v>
      </c>
      <c r="F260" s="791">
        <v>2743</v>
      </c>
      <c r="G260" s="541">
        <f t="shared" si="83"/>
        <v>59550.53</v>
      </c>
      <c r="H260" s="542"/>
      <c r="I260" s="577">
        <v>42124</v>
      </c>
      <c r="J260" s="791">
        <v>2839</v>
      </c>
      <c r="K260" s="543">
        <f t="shared" si="84"/>
        <v>61634.69</v>
      </c>
      <c r="L260" s="544">
        <f t="shared" si="85"/>
        <v>2084.1600000000035</v>
      </c>
      <c r="M260" s="545">
        <v>1.51858</v>
      </c>
      <c r="N260" s="546">
        <f t="shared" si="86"/>
        <v>3164.9636928000054</v>
      </c>
      <c r="O260" s="355"/>
      <c r="P260" s="355"/>
    </row>
    <row r="261" spans="1:26" s="110" customFormat="1" ht="15" customHeight="1" x14ac:dyDescent="0.25">
      <c r="A261" s="46" t="s">
        <v>1982</v>
      </c>
      <c r="B261" s="535" t="s">
        <v>1981</v>
      </c>
      <c r="C261" s="560" t="s">
        <v>52</v>
      </c>
      <c r="D261" s="561">
        <v>42048</v>
      </c>
      <c r="E261" s="562">
        <v>23454</v>
      </c>
      <c r="F261" s="791">
        <v>403</v>
      </c>
      <c r="G261" s="541">
        <f t="shared" si="83"/>
        <v>94519.62</v>
      </c>
      <c r="H261" s="542"/>
      <c r="I261" s="577">
        <v>42124</v>
      </c>
      <c r="J261" s="791">
        <v>438.2</v>
      </c>
      <c r="K261" s="543">
        <f t="shared" si="84"/>
        <v>102775.42799999999</v>
      </c>
      <c r="L261" s="544">
        <f t="shared" si="85"/>
        <v>8255.80799999999</v>
      </c>
      <c r="M261" s="545">
        <v>1.51858</v>
      </c>
      <c r="N261" s="546">
        <f t="shared" si="86"/>
        <v>12537.104912639985</v>
      </c>
      <c r="O261" s="355"/>
      <c r="P261" s="355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s="110" customFormat="1" ht="15" customHeight="1" x14ac:dyDescent="0.25">
      <c r="A262" s="46" t="s">
        <v>1932</v>
      </c>
      <c r="B262" s="535" t="s">
        <v>1933</v>
      </c>
      <c r="C262" s="560" t="s">
        <v>52</v>
      </c>
      <c r="D262" s="561">
        <v>42017</v>
      </c>
      <c r="E262" s="562">
        <v>3532</v>
      </c>
      <c r="F262" s="791">
        <v>1403</v>
      </c>
      <c r="G262" s="541">
        <f t="shared" si="83"/>
        <v>49553.96</v>
      </c>
      <c r="H262" s="542"/>
      <c r="I262" s="577">
        <v>42125</v>
      </c>
      <c r="J262" s="791">
        <v>1496</v>
      </c>
      <c r="K262" s="543">
        <f t="shared" si="84"/>
        <v>52838.720000000001</v>
      </c>
      <c r="L262" s="544">
        <f t="shared" si="85"/>
        <v>3284.760000000002</v>
      </c>
      <c r="M262" s="545">
        <v>1.51858</v>
      </c>
      <c r="N262" s="546">
        <f t="shared" si="86"/>
        <v>4988.1708408000031</v>
      </c>
      <c r="O262" s="355"/>
      <c r="P262" s="355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</row>
    <row r="263" spans="1:26" s="108" customFormat="1" ht="15" customHeight="1" x14ac:dyDescent="0.25">
      <c r="A263" s="610" t="s">
        <v>718</v>
      </c>
      <c r="B263" s="535" t="s">
        <v>719</v>
      </c>
      <c r="C263" s="560" t="s">
        <v>52</v>
      </c>
      <c r="D263" s="561">
        <v>42069</v>
      </c>
      <c r="E263" s="562">
        <v>14900</v>
      </c>
      <c r="F263" s="791">
        <v>504.15</v>
      </c>
      <c r="G263" s="541">
        <f t="shared" si="83"/>
        <v>75118.350000000006</v>
      </c>
      <c r="H263" s="542"/>
      <c r="I263" s="577">
        <v>42131</v>
      </c>
      <c r="J263" s="791">
        <v>502.45</v>
      </c>
      <c r="K263" s="543">
        <f t="shared" si="84"/>
        <v>74865.05</v>
      </c>
      <c r="L263" s="544">
        <f t="shared" si="85"/>
        <v>-253.30000000000291</v>
      </c>
      <c r="M263" s="545">
        <v>1.5146999999999999</v>
      </c>
      <c r="N263" s="546">
        <f t="shared" si="86"/>
        <v>-383.6735100000044</v>
      </c>
      <c r="O263" s="355"/>
      <c r="P263" s="355"/>
    </row>
    <row r="264" spans="1:26" s="108" customFormat="1" ht="15" customHeight="1" x14ac:dyDescent="0.25">
      <c r="A264" s="860" t="s">
        <v>2054</v>
      </c>
      <c r="B264" s="575" t="s">
        <v>2055</v>
      </c>
      <c r="C264" s="566" t="s">
        <v>77</v>
      </c>
      <c r="D264" s="567">
        <v>42117</v>
      </c>
      <c r="E264" s="568">
        <v>5300</v>
      </c>
      <c r="F264" s="792">
        <v>907.8</v>
      </c>
      <c r="G264" s="569">
        <f t="shared" si="83"/>
        <v>48113.4</v>
      </c>
      <c r="H264" s="570"/>
      <c r="I264" s="577">
        <v>42132</v>
      </c>
      <c r="J264" s="792">
        <v>975.8</v>
      </c>
      <c r="K264" s="571">
        <f t="shared" si="84"/>
        <v>51717.4</v>
      </c>
      <c r="L264" s="572">
        <f>SUM(G264-K264)</f>
        <v>-3604</v>
      </c>
      <c r="M264" s="545">
        <v>1.5146999999999999</v>
      </c>
      <c r="N264" s="574">
        <f>SUM(G264-K264)*M264</f>
        <v>-5458.9787999999999</v>
      </c>
      <c r="O264" s="354"/>
      <c r="P264" s="354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1:26" s="108" customFormat="1" ht="15" customHeight="1" x14ac:dyDescent="0.25">
      <c r="A265" s="633" t="s">
        <v>2059</v>
      </c>
      <c r="B265" s="575" t="s">
        <v>793</v>
      </c>
      <c r="C265" s="566" t="s">
        <v>77</v>
      </c>
      <c r="D265" s="567">
        <v>42121</v>
      </c>
      <c r="E265" s="568">
        <v>6548</v>
      </c>
      <c r="F265" s="792">
        <v>628</v>
      </c>
      <c r="G265" s="569">
        <f t="shared" ref="G265:G270" si="87">SUM(E265*F265)/100</f>
        <v>41121.440000000002</v>
      </c>
      <c r="H265" s="570"/>
      <c r="I265" s="577">
        <v>42139</v>
      </c>
      <c r="J265" s="792">
        <v>643.29999999999995</v>
      </c>
      <c r="K265" s="571">
        <f t="shared" ref="K265:K270" si="88">SUM(E265*J265)/100</f>
        <v>42123.283999999992</v>
      </c>
      <c r="L265" s="572">
        <f>SUM(G265-K265)</f>
        <v>-1001.84399999999</v>
      </c>
      <c r="M265" s="545">
        <v>1.5722</v>
      </c>
      <c r="N265" s="574">
        <f>SUM(G265-K265)*M265</f>
        <v>-1575.0991367999843</v>
      </c>
      <c r="O265" s="354"/>
      <c r="P265" s="354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spans="1:26" s="108" customFormat="1" ht="15" customHeight="1" x14ac:dyDescent="0.25">
      <c r="A266" s="610" t="s">
        <v>716</v>
      </c>
      <c r="B266" s="535" t="s">
        <v>717</v>
      </c>
      <c r="C266" s="560" t="s">
        <v>52</v>
      </c>
      <c r="D266" s="561">
        <v>42102</v>
      </c>
      <c r="E266" s="562">
        <v>10731</v>
      </c>
      <c r="F266" s="791">
        <v>162.1</v>
      </c>
      <c r="G266" s="541">
        <f t="shared" si="87"/>
        <v>17394.950999999997</v>
      </c>
      <c r="H266" s="542"/>
      <c r="I266" s="577">
        <v>42143</v>
      </c>
      <c r="J266" s="791">
        <v>166.4</v>
      </c>
      <c r="K266" s="543">
        <f t="shared" si="88"/>
        <v>17856.384000000002</v>
      </c>
      <c r="L266" s="544">
        <f>SUM(K266-G266)</f>
        <v>461.43300000000454</v>
      </c>
      <c r="M266" s="545">
        <v>1.5722400000000001</v>
      </c>
      <c r="N266" s="546">
        <f>SUM(K266-G266)*M266</f>
        <v>725.48341992000712</v>
      </c>
      <c r="O266" s="355"/>
      <c r="P266" s="355"/>
    </row>
    <row r="267" spans="1:26" s="110" customFormat="1" ht="15" customHeight="1" x14ac:dyDescent="0.25">
      <c r="A267" s="633" t="s">
        <v>2076</v>
      </c>
      <c r="B267" s="575" t="s">
        <v>1375</v>
      </c>
      <c r="C267" s="566" t="s">
        <v>77</v>
      </c>
      <c r="D267" s="567">
        <v>42131</v>
      </c>
      <c r="E267" s="568">
        <v>35020</v>
      </c>
      <c r="F267" s="792">
        <v>158</v>
      </c>
      <c r="G267" s="569">
        <f t="shared" si="87"/>
        <v>55331.6</v>
      </c>
      <c r="H267" s="570"/>
      <c r="I267" s="577">
        <v>42145</v>
      </c>
      <c r="J267" s="792">
        <v>173</v>
      </c>
      <c r="K267" s="571">
        <f t="shared" si="88"/>
        <v>60584.6</v>
      </c>
      <c r="L267" s="572">
        <f>SUM(G267-K267)</f>
        <v>-5253</v>
      </c>
      <c r="M267" s="545">
        <v>1.5722400000000001</v>
      </c>
      <c r="N267" s="574">
        <f>SUM(G267-K267)*M267</f>
        <v>-8258.9767200000006</v>
      </c>
      <c r="O267" s="354"/>
      <c r="P267" s="354"/>
    </row>
    <row r="268" spans="1:26" s="110" customFormat="1" ht="15" customHeight="1" x14ac:dyDescent="0.25">
      <c r="A268" s="633" t="s">
        <v>1412</v>
      </c>
      <c r="B268" s="575" t="s">
        <v>1411</v>
      </c>
      <c r="C268" s="566" t="s">
        <v>77</v>
      </c>
      <c r="D268" s="567">
        <v>42142</v>
      </c>
      <c r="E268" s="568">
        <v>3055</v>
      </c>
      <c r="F268" s="792">
        <v>1270</v>
      </c>
      <c r="G268" s="569">
        <f t="shared" si="87"/>
        <v>38798.5</v>
      </c>
      <c r="H268" s="570"/>
      <c r="I268" s="577">
        <v>42149</v>
      </c>
      <c r="J268" s="792">
        <v>1326</v>
      </c>
      <c r="K268" s="571">
        <f t="shared" si="88"/>
        <v>40509.300000000003</v>
      </c>
      <c r="L268" s="572">
        <f>SUM(G268-K268)</f>
        <v>-1710.8000000000029</v>
      </c>
      <c r="M268" s="545">
        <v>1.5476000000000001</v>
      </c>
      <c r="N268" s="574">
        <f>SUM(G268-K268)*M268</f>
        <v>-2647.6340800000048</v>
      </c>
      <c r="O268" s="354"/>
      <c r="P268" s="354"/>
    </row>
    <row r="269" spans="1:26" s="108" customFormat="1" ht="15" customHeight="1" x14ac:dyDescent="0.25">
      <c r="A269" s="610" t="s">
        <v>2083</v>
      </c>
      <c r="B269" s="535" t="s">
        <v>2084</v>
      </c>
      <c r="C269" s="560" t="s">
        <v>52</v>
      </c>
      <c r="D269" s="561">
        <v>42136</v>
      </c>
      <c r="E269" s="562">
        <v>26174</v>
      </c>
      <c r="F269" s="791">
        <v>234.6</v>
      </c>
      <c r="G269" s="541">
        <f t="shared" si="87"/>
        <v>61404.203999999998</v>
      </c>
      <c r="H269" s="542"/>
      <c r="I269" s="577">
        <v>42150</v>
      </c>
      <c r="J269" s="791">
        <v>215.6</v>
      </c>
      <c r="K269" s="543">
        <f t="shared" si="88"/>
        <v>56431.143999999993</v>
      </c>
      <c r="L269" s="544">
        <f>SUM(K269-G269)</f>
        <v>-4973.0600000000049</v>
      </c>
      <c r="M269" s="545">
        <v>1.5476000000000001</v>
      </c>
      <c r="N269" s="546">
        <f>SUM(K269-G269)*M269</f>
        <v>-7696.3076560000081</v>
      </c>
      <c r="O269" s="355"/>
      <c r="P269" s="355"/>
    </row>
    <row r="270" spans="1:26" s="110" customFormat="1" ht="15" customHeight="1" x14ac:dyDescent="0.25">
      <c r="A270" s="633" t="s">
        <v>2077</v>
      </c>
      <c r="B270" s="575" t="s">
        <v>2078</v>
      </c>
      <c r="C270" s="566" t="s">
        <v>77</v>
      </c>
      <c r="D270" s="567">
        <v>42130</v>
      </c>
      <c r="E270" s="568">
        <v>16415</v>
      </c>
      <c r="F270" s="792">
        <v>327.3</v>
      </c>
      <c r="G270" s="569">
        <f t="shared" si="87"/>
        <v>53726.294999999998</v>
      </c>
      <c r="H270" s="570"/>
      <c r="I270" s="577">
        <v>42152</v>
      </c>
      <c r="J270" s="792">
        <v>354.9</v>
      </c>
      <c r="K270" s="571">
        <f t="shared" si="88"/>
        <v>58256.834999999999</v>
      </c>
      <c r="L270" s="572">
        <f>SUM(G270-K270)</f>
        <v>-4530.5400000000009</v>
      </c>
      <c r="M270" s="545">
        <v>1.5476000000000001</v>
      </c>
      <c r="N270" s="574">
        <f>SUM(G270-K270)*M270</f>
        <v>-7011.4637040000016</v>
      </c>
      <c r="O270" s="354"/>
      <c r="P270" s="354"/>
    </row>
    <row r="271" spans="1:26" s="895" customFormat="1" ht="15" customHeight="1" x14ac:dyDescent="0.25">
      <c r="A271" s="868" t="s">
        <v>709</v>
      </c>
      <c r="B271" s="869" t="s">
        <v>389</v>
      </c>
      <c r="C271" s="870" t="s">
        <v>52</v>
      </c>
      <c r="D271" s="871">
        <v>42048</v>
      </c>
      <c r="E271" s="872">
        <v>5191</v>
      </c>
      <c r="F271" s="873">
        <v>930</v>
      </c>
      <c r="G271" s="874">
        <f t="shared" ref="G271:G279" si="89">SUM(E271*F271)/100</f>
        <v>48276.3</v>
      </c>
      <c r="H271" s="875"/>
      <c r="I271" s="897">
        <v>42159</v>
      </c>
      <c r="J271" s="873">
        <v>976.5</v>
      </c>
      <c r="K271" s="876">
        <f t="shared" ref="K271:K279" si="90">SUM(E271*J271)/100</f>
        <v>50690.114999999998</v>
      </c>
      <c r="L271" s="877">
        <f>SUM(K271-G271)</f>
        <v>2413.8149999999951</v>
      </c>
      <c r="M271" s="878">
        <v>1.5269999999999999</v>
      </c>
      <c r="N271" s="879">
        <f>SUM(K271-G271)*M271</f>
        <v>3685.8955049999922</v>
      </c>
      <c r="O271" s="880"/>
      <c r="P271" s="880"/>
      <c r="Q271" s="881"/>
      <c r="R271" s="881"/>
      <c r="S271" s="881"/>
      <c r="T271" s="881"/>
      <c r="U271" s="881"/>
      <c r="V271" s="881"/>
      <c r="W271" s="881"/>
      <c r="X271" s="881"/>
      <c r="Y271" s="881"/>
      <c r="Z271" s="881"/>
    </row>
    <row r="272" spans="1:26" s="881" customFormat="1" ht="15" customHeight="1" x14ac:dyDescent="0.25">
      <c r="A272" s="882" t="s">
        <v>2061</v>
      </c>
      <c r="B272" s="883" t="s">
        <v>2060</v>
      </c>
      <c r="C272" s="884" t="s">
        <v>77</v>
      </c>
      <c r="D272" s="885">
        <v>42123</v>
      </c>
      <c r="E272" s="886">
        <v>4606</v>
      </c>
      <c r="F272" s="887">
        <v>961.75</v>
      </c>
      <c r="G272" s="888">
        <f t="shared" si="89"/>
        <v>44298.205000000002</v>
      </c>
      <c r="H272" s="889"/>
      <c r="I272" s="897">
        <v>42166</v>
      </c>
      <c r="J272" s="887">
        <v>1027</v>
      </c>
      <c r="K272" s="890">
        <f t="shared" si="90"/>
        <v>47303.62</v>
      </c>
      <c r="L272" s="891">
        <f>SUM(G272-K272)</f>
        <v>-3005.4150000000009</v>
      </c>
      <c r="M272" s="878">
        <v>1.573</v>
      </c>
      <c r="N272" s="893">
        <f>SUM(G272-K272)*M272</f>
        <v>-4727.5177950000016</v>
      </c>
      <c r="O272" s="894"/>
      <c r="P272" s="894"/>
      <c r="Q272" s="895"/>
      <c r="R272" s="895"/>
      <c r="S272" s="895"/>
      <c r="T272" s="895"/>
      <c r="U272" s="895"/>
      <c r="V272" s="895"/>
      <c r="W272" s="895"/>
      <c r="X272" s="895"/>
      <c r="Y272" s="895"/>
      <c r="Z272" s="895"/>
    </row>
    <row r="273" spans="1:26" s="881" customFormat="1" ht="15" customHeight="1" x14ac:dyDescent="0.25">
      <c r="A273" s="868" t="s">
        <v>2099</v>
      </c>
      <c r="B273" s="869" t="s">
        <v>2100</v>
      </c>
      <c r="C273" s="870" t="s">
        <v>52</v>
      </c>
      <c r="D273" s="871">
        <v>42153</v>
      </c>
      <c r="E273" s="872">
        <v>6315</v>
      </c>
      <c r="F273" s="873">
        <v>749.5</v>
      </c>
      <c r="G273" s="874">
        <f t="shared" si="89"/>
        <v>47330.925000000003</v>
      </c>
      <c r="H273" s="875"/>
      <c r="I273" s="897">
        <v>42173</v>
      </c>
      <c r="J273" s="873">
        <v>673.5</v>
      </c>
      <c r="K273" s="876">
        <f t="shared" si="90"/>
        <v>42531.525000000001</v>
      </c>
      <c r="L273" s="877">
        <f>SUM(K273-G273)</f>
        <v>-4799.4000000000015</v>
      </c>
      <c r="M273" s="878">
        <v>1.573</v>
      </c>
      <c r="N273" s="879">
        <f>SUM(K273-G273)*M273</f>
        <v>-7549.4562000000024</v>
      </c>
      <c r="O273" s="880"/>
      <c r="P273" s="880"/>
    </row>
    <row r="274" spans="1:26" s="895" customFormat="1" ht="15" customHeight="1" x14ac:dyDescent="0.25">
      <c r="A274" s="882" t="s">
        <v>2127</v>
      </c>
      <c r="B274" s="883" t="s">
        <v>405</v>
      </c>
      <c r="C274" s="884" t="s">
        <v>77</v>
      </c>
      <c r="D274" s="885">
        <v>42173</v>
      </c>
      <c r="E274" s="886">
        <v>2616</v>
      </c>
      <c r="F274" s="887">
        <v>3068</v>
      </c>
      <c r="G274" s="888">
        <f t="shared" si="89"/>
        <v>80258.880000000005</v>
      </c>
      <c r="H274" s="889"/>
      <c r="I274" s="897">
        <v>42177</v>
      </c>
      <c r="J274" s="887">
        <v>3235</v>
      </c>
      <c r="K274" s="890">
        <f t="shared" si="90"/>
        <v>84627.6</v>
      </c>
      <c r="L274" s="891">
        <f>SUM(G274-K274)</f>
        <v>-4368.7200000000012</v>
      </c>
      <c r="M274" s="878">
        <v>1.573</v>
      </c>
      <c r="N274" s="893">
        <f>SUM(G274-K274)*M274</f>
        <v>-6871.9965600000014</v>
      </c>
      <c r="O274" s="894"/>
      <c r="P274" s="894"/>
    </row>
    <row r="275" spans="1:26" s="881" customFormat="1" ht="15" customHeight="1" x14ac:dyDescent="0.25">
      <c r="A275" s="868" t="s">
        <v>1939</v>
      </c>
      <c r="B275" s="869" t="s">
        <v>994</v>
      </c>
      <c r="C275" s="870" t="s">
        <v>52</v>
      </c>
      <c r="D275" s="871">
        <v>42152</v>
      </c>
      <c r="E275" s="872">
        <v>2285</v>
      </c>
      <c r="F275" s="873">
        <v>2955</v>
      </c>
      <c r="G275" s="874">
        <f t="shared" si="89"/>
        <v>67521.75</v>
      </c>
      <c r="H275" s="875"/>
      <c r="I275" s="897">
        <v>42184</v>
      </c>
      <c r="J275" s="873">
        <v>2745</v>
      </c>
      <c r="K275" s="876">
        <f t="shared" si="90"/>
        <v>62723.25</v>
      </c>
      <c r="L275" s="877">
        <f>SUM(K275-G275)</f>
        <v>-4798.5</v>
      </c>
      <c r="M275" s="878">
        <v>1.573</v>
      </c>
      <c r="N275" s="879">
        <f>SUM(K275-G275)*M275</f>
        <v>-7548.0405000000001</v>
      </c>
      <c r="O275" s="880"/>
      <c r="P275" s="880"/>
    </row>
    <row r="276" spans="1:26" s="881" customFormat="1" ht="15" customHeight="1" x14ac:dyDescent="0.25">
      <c r="A276" s="882" t="s">
        <v>2020</v>
      </c>
      <c r="B276" s="883" t="s">
        <v>2021</v>
      </c>
      <c r="C276" s="884" t="s">
        <v>77</v>
      </c>
      <c r="D276" s="885">
        <v>42066</v>
      </c>
      <c r="E276" s="886">
        <v>2338</v>
      </c>
      <c r="F276" s="887">
        <v>2384</v>
      </c>
      <c r="G276" s="888">
        <f t="shared" si="89"/>
        <v>55737.919999999998</v>
      </c>
      <c r="H276" s="889"/>
      <c r="I276" s="897">
        <v>42199</v>
      </c>
      <c r="J276" s="887">
        <v>2051</v>
      </c>
      <c r="K276" s="890">
        <f t="shared" si="90"/>
        <v>47952.38</v>
      </c>
      <c r="L276" s="891">
        <f>SUM(G276-K276)</f>
        <v>7785.5400000000009</v>
      </c>
      <c r="M276" s="878">
        <v>1.573</v>
      </c>
      <c r="N276" s="893">
        <f>SUM(G276-K276)*M276</f>
        <v>12246.654420000001</v>
      </c>
      <c r="O276" s="894"/>
      <c r="P276" s="894"/>
      <c r="Q276" s="895"/>
      <c r="R276" s="895"/>
      <c r="S276" s="895"/>
      <c r="T276" s="895"/>
      <c r="U276" s="895"/>
      <c r="V276" s="895"/>
      <c r="W276" s="895"/>
      <c r="X276" s="895"/>
      <c r="Y276" s="895"/>
      <c r="Z276" s="895"/>
    </row>
    <row r="277" spans="1:26" s="881" customFormat="1" ht="15" customHeight="1" x14ac:dyDescent="0.25">
      <c r="A277" s="868" t="s">
        <v>2119</v>
      </c>
      <c r="B277" s="869" t="s">
        <v>2120</v>
      </c>
      <c r="C277" s="870" t="s">
        <v>52</v>
      </c>
      <c r="D277" s="871">
        <v>42164</v>
      </c>
      <c r="E277" s="872">
        <v>12072</v>
      </c>
      <c r="F277" s="873">
        <v>342</v>
      </c>
      <c r="G277" s="874">
        <f t="shared" si="89"/>
        <v>41286.239999999998</v>
      </c>
      <c r="H277" s="875"/>
      <c r="I277" s="897">
        <v>42200</v>
      </c>
      <c r="J277" s="873">
        <v>337.7</v>
      </c>
      <c r="K277" s="876">
        <f t="shared" si="90"/>
        <v>40767.144</v>
      </c>
      <c r="L277" s="877">
        <f>SUM(K277-G277)</f>
        <v>-519.09599999999773</v>
      </c>
      <c r="M277" s="878">
        <v>1.573</v>
      </c>
      <c r="N277" s="879">
        <f>SUM(K277-G277)*M277</f>
        <v>-816.53800799999635</v>
      </c>
      <c r="O277" s="880"/>
      <c r="P277" s="880"/>
    </row>
    <row r="278" spans="1:26" s="895" customFormat="1" ht="15" customHeight="1" x14ac:dyDescent="0.25">
      <c r="A278" s="882" t="s">
        <v>1617</v>
      </c>
      <c r="B278" s="883" t="s">
        <v>1618</v>
      </c>
      <c r="C278" s="884" t="s">
        <v>77</v>
      </c>
      <c r="D278" s="885">
        <v>42172</v>
      </c>
      <c r="E278" s="886">
        <v>3360</v>
      </c>
      <c r="F278" s="887">
        <v>1620</v>
      </c>
      <c r="G278" s="888">
        <f t="shared" si="89"/>
        <v>54432</v>
      </c>
      <c r="H278" s="889"/>
      <c r="I278" s="897">
        <v>42200</v>
      </c>
      <c r="J278" s="887">
        <v>1620</v>
      </c>
      <c r="K278" s="890">
        <f t="shared" si="90"/>
        <v>54432</v>
      </c>
      <c r="L278" s="891">
        <f>SUM(G278-K278)</f>
        <v>0</v>
      </c>
      <c r="M278" s="878">
        <v>1.573</v>
      </c>
      <c r="N278" s="893">
        <f>SUM(G278-K278)*M278</f>
        <v>0</v>
      </c>
      <c r="O278" s="894"/>
      <c r="P278" s="894"/>
    </row>
    <row r="279" spans="1:26" s="895" customFormat="1" ht="15" customHeight="1" x14ac:dyDescent="0.25">
      <c r="A279" s="882" t="s">
        <v>1785</v>
      </c>
      <c r="B279" s="883" t="s">
        <v>1676</v>
      </c>
      <c r="C279" s="884" t="s">
        <v>77</v>
      </c>
      <c r="D279" s="885">
        <v>42159</v>
      </c>
      <c r="E279" s="886">
        <v>6645</v>
      </c>
      <c r="F279" s="887">
        <v>581</v>
      </c>
      <c r="G279" s="888">
        <f t="shared" si="89"/>
        <v>38607.449999999997</v>
      </c>
      <c r="H279" s="889"/>
      <c r="I279" s="897">
        <v>42201</v>
      </c>
      <c r="J279" s="887">
        <v>614.4</v>
      </c>
      <c r="K279" s="890">
        <f t="shared" si="90"/>
        <v>40826.879999999997</v>
      </c>
      <c r="L279" s="891">
        <f>SUM(G279-K279)</f>
        <v>-2219.4300000000003</v>
      </c>
      <c r="M279" s="878">
        <v>1.573</v>
      </c>
      <c r="N279" s="893">
        <f>SUM(G279-K279)*M279</f>
        <v>-3491.1633900000002</v>
      </c>
      <c r="O279" s="894"/>
      <c r="P279" s="894"/>
    </row>
    <row r="280" spans="1:26" s="895" customFormat="1" ht="15" customHeight="1" x14ac:dyDescent="0.25">
      <c r="A280" s="882" t="s">
        <v>1697</v>
      </c>
      <c r="B280" s="883" t="s">
        <v>1698</v>
      </c>
      <c r="C280" s="884" t="s">
        <v>77</v>
      </c>
      <c r="D280" s="885">
        <v>42170</v>
      </c>
      <c r="E280" s="886">
        <v>2496</v>
      </c>
      <c r="F280" s="887">
        <v>2759</v>
      </c>
      <c r="G280" s="888">
        <f t="shared" ref="G280:G288" si="91">SUM(E280*F280)/100</f>
        <v>68864.639999999999</v>
      </c>
      <c r="H280" s="889"/>
      <c r="I280" s="897">
        <v>42208</v>
      </c>
      <c r="J280" s="887">
        <v>2932</v>
      </c>
      <c r="K280" s="890">
        <f t="shared" ref="K280:K288" si="92">SUM(E280*J280)/100</f>
        <v>73182.720000000001</v>
      </c>
      <c r="L280" s="891">
        <f>SUM(G280-K280)</f>
        <v>-4318.0800000000017</v>
      </c>
      <c r="M280" s="878">
        <v>1.5509999999999999</v>
      </c>
      <c r="N280" s="893">
        <f>SUM(G280-K280)*M280</f>
        <v>-6697.3420800000022</v>
      </c>
      <c r="O280" s="894"/>
      <c r="P280" s="894"/>
    </row>
    <row r="281" spans="1:26" s="881" customFormat="1" ht="15" customHeight="1" x14ac:dyDescent="0.25">
      <c r="A281" s="868" t="s">
        <v>2149</v>
      </c>
      <c r="B281" s="869" t="s">
        <v>1877</v>
      </c>
      <c r="C281" s="870" t="s">
        <v>52</v>
      </c>
      <c r="D281" s="871">
        <v>42206</v>
      </c>
      <c r="E281" s="872">
        <v>13961</v>
      </c>
      <c r="F281" s="873">
        <v>412.3</v>
      </c>
      <c r="G281" s="874">
        <f t="shared" si="91"/>
        <v>57561.203000000001</v>
      </c>
      <c r="H281" s="875"/>
      <c r="I281" s="897">
        <v>42209</v>
      </c>
      <c r="J281" s="873">
        <v>381</v>
      </c>
      <c r="K281" s="876">
        <f t="shared" si="92"/>
        <v>53191.41</v>
      </c>
      <c r="L281" s="877">
        <f>SUM(K281-G281)</f>
        <v>-4369.7929999999978</v>
      </c>
      <c r="M281" s="878">
        <v>1</v>
      </c>
      <c r="N281" s="879">
        <f>SUM(K281-G281)*M281</f>
        <v>-4369.7929999999978</v>
      </c>
      <c r="O281" s="880"/>
      <c r="P281" s="880"/>
    </row>
    <row r="282" spans="1:26" s="881" customFormat="1" ht="15" customHeight="1" x14ac:dyDescent="0.25">
      <c r="A282" s="868" t="s">
        <v>693</v>
      </c>
      <c r="B282" s="869" t="s">
        <v>694</v>
      </c>
      <c r="C282" s="870" t="s">
        <v>52</v>
      </c>
      <c r="D282" s="871">
        <v>42205</v>
      </c>
      <c r="E282" s="872">
        <v>20809</v>
      </c>
      <c r="F282" s="873">
        <v>294.39999999999998</v>
      </c>
      <c r="G282" s="874">
        <f t="shared" si="91"/>
        <v>61261.695999999996</v>
      </c>
      <c r="H282" s="875"/>
      <c r="I282" s="897">
        <v>42212</v>
      </c>
      <c r="J282" s="873">
        <v>273.39999999999998</v>
      </c>
      <c r="K282" s="876">
        <f t="shared" si="92"/>
        <v>56891.805999999997</v>
      </c>
      <c r="L282" s="877">
        <f>SUM(K282-G282)</f>
        <v>-4369.8899999999994</v>
      </c>
      <c r="M282" s="878">
        <v>1.5509999999999999</v>
      </c>
      <c r="N282" s="879">
        <f>SUM(K282-G282)*M282</f>
        <v>-6777.6993899999989</v>
      </c>
      <c r="O282" s="880"/>
      <c r="P282" s="880"/>
    </row>
    <row r="283" spans="1:26" s="881" customFormat="1" ht="15" customHeight="1" x14ac:dyDescent="0.25">
      <c r="A283" s="868" t="s">
        <v>2154</v>
      </c>
      <c r="B283" s="869" t="s">
        <v>1246</v>
      </c>
      <c r="C283" s="870" t="s">
        <v>52</v>
      </c>
      <c r="D283" s="871">
        <v>42206</v>
      </c>
      <c r="E283" s="872">
        <v>26551</v>
      </c>
      <c r="F283" s="873">
        <v>308.8</v>
      </c>
      <c r="G283" s="874">
        <f t="shared" si="91"/>
        <v>81989.488000000012</v>
      </c>
      <c r="H283" s="875"/>
      <c r="I283" s="897">
        <v>42216</v>
      </c>
      <c r="J283" s="873">
        <v>292.39999999999998</v>
      </c>
      <c r="K283" s="876">
        <f t="shared" si="92"/>
        <v>77635.123999999996</v>
      </c>
      <c r="L283" s="877">
        <f>SUM(K283-G283)</f>
        <v>-4354.3640000000159</v>
      </c>
      <c r="M283" s="878">
        <v>1.5509999999999999</v>
      </c>
      <c r="N283" s="879">
        <f>SUM(K283-G283)*M283</f>
        <v>-6753.6185640000249</v>
      </c>
      <c r="O283" s="880"/>
      <c r="P283" s="880"/>
    </row>
    <row r="284" spans="1:26" s="895" customFormat="1" ht="15" customHeight="1" x14ac:dyDescent="0.25">
      <c r="A284" s="882" t="s">
        <v>2143</v>
      </c>
      <c r="B284" s="883" t="s">
        <v>2144</v>
      </c>
      <c r="C284" s="884" t="s">
        <v>77</v>
      </c>
      <c r="D284" s="885">
        <v>42193</v>
      </c>
      <c r="E284" s="886">
        <v>27104</v>
      </c>
      <c r="F284" s="887">
        <v>176.6</v>
      </c>
      <c r="G284" s="888">
        <f t="shared" si="91"/>
        <v>47865.663999999997</v>
      </c>
      <c r="H284" s="889"/>
      <c r="I284" s="897">
        <v>42215</v>
      </c>
      <c r="J284" s="887">
        <v>192.9</v>
      </c>
      <c r="K284" s="890">
        <f t="shared" si="92"/>
        <v>52283.616000000009</v>
      </c>
      <c r="L284" s="891">
        <f>SUM(G284-K284)</f>
        <v>-4417.952000000012</v>
      </c>
      <c r="M284" s="878">
        <v>1.5509999999999999</v>
      </c>
      <c r="N284" s="893">
        <f>SUM(G284-K284)*M284</f>
        <v>-6852.2435520000181</v>
      </c>
      <c r="O284" s="894"/>
      <c r="P284" s="894"/>
    </row>
    <row r="285" spans="1:26" s="881" customFormat="1" ht="15" customHeight="1" x14ac:dyDescent="0.25">
      <c r="A285" s="882" t="s">
        <v>1867</v>
      </c>
      <c r="B285" s="883" t="s">
        <v>1866</v>
      </c>
      <c r="C285" s="884" t="s">
        <v>77</v>
      </c>
      <c r="D285" s="885">
        <v>42165</v>
      </c>
      <c r="E285" s="886">
        <v>6525</v>
      </c>
      <c r="F285" s="887">
        <v>833</v>
      </c>
      <c r="G285" s="888">
        <f t="shared" si="91"/>
        <v>54353.25</v>
      </c>
      <c r="H285" s="889"/>
      <c r="I285" s="897">
        <v>42215</v>
      </c>
      <c r="J285" s="887">
        <v>821</v>
      </c>
      <c r="K285" s="890">
        <f t="shared" si="92"/>
        <v>53570.25</v>
      </c>
      <c r="L285" s="891">
        <f>SUM(G285-K285)</f>
        <v>783</v>
      </c>
      <c r="M285" s="878">
        <v>1.5509999999999999</v>
      </c>
      <c r="N285" s="893">
        <f>SUM(G285-K285)*M285</f>
        <v>1214.433</v>
      </c>
      <c r="O285" s="894"/>
      <c r="P285" s="894"/>
      <c r="Q285" s="895"/>
      <c r="R285" s="895"/>
      <c r="S285" s="895"/>
      <c r="T285" s="895"/>
      <c r="U285" s="895"/>
      <c r="V285" s="895"/>
      <c r="W285" s="895"/>
      <c r="X285" s="895"/>
      <c r="Y285" s="895"/>
      <c r="Z285" s="895"/>
    </row>
    <row r="286" spans="1:26" s="895" customFormat="1" ht="15" customHeight="1" x14ac:dyDescent="0.25">
      <c r="A286" s="882" t="s">
        <v>709</v>
      </c>
      <c r="B286" s="883" t="s">
        <v>389</v>
      </c>
      <c r="C286" s="884" t="s">
        <v>77</v>
      </c>
      <c r="D286" s="885">
        <v>42159</v>
      </c>
      <c r="E286" s="886">
        <v>7612</v>
      </c>
      <c r="F286" s="887">
        <v>970.5</v>
      </c>
      <c r="G286" s="888">
        <f t="shared" si="91"/>
        <v>73874.460000000006</v>
      </c>
      <c r="H286" s="889"/>
      <c r="I286" s="897">
        <v>42219</v>
      </c>
      <c r="J286" s="887">
        <v>806.5</v>
      </c>
      <c r="K286" s="890">
        <f t="shared" si="92"/>
        <v>61390.78</v>
      </c>
      <c r="L286" s="891">
        <f>SUM(G286-K286)</f>
        <v>12483.680000000008</v>
      </c>
      <c r="M286" s="878">
        <v>1.5509999999999999</v>
      </c>
      <c r="N286" s="893">
        <f>SUM(G286-K286)*M286</f>
        <v>19362.18768000001</v>
      </c>
      <c r="O286" s="894"/>
      <c r="P286" s="894"/>
    </row>
    <row r="287" spans="1:26" s="895" customFormat="1" ht="15" customHeight="1" x14ac:dyDescent="0.25">
      <c r="A287" s="882" t="s">
        <v>2141</v>
      </c>
      <c r="B287" s="883" t="s">
        <v>2140</v>
      </c>
      <c r="C287" s="884" t="s">
        <v>77</v>
      </c>
      <c r="D287" s="885">
        <v>42184</v>
      </c>
      <c r="E287" s="886">
        <v>4609</v>
      </c>
      <c r="F287" s="887">
        <v>1030</v>
      </c>
      <c r="G287" s="888">
        <f t="shared" si="91"/>
        <v>47472.7</v>
      </c>
      <c r="H287" s="889"/>
      <c r="I287" s="897">
        <v>42221</v>
      </c>
      <c r="J287" s="887">
        <v>1115.3</v>
      </c>
      <c r="K287" s="890">
        <f t="shared" si="92"/>
        <v>51404.177000000003</v>
      </c>
      <c r="L287" s="891">
        <f>SUM(G287-K287)</f>
        <v>-3931.4770000000062</v>
      </c>
      <c r="M287" s="878">
        <v>1.5509999999999999</v>
      </c>
      <c r="N287" s="893">
        <f>SUM(G287-K287)*M287</f>
        <v>-6097.7208270000092</v>
      </c>
      <c r="O287" s="894"/>
      <c r="P287" s="894"/>
    </row>
    <row r="288" spans="1:26" s="895" customFormat="1" ht="15" customHeight="1" x14ac:dyDescent="0.25">
      <c r="A288" s="868" t="s">
        <v>2131</v>
      </c>
      <c r="B288" s="869" t="s">
        <v>2132</v>
      </c>
      <c r="C288" s="870" t="s">
        <v>52</v>
      </c>
      <c r="D288" s="871">
        <v>42178</v>
      </c>
      <c r="E288" s="872">
        <v>10645</v>
      </c>
      <c r="F288" s="873">
        <v>428.1</v>
      </c>
      <c r="G288" s="874">
        <f t="shared" si="91"/>
        <v>45571.245000000003</v>
      </c>
      <c r="H288" s="875"/>
      <c r="I288" s="897">
        <v>42222</v>
      </c>
      <c r="J288" s="873">
        <v>405.2</v>
      </c>
      <c r="K288" s="876">
        <f t="shared" si="92"/>
        <v>43133.54</v>
      </c>
      <c r="L288" s="877">
        <f>SUM(K288-G288)</f>
        <v>-2437.7050000000017</v>
      </c>
      <c r="M288" s="878">
        <v>1.5509999999999999</v>
      </c>
      <c r="N288" s="879">
        <f>SUM(K288-G288)*M288</f>
        <v>-3780.8804550000027</v>
      </c>
      <c r="O288" s="880"/>
      <c r="P288" s="880"/>
      <c r="Q288" s="881"/>
      <c r="R288" s="881"/>
      <c r="S288" s="881"/>
      <c r="T288" s="881"/>
      <c r="U288" s="881"/>
      <c r="V288" s="881"/>
      <c r="W288" s="881"/>
      <c r="X288" s="881"/>
      <c r="Y288" s="881"/>
      <c r="Z288" s="881"/>
    </row>
    <row r="289" spans="1:26" s="881" customFormat="1" ht="15" customHeight="1" x14ac:dyDescent="0.25">
      <c r="A289" s="868" t="s">
        <v>718</v>
      </c>
      <c r="B289" s="869" t="s">
        <v>719</v>
      </c>
      <c r="C289" s="870" t="s">
        <v>52</v>
      </c>
      <c r="D289" s="871">
        <v>42205</v>
      </c>
      <c r="E289" s="872">
        <v>20809</v>
      </c>
      <c r="F289" s="873">
        <v>498.7</v>
      </c>
      <c r="G289" s="874">
        <f>SUM(E289*F289)/100</f>
        <v>103774.48299999999</v>
      </c>
      <c r="H289" s="875"/>
      <c r="I289" s="897">
        <v>42236</v>
      </c>
      <c r="J289" s="873">
        <v>480</v>
      </c>
      <c r="K289" s="876">
        <f>SUM(E289*J289)/100</f>
        <v>99883.199999999997</v>
      </c>
      <c r="L289" s="877">
        <f>SUM(K289-G289)</f>
        <v>-3891.2829999999958</v>
      </c>
      <c r="M289" s="878">
        <v>1.5693999999999999</v>
      </c>
      <c r="N289" s="879">
        <f>SUM(K289-G289)*M289</f>
        <v>-6106.9795401999927</v>
      </c>
      <c r="O289" s="880"/>
      <c r="P289" s="880"/>
    </row>
    <row r="290" spans="1:26" s="895" customFormat="1" ht="15" customHeight="1" x14ac:dyDescent="0.25">
      <c r="A290" s="868" t="s">
        <v>972</v>
      </c>
      <c r="B290" s="869" t="s">
        <v>973</v>
      </c>
      <c r="C290" s="870" t="s">
        <v>52</v>
      </c>
      <c r="D290" s="871">
        <v>42214</v>
      </c>
      <c r="E290" s="872">
        <v>19387</v>
      </c>
      <c r="F290" s="873">
        <v>161.30000000000001</v>
      </c>
      <c r="G290" s="874">
        <f>SUM(E290*F290)/100</f>
        <v>31271.231</v>
      </c>
      <c r="H290" s="875"/>
      <c r="I290" s="897">
        <v>42236</v>
      </c>
      <c r="J290" s="873">
        <v>146.19999999999999</v>
      </c>
      <c r="K290" s="876">
        <f>SUM(E290*J290)/100</f>
        <v>28343.793999999998</v>
      </c>
      <c r="L290" s="877">
        <v>0</v>
      </c>
      <c r="M290" s="878">
        <v>1.5693999999999999</v>
      </c>
      <c r="N290" s="879">
        <f>SUM(K290-G290)*M290</f>
        <v>-4594.3196278000023</v>
      </c>
      <c r="O290" s="880"/>
      <c r="P290" s="880"/>
      <c r="Q290" s="881"/>
      <c r="R290" s="881"/>
      <c r="S290" s="881"/>
      <c r="T290" s="881"/>
      <c r="U290" s="881"/>
      <c r="V290" s="881"/>
      <c r="W290" s="881"/>
      <c r="X290" s="881"/>
      <c r="Y290" s="881"/>
      <c r="Z290" s="881"/>
    </row>
    <row r="291" spans="1:26" s="881" customFormat="1" ht="15" customHeight="1" x14ac:dyDescent="0.25">
      <c r="A291" s="868" t="s">
        <v>1064</v>
      </c>
      <c r="B291" s="869" t="s">
        <v>1845</v>
      </c>
      <c r="C291" s="870" t="s">
        <v>52</v>
      </c>
      <c r="D291" s="871">
        <v>42024</v>
      </c>
      <c r="E291" s="872">
        <v>57000</v>
      </c>
      <c r="F291" s="873">
        <v>153.69999999999999</v>
      </c>
      <c r="G291" s="874">
        <f>SUM(E291*F291)/100</f>
        <v>87609</v>
      </c>
      <c r="H291" s="875"/>
      <c r="I291" s="897">
        <v>42240</v>
      </c>
      <c r="J291" s="873">
        <v>164.8</v>
      </c>
      <c r="K291" s="876">
        <f>SUM(E291*J291)/100</f>
        <v>93936</v>
      </c>
      <c r="L291" s="877">
        <f>SUM(K291-G291)</f>
        <v>6327</v>
      </c>
      <c r="M291" s="878">
        <v>1.5693999999999999</v>
      </c>
      <c r="N291" s="879">
        <f>SUM(K291-G291)*M291</f>
        <v>9929.5937999999987</v>
      </c>
      <c r="O291" s="880"/>
      <c r="P291" s="880"/>
    </row>
    <row r="292" spans="1:26" s="895" customFormat="1" ht="15" customHeight="1" x14ac:dyDescent="0.25">
      <c r="A292" s="868" t="s">
        <v>1707</v>
      </c>
      <c r="B292" s="869" t="s">
        <v>1708</v>
      </c>
      <c r="C292" s="870" t="s">
        <v>52</v>
      </c>
      <c r="D292" s="871">
        <v>42191</v>
      </c>
      <c r="E292" s="872">
        <v>23948</v>
      </c>
      <c r="F292" s="873">
        <v>276</v>
      </c>
      <c r="G292" s="874">
        <f>SUM(E292*F292)/100</f>
        <v>66096.479999999996</v>
      </c>
      <c r="H292" s="875"/>
      <c r="I292" s="897">
        <v>42240</v>
      </c>
      <c r="J292" s="873">
        <v>265.89999999999998</v>
      </c>
      <c r="K292" s="876">
        <f>SUM(E292*J292)/100</f>
        <v>63677.731999999989</v>
      </c>
      <c r="L292" s="877">
        <v>0</v>
      </c>
      <c r="M292" s="878">
        <v>1.5693999999999999</v>
      </c>
      <c r="N292" s="879">
        <f>SUM(K292-G292)*M292</f>
        <v>-3795.9831112000106</v>
      </c>
      <c r="O292" s="880"/>
      <c r="P292" s="880"/>
      <c r="Q292" s="881"/>
      <c r="R292" s="881"/>
      <c r="S292" s="881"/>
      <c r="T292" s="881"/>
      <c r="U292" s="881"/>
      <c r="V292" s="881"/>
      <c r="W292" s="881"/>
      <c r="X292" s="881"/>
      <c r="Y292" s="881"/>
      <c r="Z292" s="881"/>
    </row>
    <row r="293" spans="1:26" s="895" customFormat="1" ht="15" customHeight="1" x14ac:dyDescent="0.25">
      <c r="A293" s="898" t="s">
        <v>1107</v>
      </c>
      <c r="B293" s="883" t="s">
        <v>2184</v>
      </c>
      <c r="C293" s="884" t="s">
        <v>77</v>
      </c>
      <c r="D293" s="885">
        <v>42240</v>
      </c>
      <c r="E293" s="886">
        <v>3276</v>
      </c>
      <c r="F293" s="887">
        <v>1569</v>
      </c>
      <c r="G293" s="888">
        <f t="shared" ref="G293:G302" si="93">SUM(E293*F293)/100</f>
        <v>51400.44</v>
      </c>
      <c r="H293" s="889"/>
      <c r="I293" s="897">
        <v>42241</v>
      </c>
      <c r="J293" s="887">
        <v>1580</v>
      </c>
      <c r="K293" s="890">
        <f t="shared" ref="K293:K302" si="94">SUM(E293*J293)/100</f>
        <v>51760.800000000003</v>
      </c>
      <c r="L293" s="891">
        <f t="shared" ref="L293:L302" si="95">SUM(G293-K293)</f>
        <v>-360.36000000000058</v>
      </c>
      <c r="M293" s="892">
        <v>1.5401</v>
      </c>
      <c r="N293" s="893">
        <f t="shared" ref="N293:N302" si="96">SUM(G293-K293)*M293</f>
        <v>-554.99043600000095</v>
      </c>
      <c r="O293" s="894"/>
      <c r="P293" s="894"/>
    </row>
    <row r="294" spans="1:26" s="895" customFormat="1" ht="15" customHeight="1" x14ac:dyDescent="0.25">
      <c r="A294" s="898" t="s">
        <v>2190</v>
      </c>
      <c r="B294" s="883" t="s">
        <v>2185</v>
      </c>
      <c r="C294" s="884" t="s">
        <v>77</v>
      </c>
      <c r="D294" s="885">
        <v>42240</v>
      </c>
      <c r="E294" s="886">
        <v>4501</v>
      </c>
      <c r="F294" s="887">
        <v>938</v>
      </c>
      <c r="G294" s="888">
        <f t="shared" si="93"/>
        <v>42219.38</v>
      </c>
      <c r="H294" s="889"/>
      <c r="I294" s="897">
        <v>42242</v>
      </c>
      <c r="J294" s="887">
        <v>938</v>
      </c>
      <c r="K294" s="890">
        <f t="shared" si="94"/>
        <v>42219.38</v>
      </c>
      <c r="L294" s="891">
        <f t="shared" si="95"/>
        <v>0</v>
      </c>
      <c r="M294" s="892">
        <v>1.5401</v>
      </c>
      <c r="N294" s="893">
        <f t="shared" si="96"/>
        <v>0</v>
      </c>
      <c r="O294" s="894"/>
      <c r="P294" s="894"/>
    </row>
    <row r="295" spans="1:26" s="895" customFormat="1" ht="15" customHeight="1" x14ac:dyDescent="0.25">
      <c r="A295" s="882" t="s">
        <v>2191</v>
      </c>
      <c r="B295" s="883" t="s">
        <v>1070</v>
      </c>
      <c r="C295" s="884" t="s">
        <v>77</v>
      </c>
      <c r="D295" s="885">
        <v>42240</v>
      </c>
      <c r="E295" s="886">
        <v>1982</v>
      </c>
      <c r="F295" s="887">
        <v>2487</v>
      </c>
      <c r="G295" s="888">
        <f t="shared" si="93"/>
        <v>49292.34</v>
      </c>
      <c r="H295" s="889"/>
      <c r="I295" s="897">
        <v>42241</v>
      </c>
      <c r="J295" s="887">
        <v>2487</v>
      </c>
      <c r="K295" s="890">
        <f t="shared" si="94"/>
        <v>49292.34</v>
      </c>
      <c r="L295" s="891">
        <f t="shared" si="95"/>
        <v>0</v>
      </c>
      <c r="M295" s="892">
        <v>1.5401</v>
      </c>
      <c r="N295" s="893">
        <f t="shared" si="96"/>
        <v>0</v>
      </c>
      <c r="O295" s="894"/>
      <c r="P295" s="894"/>
    </row>
    <row r="296" spans="1:26" s="895" customFormat="1" ht="15" customHeight="1" x14ac:dyDescent="0.25">
      <c r="A296" s="898" t="s">
        <v>2192</v>
      </c>
      <c r="B296" s="883" t="s">
        <v>690</v>
      </c>
      <c r="C296" s="884" t="s">
        <v>77</v>
      </c>
      <c r="D296" s="885">
        <v>42240</v>
      </c>
      <c r="E296" s="886">
        <v>8525</v>
      </c>
      <c r="F296" s="887">
        <v>830</v>
      </c>
      <c r="G296" s="888">
        <f t="shared" si="93"/>
        <v>70757.5</v>
      </c>
      <c r="H296" s="889"/>
      <c r="I296" s="897">
        <v>42241</v>
      </c>
      <c r="J296" s="887">
        <v>830</v>
      </c>
      <c r="K296" s="890">
        <f t="shared" si="94"/>
        <v>70757.5</v>
      </c>
      <c r="L296" s="891">
        <f t="shared" si="95"/>
        <v>0</v>
      </c>
      <c r="M296" s="892">
        <v>1.5401</v>
      </c>
      <c r="N296" s="893">
        <f t="shared" si="96"/>
        <v>0</v>
      </c>
      <c r="O296" s="894"/>
      <c r="P296" s="894"/>
    </row>
    <row r="297" spans="1:26" s="895" customFormat="1" ht="15" customHeight="1" x14ac:dyDescent="0.25">
      <c r="A297" s="898" t="s">
        <v>2194</v>
      </c>
      <c r="B297" s="883" t="s">
        <v>2186</v>
      </c>
      <c r="C297" s="884" t="s">
        <v>77</v>
      </c>
      <c r="D297" s="885">
        <v>42240</v>
      </c>
      <c r="E297" s="886">
        <v>35947</v>
      </c>
      <c r="F297" s="887">
        <v>312.3</v>
      </c>
      <c r="G297" s="888">
        <f t="shared" si="93"/>
        <v>112262.481</v>
      </c>
      <c r="H297" s="889"/>
      <c r="I297" s="897">
        <v>42242</v>
      </c>
      <c r="J297" s="887">
        <v>312.3</v>
      </c>
      <c r="K297" s="890">
        <f t="shared" si="94"/>
        <v>112262.481</v>
      </c>
      <c r="L297" s="891">
        <f t="shared" si="95"/>
        <v>0</v>
      </c>
      <c r="M297" s="892">
        <v>1.5401</v>
      </c>
      <c r="N297" s="893">
        <f t="shared" si="96"/>
        <v>0</v>
      </c>
      <c r="O297" s="894"/>
      <c r="P297" s="894"/>
    </row>
    <row r="298" spans="1:26" s="895" customFormat="1" ht="15" customHeight="1" x14ac:dyDescent="0.25">
      <c r="A298" s="899" t="s">
        <v>2195</v>
      </c>
      <c r="B298" s="883" t="s">
        <v>1319</v>
      </c>
      <c r="C298" s="884" t="s">
        <v>77</v>
      </c>
      <c r="D298" s="885">
        <v>42240</v>
      </c>
      <c r="E298" s="886">
        <v>22198</v>
      </c>
      <c r="F298" s="887">
        <v>287.89999999999998</v>
      </c>
      <c r="G298" s="888">
        <f t="shared" si="93"/>
        <v>63908.041999999994</v>
      </c>
      <c r="H298" s="889"/>
      <c r="I298" s="897">
        <v>42242</v>
      </c>
      <c r="J298" s="887">
        <v>287.89999999999998</v>
      </c>
      <c r="K298" s="890">
        <f t="shared" si="94"/>
        <v>63908.041999999994</v>
      </c>
      <c r="L298" s="891">
        <f t="shared" si="95"/>
        <v>0</v>
      </c>
      <c r="M298" s="892">
        <v>1.5401</v>
      </c>
      <c r="N298" s="893">
        <f t="shared" si="96"/>
        <v>0</v>
      </c>
      <c r="O298" s="894"/>
      <c r="P298" s="894"/>
    </row>
    <row r="299" spans="1:26" s="895" customFormat="1" ht="15" customHeight="1" x14ac:dyDescent="0.25">
      <c r="A299" s="898" t="s">
        <v>2196</v>
      </c>
      <c r="B299" s="883" t="s">
        <v>1598</v>
      </c>
      <c r="C299" s="884" t="s">
        <v>77</v>
      </c>
      <c r="D299" s="885">
        <v>42240</v>
      </c>
      <c r="E299" s="886">
        <v>2884</v>
      </c>
      <c r="F299" s="887">
        <v>1975</v>
      </c>
      <c r="G299" s="888">
        <f t="shared" si="93"/>
        <v>56959</v>
      </c>
      <c r="H299" s="889"/>
      <c r="I299" s="897">
        <v>42242</v>
      </c>
      <c r="J299" s="887">
        <v>1975</v>
      </c>
      <c r="K299" s="890">
        <f t="shared" si="94"/>
        <v>56959</v>
      </c>
      <c r="L299" s="891">
        <f t="shared" si="95"/>
        <v>0</v>
      </c>
      <c r="M299" s="892">
        <v>1.5401</v>
      </c>
      <c r="N299" s="893">
        <f t="shared" si="96"/>
        <v>0</v>
      </c>
      <c r="O299" s="894"/>
      <c r="P299" s="894"/>
    </row>
    <row r="300" spans="1:26" s="895" customFormat="1" ht="15" customHeight="1" x14ac:dyDescent="0.25">
      <c r="A300" s="898" t="s">
        <v>2197</v>
      </c>
      <c r="B300" s="883" t="s">
        <v>2187</v>
      </c>
      <c r="C300" s="884" t="s">
        <v>77</v>
      </c>
      <c r="D300" s="885">
        <v>42240</v>
      </c>
      <c r="E300" s="886">
        <v>8945</v>
      </c>
      <c r="F300" s="887">
        <v>444.9</v>
      </c>
      <c r="G300" s="888">
        <f t="shared" si="93"/>
        <v>39796.305</v>
      </c>
      <c r="H300" s="889"/>
      <c r="I300" s="897">
        <v>42242</v>
      </c>
      <c r="J300" s="887">
        <v>444.9</v>
      </c>
      <c r="K300" s="890">
        <f t="shared" si="94"/>
        <v>39796.305</v>
      </c>
      <c r="L300" s="891">
        <f t="shared" si="95"/>
        <v>0</v>
      </c>
      <c r="M300" s="892">
        <v>1.5401</v>
      </c>
      <c r="N300" s="893">
        <f t="shared" si="96"/>
        <v>0</v>
      </c>
      <c r="O300" s="894"/>
      <c r="P300" s="894"/>
    </row>
    <row r="301" spans="1:26" s="895" customFormat="1" ht="15" customHeight="1" x14ac:dyDescent="0.25">
      <c r="A301" s="898" t="s">
        <v>2198</v>
      </c>
      <c r="B301" s="883" t="s">
        <v>2188</v>
      </c>
      <c r="C301" s="884" t="s">
        <v>77</v>
      </c>
      <c r="D301" s="885">
        <v>42240</v>
      </c>
      <c r="E301" s="886">
        <v>11202</v>
      </c>
      <c r="F301" s="887">
        <v>503.5</v>
      </c>
      <c r="G301" s="888">
        <f t="shared" si="93"/>
        <v>56402.07</v>
      </c>
      <c r="H301" s="889"/>
      <c r="I301" s="897">
        <v>42242</v>
      </c>
      <c r="J301" s="887">
        <v>503.5</v>
      </c>
      <c r="K301" s="890">
        <f t="shared" si="94"/>
        <v>56402.07</v>
      </c>
      <c r="L301" s="891">
        <f t="shared" si="95"/>
        <v>0</v>
      </c>
      <c r="M301" s="892">
        <v>1.5401</v>
      </c>
      <c r="N301" s="893">
        <f t="shared" si="96"/>
        <v>0</v>
      </c>
      <c r="O301" s="894"/>
      <c r="P301" s="894"/>
    </row>
    <row r="302" spans="1:26" s="895" customFormat="1" ht="15" customHeight="1" x14ac:dyDescent="0.25">
      <c r="A302" s="898" t="s">
        <v>2199</v>
      </c>
      <c r="B302" s="883" t="s">
        <v>2189</v>
      </c>
      <c r="C302" s="884" t="s">
        <v>77</v>
      </c>
      <c r="D302" s="885">
        <v>42240</v>
      </c>
      <c r="E302" s="886">
        <v>11820</v>
      </c>
      <c r="F302" s="887">
        <v>851.5</v>
      </c>
      <c r="G302" s="888">
        <f t="shared" si="93"/>
        <v>100647.3</v>
      </c>
      <c r="H302" s="889"/>
      <c r="I302" s="897">
        <v>42242</v>
      </c>
      <c r="J302" s="887">
        <v>851.5</v>
      </c>
      <c r="K302" s="890">
        <f t="shared" si="94"/>
        <v>100647.3</v>
      </c>
      <c r="L302" s="891">
        <f t="shared" si="95"/>
        <v>0</v>
      </c>
      <c r="M302" s="892">
        <v>1.5401</v>
      </c>
      <c r="N302" s="893">
        <f t="shared" si="96"/>
        <v>0</v>
      </c>
      <c r="O302" s="894"/>
      <c r="P302" s="894"/>
    </row>
    <row r="303" spans="1:26" s="895" customFormat="1" ht="15" customHeight="1" x14ac:dyDescent="0.25">
      <c r="A303" s="898" t="s">
        <v>2193</v>
      </c>
      <c r="B303" s="883" t="s">
        <v>2021</v>
      </c>
      <c r="C303" s="884" t="s">
        <v>77</v>
      </c>
      <c r="D303" s="885">
        <v>42240</v>
      </c>
      <c r="E303" s="886">
        <v>1764</v>
      </c>
      <c r="F303" s="887">
        <v>2300</v>
      </c>
      <c r="G303" s="888">
        <f t="shared" ref="G303:G308" si="97">SUM(E303*F303)/100</f>
        <v>40572</v>
      </c>
      <c r="H303" s="889"/>
      <c r="I303" s="897">
        <v>42249</v>
      </c>
      <c r="J303" s="887">
        <v>2300</v>
      </c>
      <c r="K303" s="890">
        <f t="shared" ref="K303:K308" si="98">SUM(E303*J303)/100</f>
        <v>40572</v>
      </c>
      <c r="L303" s="891">
        <f t="shared" ref="L303:L308" si="99">SUM(G303-K303)</f>
        <v>0</v>
      </c>
      <c r="M303" s="892">
        <v>1.5401</v>
      </c>
      <c r="N303" s="893">
        <f t="shared" ref="N303:N308" si="100">SUM(G303-K303)*M303</f>
        <v>0</v>
      </c>
      <c r="O303" s="894"/>
      <c r="P303" s="894"/>
    </row>
    <row r="304" spans="1:26" s="881" customFormat="1" ht="15" customHeight="1" x14ac:dyDescent="0.25">
      <c r="A304" s="882" t="s">
        <v>2157</v>
      </c>
      <c r="B304" s="883" t="s">
        <v>2156</v>
      </c>
      <c r="C304" s="884" t="s">
        <v>77</v>
      </c>
      <c r="D304" s="885">
        <v>42212</v>
      </c>
      <c r="E304" s="886">
        <v>13541</v>
      </c>
      <c r="F304" s="887">
        <v>957.5</v>
      </c>
      <c r="G304" s="888">
        <f t="shared" si="97"/>
        <v>129655.075</v>
      </c>
      <c r="H304" s="889"/>
      <c r="I304" s="897">
        <v>42250</v>
      </c>
      <c r="J304" s="887">
        <v>891.5</v>
      </c>
      <c r="K304" s="890">
        <f t="shared" si="98"/>
        <v>120718.015</v>
      </c>
      <c r="L304" s="891">
        <f t="shared" si="99"/>
        <v>8937.0599999999977</v>
      </c>
      <c r="M304" s="892">
        <v>1.5401</v>
      </c>
      <c r="N304" s="893">
        <f t="shared" si="100"/>
        <v>13763.966105999996</v>
      </c>
      <c r="O304" s="894"/>
      <c r="P304" s="894"/>
      <c r="Q304" s="895"/>
      <c r="R304" s="895"/>
      <c r="S304" s="895"/>
      <c r="T304" s="895"/>
      <c r="U304" s="895"/>
      <c r="V304" s="895"/>
      <c r="W304" s="895"/>
      <c r="X304" s="895"/>
      <c r="Y304" s="895"/>
      <c r="Z304" s="895"/>
    </row>
    <row r="305" spans="1:26" s="895" customFormat="1" ht="15" customHeight="1" x14ac:dyDescent="0.25">
      <c r="A305" s="882" t="s">
        <v>2139</v>
      </c>
      <c r="B305" s="883" t="s">
        <v>2230</v>
      </c>
      <c r="C305" s="884" t="s">
        <v>77</v>
      </c>
      <c r="D305" s="885">
        <v>42184</v>
      </c>
      <c r="E305" s="886">
        <v>10973</v>
      </c>
      <c r="F305" s="887">
        <v>493</v>
      </c>
      <c r="G305" s="888">
        <f t="shared" si="97"/>
        <v>54096.89</v>
      </c>
      <c r="H305" s="889"/>
      <c r="I305" s="897">
        <v>42249</v>
      </c>
      <c r="J305" s="887">
        <v>468.3</v>
      </c>
      <c r="K305" s="890">
        <f t="shared" si="98"/>
        <v>51386.559000000001</v>
      </c>
      <c r="L305" s="891">
        <f t="shared" si="99"/>
        <v>2710.3309999999983</v>
      </c>
      <c r="M305" s="892">
        <v>1.5401</v>
      </c>
      <c r="N305" s="893">
        <f t="shared" si="100"/>
        <v>4174.1807730999972</v>
      </c>
      <c r="O305" s="894"/>
      <c r="P305" s="894"/>
    </row>
    <row r="306" spans="1:26" s="881" customFormat="1" ht="15" customHeight="1" x14ac:dyDescent="0.25">
      <c r="A306" s="882" t="s">
        <v>2169</v>
      </c>
      <c r="B306" s="883" t="s">
        <v>2168</v>
      </c>
      <c r="C306" s="884" t="s">
        <v>77</v>
      </c>
      <c r="D306" s="885">
        <v>36893</v>
      </c>
      <c r="E306" s="886">
        <v>7551</v>
      </c>
      <c r="F306" s="887">
        <v>413.6</v>
      </c>
      <c r="G306" s="888">
        <f t="shared" si="97"/>
        <v>31230.936000000002</v>
      </c>
      <c r="H306" s="889"/>
      <c r="I306" s="897">
        <v>42254</v>
      </c>
      <c r="J306" s="887">
        <v>410</v>
      </c>
      <c r="K306" s="890">
        <f t="shared" si="98"/>
        <v>30959.1</v>
      </c>
      <c r="L306" s="891">
        <f t="shared" si="99"/>
        <v>271.83600000000297</v>
      </c>
      <c r="M306" s="892">
        <v>1.5401</v>
      </c>
      <c r="N306" s="893">
        <f t="shared" si="100"/>
        <v>418.65462360000458</v>
      </c>
      <c r="O306" s="894"/>
      <c r="P306" s="894"/>
      <c r="Q306" s="895"/>
      <c r="R306" s="895"/>
      <c r="S306" s="895"/>
      <c r="T306" s="895"/>
      <c r="U306" s="895"/>
      <c r="V306" s="895"/>
      <c r="W306" s="895"/>
      <c r="X306" s="895"/>
      <c r="Y306" s="895"/>
      <c r="Z306" s="895"/>
    </row>
    <row r="307" spans="1:26" s="895" customFormat="1" ht="15" customHeight="1" x14ac:dyDescent="0.25">
      <c r="A307" s="898" t="s">
        <v>795</v>
      </c>
      <c r="B307" s="883" t="s">
        <v>796</v>
      </c>
      <c r="C307" s="884" t="s">
        <v>77</v>
      </c>
      <c r="D307" s="885">
        <v>42240</v>
      </c>
      <c r="E307" s="886">
        <v>32547</v>
      </c>
      <c r="F307" s="887">
        <v>239.7</v>
      </c>
      <c r="G307" s="888">
        <f t="shared" si="97"/>
        <v>78015.159</v>
      </c>
      <c r="H307" s="889"/>
      <c r="I307" s="897">
        <v>42261</v>
      </c>
      <c r="J307" s="887">
        <v>239.7</v>
      </c>
      <c r="K307" s="890">
        <f t="shared" si="98"/>
        <v>78015.159</v>
      </c>
      <c r="L307" s="891">
        <f t="shared" si="99"/>
        <v>0</v>
      </c>
      <c r="M307" s="892">
        <v>1.5115000000000001</v>
      </c>
      <c r="N307" s="893">
        <f t="shared" si="100"/>
        <v>0</v>
      </c>
      <c r="O307" s="894"/>
      <c r="P307" s="894"/>
    </row>
    <row r="308" spans="1:26" s="895" customFormat="1" ht="15" customHeight="1" x14ac:dyDescent="0.25">
      <c r="A308" s="882" t="s">
        <v>1617</v>
      </c>
      <c r="B308" s="883" t="s">
        <v>1618</v>
      </c>
      <c r="C308" s="884" t="s">
        <v>77</v>
      </c>
      <c r="D308" s="885">
        <v>42213</v>
      </c>
      <c r="E308" s="886">
        <v>5058</v>
      </c>
      <c r="F308" s="887">
        <v>1548</v>
      </c>
      <c r="G308" s="888">
        <f t="shared" si="97"/>
        <v>78297.84</v>
      </c>
      <c r="H308" s="889"/>
      <c r="I308" s="897">
        <v>42264</v>
      </c>
      <c r="J308" s="887">
        <v>1480</v>
      </c>
      <c r="K308" s="890">
        <f t="shared" si="98"/>
        <v>74858.399999999994</v>
      </c>
      <c r="L308" s="891">
        <f t="shared" si="99"/>
        <v>3439.4400000000023</v>
      </c>
      <c r="M308" s="892">
        <v>1.5115000000000001</v>
      </c>
      <c r="N308" s="893">
        <f t="shared" si="100"/>
        <v>5198.7135600000038</v>
      </c>
      <c r="O308" s="894"/>
      <c r="P308" s="894"/>
    </row>
    <row r="309" spans="1:26" s="895" customFormat="1" ht="15" customHeight="1" x14ac:dyDescent="0.25">
      <c r="A309" s="882" t="s">
        <v>836</v>
      </c>
      <c r="B309" s="883" t="s">
        <v>837</v>
      </c>
      <c r="C309" s="884" t="s">
        <v>77</v>
      </c>
      <c r="D309" s="885">
        <v>42269</v>
      </c>
      <c r="E309" s="886">
        <v>3683</v>
      </c>
      <c r="F309" s="887">
        <v>1487</v>
      </c>
      <c r="G309" s="888">
        <f t="shared" ref="G309:G314" si="101">SUM(E309*F309)/100</f>
        <v>54766.21</v>
      </c>
      <c r="H309" s="889"/>
      <c r="I309" s="897">
        <v>42286</v>
      </c>
      <c r="J309" s="887">
        <v>1595</v>
      </c>
      <c r="K309" s="890">
        <f t="shared" ref="K309:K314" si="102">SUM(E309*J309)/100</f>
        <v>58743.85</v>
      </c>
      <c r="L309" s="891">
        <f>SUM(G309-K309)</f>
        <v>-3977.6399999999994</v>
      </c>
      <c r="M309" s="878">
        <v>1.518</v>
      </c>
      <c r="N309" s="893">
        <f>SUM(G309-K309)*M309</f>
        <v>-6038.0575199999994</v>
      </c>
      <c r="O309" s="894"/>
      <c r="P309" s="894"/>
    </row>
    <row r="310" spans="1:26" s="895" customFormat="1" ht="15" customHeight="1" x14ac:dyDescent="0.25">
      <c r="A310" s="882" t="s">
        <v>1284</v>
      </c>
      <c r="B310" s="883" t="s">
        <v>1091</v>
      </c>
      <c r="C310" s="884" t="s">
        <v>77</v>
      </c>
      <c r="D310" s="885">
        <v>42271</v>
      </c>
      <c r="E310" s="886">
        <v>3529</v>
      </c>
      <c r="F310" s="887">
        <v>1320</v>
      </c>
      <c r="G310" s="888">
        <f t="shared" si="101"/>
        <v>46582.8</v>
      </c>
      <c r="H310" s="889"/>
      <c r="I310" s="897">
        <v>42284</v>
      </c>
      <c r="J310" s="887">
        <v>1442</v>
      </c>
      <c r="K310" s="890">
        <f t="shared" si="102"/>
        <v>50888.18</v>
      </c>
      <c r="L310" s="891">
        <f>SUM(G310-K310)</f>
        <v>-4305.3799999999974</v>
      </c>
      <c r="M310" s="878">
        <v>1.518</v>
      </c>
      <c r="N310" s="893">
        <f>SUM(G310-K310)*M310</f>
        <v>-6535.5668399999959</v>
      </c>
      <c r="O310" s="894"/>
      <c r="P310" s="894"/>
    </row>
    <row r="311" spans="1:26" s="881" customFormat="1" ht="15" customHeight="1" x14ac:dyDescent="0.25">
      <c r="A311" s="868" t="s">
        <v>756</v>
      </c>
      <c r="B311" s="869" t="s">
        <v>757</v>
      </c>
      <c r="C311" s="870" t="s">
        <v>52</v>
      </c>
      <c r="D311" s="871">
        <v>42285</v>
      </c>
      <c r="E311" s="872">
        <v>33030</v>
      </c>
      <c r="F311" s="873">
        <v>143.4</v>
      </c>
      <c r="G311" s="874">
        <f t="shared" si="101"/>
        <v>47365.02</v>
      </c>
      <c r="H311" s="875"/>
      <c r="I311" s="897">
        <v>42298</v>
      </c>
      <c r="J311" s="873">
        <v>137.30000000000001</v>
      </c>
      <c r="K311" s="876">
        <f t="shared" si="102"/>
        <v>45350.19</v>
      </c>
      <c r="L311" s="891">
        <f>SUM(K311-G311)</f>
        <v>-2014.8299999999945</v>
      </c>
      <c r="M311" s="878">
        <v>1.5436000000000001</v>
      </c>
      <c r="N311" s="879">
        <f>SUM(K311-G311)*M311</f>
        <v>-3110.0915879999916</v>
      </c>
      <c r="O311" s="880"/>
      <c r="P311" s="880"/>
    </row>
    <row r="312" spans="1:26" s="881" customFormat="1" ht="15" customHeight="1" x14ac:dyDescent="0.25">
      <c r="A312" s="904" t="s">
        <v>2245</v>
      </c>
      <c r="B312" s="883" t="s">
        <v>2246</v>
      </c>
      <c r="C312" s="884" t="s">
        <v>77</v>
      </c>
      <c r="D312" s="885">
        <v>42278</v>
      </c>
      <c r="E312" s="886">
        <v>10925</v>
      </c>
      <c r="F312" s="887">
        <v>1137</v>
      </c>
      <c r="G312" s="888">
        <f t="shared" si="101"/>
        <v>124217.25</v>
      </c>
      <c r="H312" s="889"/>
      <c r="I312" s="897">
        <v>42299</v>
      </c>
      <c r="J312" s="887">
        <v>1170</v>
      </c>
      <c r="K312" s="890">
        <f t="shared" si="102"/>
        <v>127822.5</v>
      </c>
      <c r="L312" s="891">
        <f>SUM(G312-K312)</f>
        <v>-3605.25</v>
      </c>
      <c r="M312" s="878">
        <v>1.5436000000000001</v>
      </c>
      <c r="N312" s="893">
        <f>SUM(G312-K312)*M312</f>
        <v>-5565.0639000000001</v>
      </c>
      <c r="O312" s="894"/>
      <c r="P312" s="894"/>
      <c r="Q312" s="895"/>
      <c r="R312" s="895"/>
      <c r="S312" s="895"/>
      <c r="T312" s="895"/>
      <c r="U312" s="895"/>
      <c r="V312" s="895"/>
      <c r="W312" s="895"/>
      <c r="X312" s="895"/>
      <c r="Y312" s="895"/>
      <c r="Z312" s="895"/>
    </row>
    <row r="313" spans="1:26" s="895" customFormat="1" ht="15" customHeight="1" x14ac:dyDescent="0.25">
      <c r="A313" s="905" t="s">
        <v>2247</v>
      </c>
      <c r="B313" s="869" t="s">
        <v>2248</v>
      </c>
      <c r="C313" s="870" t="s">
        <v>52</v>
      </c>
      <c r="D313" s="871">
        <v>42278</v>
      </c>
      <c r="E313" s="872">
        <v>26037</v>
      </c>
      <c r="F313" s="873">
        <v>227.3</v>
      </c>
      <c r="G313" s="874">
        <f t="shared" si="101"/>
        <v>59182.101000000002</v>
      </c>
      <c r="H313" s="875"/>
      <c r="I313" s="897">
        <v>42306</v>
      </c>
      <c r="J313" s="873">
        <v>228.8</v>
      </c>
      <c r="K313" s="876">
        <f t="shared" si="102"/>
        <v>59572.656000000003</v>
      </c>
      <c r="L313" s="891">
        <f>SUM(K313-G313)</f>
        <v>390.55500000000029</v>
      </c>
      <c r="M313" s="878">
        <v>1.5417000000000001</v>
      </c>
      <c r="N313" s="879">
        <f>SUM(K313-G313)*M313</f>
        <v>602.11864350000053</v>
      </c>
      <c r="O313" s="907" t="s">
        <v>3</v>
      </c>
      <c r="P313" s="880"/>
      <c r="Q313" s="881"/>
      <c r="R313" s="881"/>
      <c r="S313" s="881"/>
      <c r="T313" s="881"/>
      <c r="U313" s="881"/>
      <c r="V313" s="881"/>
      <c r="W313" s="881"/>
      <c r="X313" s="881"/>
      <c r="Y313" s="881"/>
      <c r="Z313" s="881"/>
    </row>
    <row r="314" spans="1:26" s="881" customFormat="1" ht="15" customHeight="1" x14ac:dyDescent="0.25">
      <c r="A314" s="882" t="s">
        <v>2256</v>
      </c>
      <c r="B314" s="883" t="s">
        <v>2272</v>
      </c>
      <c r="C314" s="884" t="s">
        <v>77</v>
      </c>
      <c r="D314" s="885">
        <v>42282</v>
      </c>
      <c r="E314" s="886">
        <v>10186</v>
      </c>
      <c r="F314" s="887">
        <v>819</v>
      </c>
      <c r="G314" s="888">
        <f t="shared" si="101"/>
        <v>83423.34</v>
      </c>
      <c r="H314" s="889"/>
      <c r="I314" s="897">
        <v>42306</v>
      </c>
      <c r="J314" s="887">
        <v>835.6</v>
      </c>
      <c r="K314" s="890">
        <f t="shared" si="102"/>
        <v>85114.216</v>
      </c>
      <c r="L314" s="891">
        <f>SUM(G314-K314)</f>
        <v>-1690.8760000000038</v>
      </c>
      <c r="M314" s="878">
        <v>1.5417000000000001</v>
      </c>
      <c r="N314" s="893">
        <f>SUM(G314-K314)*M314</f>
        <v>-2606.8235292000059</v>
      </c>
      <c r="O314" s="894"/>
      <c r="P314" s="894"/>
      <c r="Q314" s="895"/>
      <c r="R314" s="895"/>
      <c r="S314" s="895"/>
      <c r="T314" s="895"/>
      <c r="U314" s="895"/>
      <c r="V314" s="895"/>
      <c r="W314" s="895"/>
      <c r="X314" s="895"/>
      <c r="Y314" s="895"/>
      <c r="Z314" s="895"/>
    </row>
    <row r="315" spans="1:26" s="881" customFormat="1" ht="15" customHeight="1" x14ac:dyDescent="0.25">
      <c r="A315" s="868" t="s">
        <v>2233</v>
      </c>
      <c r="B315" s="869" t="s">
        <v>2235</v>
      </c>
      <c r="C315" s="870" t="s">
        <v>52</v>
      </c>
      <c r="D315" s="871">
        <v>42261</v>
      </c>
      <c r="E315" s="872">
        <v>21583</v>
      </c>
      <c r="F315" s="873">
        <v>142</v>
      </c>
      <c r="G315" s="874">
        <f t="shared" ref="G315:G321" si="103">SUM(E315*F315)/100</f>
        <v>30647.86</v>
      </c>
      <c r="H315" s="875"/>
      <c r="I315" s="897">
        <v>42006</v>
      </c>
      <c r="J315" s="873">
        <v>182</v>
      </c>
      <c r="K315" s="876">
        <f t="shared" ref="K315:K321" si="104">SUM(E315*J315)/100</f>
        <v>39281.06</v>
      </c>
      <c r="L315" s="891">
        <f>SUM(K315-G315)</f>
        <v>8633.1999999999971</v>
      </c>
      <c r="M315" s="878">
        <v>1.5051000000000001</v>
      </c>
      <c r="N315" s="879">
        <f>SUM(K315-G315)*M315</f>
        <v>12993.829319999997</v>
      </c>
      <c r="O315" s="880"/>
      <c r="P315" s="880"/>
    </row>
    <row r="316" spans="1:26" s="881" customFormat="1" ht="15" customHeight="1" x14ac:dyDescent="0.25">
      <c r="A316" s="868" t="s">
        <v>1749</v>
      </c>
      <c r="B316" s="869" t="s">
        <v>1749</v>
      </c>
      <c r="C316" s="870" t="s">
        <v>52</v>
      </c>
      <c r="D316" s="871">
        <v>42283</v>
      </c>
      <c r="E316" s="872">
        <v>11122</v>
      </c>
      <c r="F316" s="873">
        <v>375</v>
      </c>
      <c r="G316" s="874">
        <f t="shared" si="103"/>
        <v>41707.5</v>
      </c>
      <c r="H316" s="875"/>
      <c r="I316" s="897">
        <v>42320</v>
      </c>
      <c r="J316" s="873">
        <v>371</v>
      </c>
      <c r="K316" s="876">
        <f t="shared" si="104"/>
        <v>41262.620000000003</v>
      </c>
      <c r="L316" s="891">
        <f>SUM(K316-G316)</f>
        <v>-444.87999999999738</v>
      </c>
      <c r="M316" s="878">
        <v>1.5233000000000001</v>
      </c>
      <c r="N316" s="879">
        <f>SUM(K316-G316)*M316</f>
        <v>-677.68570399999601</v>
      </c>
      <c r="O316" s="880"/>
      <c r="P316" s="880"/>
    </row>
    <row r="317" spans="1:26" s="895" customFormat="1" ht="15" customHeight="1" x14ac:dyDescent="0.25">
      <c r="A317" s="868" t="s">
        <v>1240</v>
      </c>
      <c r="B317" s="869" t="s">
        <v>1241</v>
      </c>
      <c r="C317" s="870" t="s">
        <v>52</v>
      </c>
      <c r="D317" s="871">
        <v>42286</v>
      </c>
      <c r="E317" s="872">
        <v>2524</v>
      </c>
      <c r="F317" s="873">
        <v>2643</v>
      </c>
      <c r="G317" s="874">
        <f t="shared" si="103"/>
        <v>66709.320000000007</v>
      </c>
      <c r="H317" s="875"/>
      <c r="I317" s="897">
        <v>42321</v>
      </c>
      <c r="J317" s="873">
        <v>2414</v>
      </c>
      <c r="K317" s="876">
        <f t="shared" si="104"/>
        <v>60929.36</v>
      </c>
      <c r="L317" s="891">
        <f>SUM(K317-G317)</f>
        <v>-5779.9600000000064</v>
      </c>
      <c r="M317" s="878">
        <v>1.5233000000000001</v>
      </c>
      <c r="N317" s="879">
        <f>SUM(K317-G317)*M317</f>
        <v>-8804.6130680000097</v>
      </c>
      <c r="O317" s="880"/>
      <c r="P317" s="880"/>
      <c r="Q317" s="881"/>
      <c r="R317" s="881"/>
      <c r="S317" s="881"/>
      <c r="T317" s="881"/>
      <c r="U317" s="881"/>
      <c r="V317" s="881"/>
      <c r="W317" s="881"/>
      <c r="X317" s="881"/>
      <c r="Y317" s="881"/>
      <c r="Z317" s="881"/>
    </row>
    <row r="318" spans="1:26" s="895" customFormat="1" ht="15" customHeight="1" x14ac:dyDescent="0.25">
      <c r="A318" s="882" t="s">
        <v>2309</v>
      </c>
      <c r="B318" s="883" t="s">
        <v>2308</v>
      </c>
      <c r="C318" s="884" t="s">
        <v>77</v>
      </c>
      <c r="D318" s="885">
        <v>42321</v>
      </c>
      <c r="E318" s="886">
        <v>7056</v>
      </c>
      <c r="F318" s="887">
        <v>1341</v>
      </c>
      <c r="G318" s="888">
        <f t="shared" si="103"/>
        <v>94620.96</v>
      </c>
      <c r="H318" s="889"/>
      <c r="I318" s="897">
        <v>42326</v>
      </c>
      <c r="J318" s="887">
        <v>1420</v>
      </c>
      <c r="K318" s="890">
        <f t="shared" si="104"/>
        <v>100195.2</v>
      </c>
      <c r="L318" s="891">
        <f>SUM(G318-K318)</f>
        <v>-5574.2399999999907</v>
      </c>
      <c r="M318" s="892">
        <v>1.5233000000000001</v>
      </c>
      <c r="N318" s="893">
        <f>SUM(G318-K318)*M318</f>
        <v>-8491.2397919999858</v>
      </c>
      <c r="O318" s="894"/>
      <c r="P318" s="894"/>
    </row>
    <row r="319" spans="1:26" s="881" customFormat="1" ht="15" customHeight="1" x14ac:dyDescent="0.25">
      <c r="A319" s="868" t="s">
        <v>718</v>
      </c>
      <c r="B319" s="869" t="s">
        <v>719</v>
      </c>
      <c r="C319" s="870" t="s">
        <v>52</v>
      </c>
      <c r="D319" s="871">
        <v>42278</v>
      </c>
      <c r="E319" s="872">
        <v>14663</v>
      </c>
      <c r="F319" s="873">
        <v>475</v>
      </c>
      <c r="G319" s="874">
        <f t="shared" si="103"/>
        <v>69649.25</v>
      </c>
      <c r="H319" s="875"/>
      <c r="I319" s="897">
        <v>42324</v>
      </c>
      <c r="J319" s="873">
        <v>489.1</v>
      </c>
      <c r="K319" s="876">
        <f t="shared" si="104"/>
        <v>71716.733000000007</v>
      </c>
      <c r="L319" s="891">
        <f>SUM(K319-G319)</f>
        <v>2067.4830000000075</v>
      </c>
      <c r="M319" s="878">
        <v>1.5233000000000001</v>
      </c>
      <c r="N319" s="879">
        <f>SUM(K319-G319)*M319</f>
        <v>3149.3968539000116</v>
      </c>
      <c r="O319" s="880"/>
      <c r="P319" s="880"/>
    </row>
    <row r="320" spans="1:26" s="881" customFormat="1" ht="15" customHeight="1" x14ac:dyDescent="0.25">
      <c r="A320" s="882" t="s">
        <v>2300</v>
      </c>
      <c r="B320" s="883" t="s">
        <v>2299</v>
      </c>
      <c r="C320" s="884" t="s">
        <v>77</v>
      </c>
      <c r="D320" s="885">
        <v>42319</v>
      </c>
      <c r="E320" s="886">
        <v>9898</v>
      </c>
      <c r="F320" s="887">
        <v>518</v>
      </c>
      <c r="G320" s="888">
        <f t="shared" si="103"/>
        <v>51271.64</v>
      </c>
      <c r="H320" s="889"/>
      <c r="I320" s="897">
        <v>42325</v>
      </c>
      <c r="J320" s="887">
        <v>571</v>
      </c>
      <c r="K320" s="890">
        <f t="shared" si="104"/>
        <v>56517.58</v>
      </c>
      <c r="L320" s="891">
        <f>SUM(G320-K320)</f>
        <v>-5245.9400000000023</v>
      </c>
      <c r="M320" s="878">
        <v>1.5233000000000001</v>
      </c>
      <c r="N320" s="893">
        <f>SUM(G320-K320)*M320</f>
        <v>-7991.1404020000036</v>
      </c>
      <c r="O320" s="894"/>
      <c r="P320" s="894"/>
      <c r="Q320" s="895"/>
      <c r="R320" s="895"/>
      <c r="S320" s="895"/>
      <c r="T320" s="895"/>
      <c r="U320" s="895"/>
      <c r="V320" s="895"/>
      <c r="W320" s="895"/>
      <c r="X320" s="895"/>
      <c r="Y320" s="895"/>
      <c r="Z320" s="895"/>
    </row>
    <row r="321" spans="1:26" s="895" customFormat="1" ht="15" customHeight="1" x14ac:dyDescent="0.25">
      <c r="A321" s="882" t="s">
        <v>2304</v>
      </c>
      <c r="B321" s="883" t="s">
        <v>2189</v>
      </c>
      <c r="C321" s="884" t="s">
        <v>77</v>
      </c>
      <c r="D321" s="885">
        <v>42317</v>
      </c>
      <c r="E321" s="886">
        <v>11548</v>
      </c>
      <c r="F321" s="887">
        <v>934.5</v>
      </c>
      <c r="G321" s="888">
        <f t="shared" si="103"/>
        <v>107916.06</v>
      </c>
      <c r="H321" s="889"/>
      <c r="I321" s="897">
        <v>42328</v>
      </c>
      <c r="J321" s="887">
        <v>988.5</v>
      </c>
      <c r="K321" s="890">
        <f t="shared" si="104"/>
        <v>114151.98</v>
      </c>
      <c r="L321" s="891">
        <f>SUM(G321-K321)</f>
        <v>-6235.9199999999983</v>
      </c>
      <c r="M321" s="878">
        <v>1.5233000000000001</v>
      </c>
      <c r="N321" s="893">
        <f>SUM(G321-K321)*M321</f>
        <v>-9499.176935999998</v>
      </c>
      <c r="O321" s="894"/>
      <c r="P321" s="894"/>
    </row>
    <row r="322" spans="1:26" s="881" customFormat="1" ht="15" customHeight="1" x14ac:dyDescent="0.25">
      <c r="A322" s="868" t="s">
        <v>718</v>
      </c>
      <c r="B322" s="869" t="s">
        <v>719</v>
      </c>
      <c r="C322" s="870" t="s">
        <v>52</v>
      </c>
      <c r="D322" s="871">
        <v>42205</v>
      </c>
      <c r="E322" s="872">
        <v>29750</v>
      </c>
      <c r="F322" s="873">
        <v>517.5</v>
      </c>
      <c r="G322" s="874">
        <f t="shared" ref="G322:G329" si="105">SUM(E322*F322)/100</f>
        <v>153956.25</v>
      </c>
      <c r="H322" s="875"/>
      <c r="I322" s="897">
        <v>42347</v>
      </c>
      <c r="J322" s="873">
        <v>496</v>
      </c>
      <c r="K322" s="876">
        <f t="shared" ref="K322:K329" si="106">SUM(E322*J322)/100</f>
        <v>147560</v>
      </c>
      <c r="L322" s="891">
        <f>SUM(K322-G322)</f>
        <v>-6396.25</v>
      </c>
      <c r="M322" s="878">
        <v>1.5226999999999999</v>
      </c>
      <c r="N322" s="879">
        <f>SUM(K322-G322)*M322</f>
        <v>-9739.5698749999992</v>
      </c>
      <c r="O322" s="880"/>
      <c r="P322" s="880"/>
    </row>
    <row r="323" spans="1:26" s="881" customFormat="1" ht="15" customHeight="1" x14ac:dyDescent="0.25">
      <c r="A323" s="904" t="s">
        <v>801</v>
      </c>
      <c r="B323" s="869" t="s">
        <v>802</v>
      </c>
      <c r="C323" s="870" t="s">
        <v>52</v>
      </c>
      <c r="D323" s="871">
        <v>42278</v>
      </c>
      <c r="E323" s="872">
        <v>13557</v>
      </c>
      <c r="F323" s="873">
        <v>690</v>
      </c>
      <c r="G323" s="874">
        <f t="shared" si="105"/>
        <v>93543.3</v>
      </c>
      <c r="H323" s="875"/>
      <c r="I323" s="897">
        <v>42349</v>
      </c>
      <c r="J323" s="873">
        <v>687.5</v>
      </c>
      <c r="K323" s="876">
        <f t="shared" si="106"/>
        <v>93204.375</v>
      </c>
      <c r="L323" s="891">
        <f>SUM(K323-G323)</f>
        <v>-338.92500000000291</v>
      </c>
      <c r="M323" s="878">
        <v>1.5226999999999999</v>
      </c>
      <c r="N323" s="879">
        <f>SUM(K323-G323)*M323</f>
        <v>-516.08109750000438</v>
      </c>
      <c r="O323" s="880"/>
      <c r="P323" s="880"/>
    </row>
    <row r="324" spans="1:26" s="895" customFormat="1" ht="15" customHeight="1" x14ac:dyDescent="0.25">
      <c r="A324" s="882" t="s">
        <v>2301</v>
      </c>
      <c r="B324" s="883" t="s">
        <v>2302</v>
      </c>
      <c r="C324" s="884" t="s">
        <v>77</v>
      </c>
      <c r="D324" s="885">
        <v>42319</v>
      </c>
      <c r="E324" s="886">
        <v>5883</v>
      </c>
      <c r="F324" s="887">
        <v>898</v>
      </c>
      <c r="G324" s="888">
        <f t="shared" si="105"/>
        <v>52829.34</v>
      </c>
      <c r="H324" s="889"/>
      <c r="I324" s="897">
        <v>42338</v>
      </c>
      <c r="J324" s="887">
        <v>968.5</v>
      </c>
      <c r="K324" s="890">
        <f t="shared" si="106"/>
        <v>56976.855000000003</v>
      </c>
      <c r="L324" s="891">
        <f>SUM(G324-K324)</f>
        <v>-4147.5150000000067</v>
      </c>
      <c r="M324" s="878">
        <v>1.5226999999999999</v>
      </c>
      <c r="N324" s="893">
        <f>SUM(G324-K324)*M324</f>
        <v>-6315.42109050001</v>
      </c>
      <c r="O324" s="894"/>
      <c r="P324" s="894"/>
    </row>
    <row r="325" spans="1:26" s="881" customFormat="1" ht="15" customHeight="1" x14ac:dyDescent="0.25">
      <c r="A325" s="882" t="s">
        <v>2282</v>
      </c>
      <c r="B325" s="883" t="s">
        <v>2283</v>
      </c>
      <c r="C325" s="884" t="s">
        <v>77</v>
      </c>
      <c r="D325" s="885">
        <v>42299</v>
      </c>
      <c r="E325" s="886">
        <v>6406</v>
      </c>
      <c r="F325" s="887">
        <v>1506</v>
      </c>
      <c r="G325" s="888">
        <f t="shared" si="105"/>
        <v>96474.36</v>
      </c>
      <c r="H325" s="889"/>
      <c r="I325" s="897">
        <v>42339</v>
      </c>
      <c r="J325" s="887">
        <v>1483</v>
      </c>
      <c r="K325" s="890">
        <f t="shared" si="106"/>
        <v>95000.98</v>
      </c>
      <c r="L325" s="891">
        <f>SUM(G325-K325)</f>
        <v>1473.3800000000047</v>
      </c>
      <c r="M325" s="878">
        <v>1.5226999999999999</v>
      </c>
      <c r="N325" s="893">
        <f>SUM(G325-K325)*M325</f>
        <v>2243.5157260000069</v>
      </c>
      <c r="O325" s="894"/>
      <c r="P325" s="894"/>
      <c r="Q325" s="895"/>
      <c r="R325" s="895"/>
      <c r="S325" s="895"/>
      <c r="T325" s="895"/>
      <c r="U325" s="895"/>
      <c r="V325" s="895"/>
      <c r="W325" s="895"/>
      <c r="X325" s="895"/>
      <c r="Y325" s="895"/>
      <c r="Z325" s="895"/>
    </row>
    <row r="326" spans="1:26" s="895" customFormat="1" ht="15" customHeight="1" x14ac:dyDescent="0.25">
      <c r="A326" s="868" t="s">
        <v>1916</v>
      </c>
      <c r="B326" s="869" t="s">
        <v>1917</v>
      </c>
      <c r="C326" s="870" t="s">
        <v>52</v>
      </c>
      <c r="D326" s="871">
        <v>42318</v>
      </c>
      <c r="E326" s="872">
        <v>10500</v>
      </c>
      <c r="F326" s="873">
        <v>537</v>
      </c>
      <c r="G326" s="874">
        <f t="shared" si="105"/>
        <v>56385</v>
      </c>
      <c r="H326" s="875"/>
      <c r="I326" s="897">
        <v>42349</v>
      </c>
      <c r="J326" s="873">
        <v>498.9</v>
      </c>
      <c r="K326" s="876">
        <f t="shared" si="106"/>
        <v>52384.5</v>
      </c>
      <c r="L326" s="891">
        <f>SUM(K326-G326)</f>
        <v>-4000.5</v>
      </c>
      <c r="M326" s="878">
        <v>1.5226999999999999</v>
      </c>
      <c r="N326" s="879">
        <f>SUM(K326-G326)*M326</f>
        <v>-6091.5613499999999</v>
      </c>
      <c r="O326" s="880"/>
      <c r="P326" s="880"/>
      <c r="Q326" s="881"/>
      <c r="R326" s="881"/>
      <c r="S326" s="881"/>
      <c r="T326" s="881"/>
      <c r="U326" s="881"/>
      <c r="V326" s="881"/>
      <c r="W326" s="881"/>
      <c r="X326" s="881"/>
      <c r="Y326" s="881"/>
      <c r="Z326" s="881"/>
    </row>
    <row r="327" spans="1:26" s="895" customFormat="1" ht="15" customHeight="1" x14ac:dyDescent="0.25">
      <c r="A327" s="868" t="s">
        <v>2257</v>
      </c>
      <c r="B327" s="869" t="s">
        <v>2258</v>
      </c>
      <c r="C327" s="870" t="s">
        <v>52</v>
      </c>
      <c r="D327" s="871">
        <v>42282</v>
      </c>
      <c r="E327" s="872">
        <v>16909</v>
      </c>
      <c r="F327" s="873">
        <v>546</v>
      </c>
      <c r="G327" s="874">
        <f t="shared" si="105"/>
        <v>92323.14</v>
      </c>
      <c r="H327" s="875"/>
      <c r="I327" s="897">
        <v>42349</v>
      </c>
      <c r="J327" s="873">
        <v>527.9</v>
      </c>
      <c r="K327" s="876">
        <f t="shared" si="106"/>
        <v>89262.61099999999</v>
      </c>
      <c r="L327" s="891">
        <f>SUM(K327-G327)</f>
        <v>-3060.5290000000095</v>
      </c>
      <c r="M327" s="878">
        <v>1.5226999999999999</v>
      </c>
      <c r="N327" s="879">
        <f>SUM(K327-G327)*M327</f>
        <v>-4660.267508300014</v>
      </c>
      <c r="O327" s="880"/>
      <c r="P327" s="880"/>
      <c r="Q327" s="881"/>
      <c r="R327" s="881"/>
      <c r="S327" s="881"/>
      <c r="T327" s="881"/>
      <c r="U327" s="881"/>
      <c r="V327" s="881"/>
      <c r="W327" s="881"/>
      <c r="X327" s="881"/>
      <c r="Y327" s="881"/>
      <c r="Z327" s="881"/>
    </row>
    <row r="328" spans="1:26" s="895" customFormat="1" ht="15" customHeight="1" x14ac:dyDescent="0.25">
      <c r="A328" s="882" t="s">
        <v>2315</v>
      </c>
      <c r="B328" s="883" t="s">
        <v>2316</v>
      </c>
      <c r="C328" s="884" t="s">
        <v>77</v>
      </c>
      <c r="D328" s="885">
        <v>42332</v>
      </c>
      <c r="E328" s="886">
        <v>16025</v>
      </c>
      <c r="F328" s="887">
        <v>390</v>
      </c>
      <c r="G328" s="888">
        <f t="shared" si="105"/>
        <v>62497.5</v>
      </c>
      <c r="H328" s="889"/>
      <c r="I328" s="897">
        <v>42339</v>
      </c>
      <c r="J328" s="887">
        <v>415.2</v>
      </c>
      <c r="K328" s="890">
        <f t="shared" si="106"/>
        <v>66535.8</v>
      </c>
      <c r="L328" s="891">
        <f>SUM(G328-K328)</f>
        <v>-4038.3000000000029</v>
      </c>
      <c r="M328" s="878">
        <v>1.5226999999999999</v>
      </c>
      <c r="N328" s="893">
        <f>SUM(G328-K328)*M328</f>
        <v>-6149.1194100000039</v>
      </c>
      <c r="O328" s="894"/>
      <c r="P328" s="894"/>
    </row>
    <row r="329" spans="1:26" s="881" customFormat="1" ht="15" customHeight="1" x14ac:dyDescent="0.25">
      <c r="A329" s="868" t="s">
        <v>2259</v>
      </c>
      <c r="B329" s="869" t="s">
        <v>1924</v>
      </c>
      <c r="C329" s="870" t="s">
        <v>52</v>
      </c>
      <c r="D329" s="871">
        <v>42326</v>
      </c>
      <c r="E329" s="872">
        <v>14572</v>
      </c>
      <c r="F329" s="873">
        <v>433</v>
      </c>
      <c r="G329" s="874">
        <f t="shared" si="105"/>
        <v>63096.76</v>
      </c>
      <c r="H329" s="875"/>
      <c r="I329" s="897">
        <v>42349</v>
      </c>
      <c r="J329" s="873">
        <v>398.4</v>
      </c>
      <c r="K329" s="876">
        <f t="shared" si="106"/>
        <v>58054.847999999998</v>
      </c>
      <c r="L329" s="891">
        <f>SUM(K329-G329)</f>
        <v>-5041.9120000000039</v>
      </c>
      <c r="M329" s="878">
        <v>1.5226999999999999</v>
      </c>
      <c r="N329" s="879">
        <f>SUM(K329-G329)*M329</f>
        <v>-7677.3194024000059</v>
      </c>
      <c r="O329" s="880"/>
      <c r="P329" s="880"/>
    </row>
    <row r="330" spans="1:26" s="881" customFormat="1" ht="15" customHeight="1" x14ac:dyDescent="0.25">
      <c r="A330" s="868" t="s">
        <v>712</v>
      </c>
      <c r="B330" s="869" t="s">
        <v>713</v>
      </c>
      <c r="C330" s="870" t="s">
        <v>52</v>
      </c>
      <c r="D330" s="871">
        <v>42340</v>
      </c>
      <c r="E330" s="872">
        <v>2417</v>
      </c>
      <c r="F330" s="873">
        <v>3598</v>
      </c>
      <c r="G330" s="874">
        <f t="shared" ref="G330:G338" si="107">SUM(E330*F330)/100</f>
        <v>86963.66</v>
      </c>
      <c r="H330" s="875"/>
      <c r="I330" s="897">
        <v>42356</v>
      </c>
      <c r="J330" s="873">
        <v>3333</v>
      </c>
      <c r="K330" s="876">
        <f t="shared" ref="K330:K338" si="108">SUM(E330*J330)/100</f>
        <v>80558.61</v>
      </c>
      <c r="L330" s="891">
        <f>SUM(K330-G330)</f>
        <v>-6405.0500000000029</v>
      </c>
      <c r="M330" s="878">
        <v>1.4919</v>
      </c>
      <c r="N330" s="879">
        <f>SUM(K330-G330)*M330</f>
        <v>-9555.6940950000044</v>
      </c>
      <c r="O330" s="880"/>
      <c r="P330" s="880"/>
    </row>
    <row r="331" spans="1:26" s="895" customFormat="1" ht="15" customHeight="1" x14ac:dyDescent="0.25">
      <c r="A331" s="882" t="s">
        <v>2317</v>
      </c>
      <c r="B331" s="883" t="s">
        <v>775</v>
      </c>
      <c r="C331" s="884" t="s">
        <v>77</v>
      </c>
      <c r="D331" s="885">
        <v>42332</v>
      </c>
      <c r="E331" s="886">
        <v>5896</v>
      </c>
      <c r="F331" s="887">
        <v>1015</v>
      </c>
      <c r="G331" s="888">
        <f t="shared" si="107"/>
        <v>59844.4</v>
      </c>
      <c r="H331" s="889"/>
      <c r="I331" s="897">
        <v>42368</v>
      </c>
      <c r="J331" s="887">
        <v>1060</v>
      </c>
      <c r="K331" s="890">
        <f t="shared" si="108"/>
        <v>62497.599999999999</v>
      </c>
      <c r="L331" s="891">
        <f>SUM(G331-K331)</f>
        <v>-2653.1999999999971</v>
      </c>
      <c r="M331" s="878">
        <v>1.4736</v>
      </c>
      <c r="N331" s="893">
        <f>SUM(G331-K331)*M331</f>
        <v>-3909.7555199999956</v>
      </c>
      <c r="O331" s="894"/>
      <c r="P331" s="894"/>
    </row>
    <row r="332" spans="1:26" s="895" customFormat="1" ht="15" customHeight="1" x14ac:dyDescent="0.25">
      <c r="A332" s="868" t="s">
        <v>1910</v>
      </c>
      <c r="B332" s="869" t="s">
        <v>1911</v>
      </c>
      <c r="C332" s="870" t="s">
        <v>52</v>
      </c>
      <c r="D332" s="906">
        <v>42285</v>
      </c>
      <c r="E332" s="872">
        <v>23952</v>
      </c>
      <c r="F332" s="873">
        <v>255.2</v>
      </c>
      <c r="G332" s="874">
        <f t="shared" si="107"/>
        <v>61125.503999999994</v>
      </c>
      <c r="H332" s="875"/>
      <c r="I332" s="897">
        <v>42374</v>
      </c>
      <c r="J332" s="873">
        <v>257.7</v>
      </c>
      <c r="K332" s="876">
        <f t="shared" si="108"/>
        <v>61724.303999999996</v>
      </c>
      <c r="L332" s="891">
        <f t="shared" ref="L332:L338" si="109">SUM(K332-G332)</f>
        <v>598.80000000000291</v>
      </c>
      <c r="M332" s="878">
        <v>1.4736</v>
      </c>
      <c r="N332" s="879">
        <f t="shared" ref="N332:N338" si="110">SUM(K332-G332)*M332</f>
        <v>882.39168000000427</v>
      </c>
      <c r="O332" s="880"/>
      <c r="P332" s="880"/>
      <c r="Q332" s="881"/>
      <c r="R332" s="881"/>
      <c r="S332" s="881"/>
      <c r="T332" s="881"/>
      <c r="U332" s="881"/>
      <c r="V332" s="881"/>
      <c r="W332" s="881"/>
      <c r="X332" s="881"/>
      <c r="Y332" s="881"/>
      <c r="Z332" s="881"/>
    </row>
    <row r="333" spans="1:26" s="895" customFormat="1" ht="15" customHeight="1" x14ac:dyDescent="0.25">
      <c r="A333" s="868" t="s">
        <v>2314</v>
      </c>
      <c r="B333" s="869" t="s">
        <v>1338</v>
      </c>
      <c r="C333" s="870" t="s">
        <v>52</v>
      </c>
      <c r="D333" s="871">
        <v>42333</v>
      </c>
      <c r="E333" s="872">
        <v>18382</v>
      </c>
      <c r="F333" s="873">
        <v>624</v>
      </c>
      <c r="G333" s="874">
        <f t="shared" si="107"/>
        <v>114703.67999999999</v>
      </c>
      <c r="H333" s="875"/>
      <c r="I333" s="897">
        <v>42376</v>
      </c>
      <c r="J333" s="873">
        <v>616.70000000000005</v>
      </c>
      <c r="K333" s="876">
        <f t="shared" si="108"/>
        <v>113361.79400000001</v>
      </c>
      <c r="L333" s="891">
        <f t="shared" si="109"/>
        <v>-1341.8859999999841</v>
      </c>
      <c r="M333" s="878">
        <v>1.4736</v>
      </c>
      <c r="N333" s="879">
        <f t="shared" si="110"/>
        <v>-1977.4032095999764</v>
      </c>
      <c r="O333" s="880"/>
      <c r="P333" s="880"/>
      <c r="Q333" s="881"/>
      <c r="R333" s="881"/>
      <c r="S333" s="881"/>
      <c r="T333" s="881"/>
      <c r="U333" s="881"/>
      <c r="V333" s="881"/>
      <c r="W333" s="881"/>
      <c r="X333" s="881"/>
      <c r="Y333" s="881"/>
      <c r="Z333" s="881"/>
    </row>
    <row r="334" spans="1:26" s="881" customFormat="1" ht="15" customHeight="1" x14ac:dyDescent="0.25">
      <c r="A334" s="868" t="s">
        <v>418</v>
      </c>
      <c r="B334" s="869" t="s">
        <v>1946</v>
      </c>
      <c r="C334" s="870" t="s">
        <v>52</v>
      </c>
      <c r="D334" s="871">
        <v>42361</v>
      </c>
      <c r="E334" s="872">
        <v>9095</v>
      </c>
      <c r="F334" s="873">
        <v>772.3</v>
      </c>
      <c r="G334" s="874">
        <f t="shared" si="107"/>
        <v>70240.684999999998</v>
      </c>
      <c r="H334" s="875"/>
      <c r="I334" s="897">
        <v>42377</v>
      </c>
      <c r="J334" s="873">
        <v>678.9</v>
      </c>
      <c r="K334" s="876">
        <f t="shared" si="108"/>
        <v>61745.955000000002</v>
      </c>
      <c r="L334" s="891">
        <f t="shared" si="109"/>
        <v>-8494.7299999999959</v>
      </c>
      <c r="M334" s="878">
        <v>1.4736</v>
      </c>
      <c r="N334" s="879">
        <f t="shared" si="110"/>
        <v>-12517.834127999995</v>
      </c>
      <c r="O334" s="880"/>
      <c r="P334" s="880"/>
    </row>
    <row r="335" spans="1:26" s="881" customFormat="1" ht="15" customHeight="1" x14ac:dyDescent="0.25">
      <c r="A335" s="868" t="s">
        <v>2318</v>
      </c>
      <c r="B335" s="869" t="s">
        <v>2319</v>
      </c>
      <c r="C335" s="870" t="s">
        <v>52</v>
      </c>
      <c r="D335" s="871">
        <v>42205</v>
      </c>
      <c r="E335" s="872">
        <v>8428</v>
      </c>
      <c r="F335" s="873">
        <v>1785</v>
      </c>
      <c r="G335" s="874">
        <f t="shared" si="107"/>
        <v>150439.79999999999</v>
      </c>
      <c r="H335" s="875"/>
      <c r="I335" s="897">
        <v>42383</v>
      </c>
      <c r="J335" s="873">
        <v>1747</v>
      </c>
      <c r="K335" s="876">
        <f t="shared" si="108"/>
        <v>147237.16</v>
      </c>
      <c r="L335" s="891">
        <f t="shared" si="109"/>
        <v>-3202.6399999999849</v>
      </c>
      <c r="M335" s="878">
        <v>1.4527000000000001</v>
      </c>
      <c r="N335" s="879">
        <f t="shared" si="110"/>
        <v>-4652.4751279999782</v>
      </c>
      <c r="O335" s="880"/>
      <c r="P335" s="880"/>
    </row>
    <row r="336" spans="1:26" s="881" customFormat="1" ht="15" customHeight="1" x14ac:dyDescent="0.25">
      <c r="A336" s="868" t="s">
        <v>2320</v>
      </c>
      <c r="B336" s="869" t="s">
        <v>2321</v>
      </c>
      <c r="C336" s="870" t="s">
        <v>52</v>
      </c>
      <c r="D336" s="871">
        <v>42338</v>
      </c>
      <c r="E336" s="872">
        <v>3065</v>
      </c>
      <c r="F336" s="873">
        <v>2014.7</v>
      </c>
      <c r="G336" s="874">
        <f t="shared" si="107"/>
        <v>61750.555</v>
      </c>
      <c r="H336" s="875"/>
      <c r="I336" s="897">
        <v>42384</v>
      </c>
      <c r="J336" s="873">
        <v>1850</v>
      </c>
      <c r="K336" s="876">
        <f t="shared" si="108"/>
        <v>56702.5</v>
      </c>
      <c r="L336" s="891">
        <f t="shared" si="109"/>
        <v>-5048.0550000000003</v>
      </c>
      <c r="M336" s="878">
        <v>1.4527000000000001</v>
      </c>
      <c r="N336" s="879">
        <f t="shared" si="110"/>
        <v>-7333.3094985000007</v>
      </c>
      <c r="O336" s="880"/>
      <c r="P336" s="880"/>
    </row>
    <row r="337" spans="1:26" s="881" customFormat="1" ht="15" customHeight="1" x14ac:dyDescent="0.25">
      <c r="A337" s="868" t="s">
        <v>2325</v>
      </c>
      <c r="B337" s="869" t="s">
        <v>1418</v>
      </c>
      <c r="C337" s="870" t="s">
        <v>52</v>
      </c>
      <c r="D337" s="871">
        <v>42357</v>
      </c>
      <c r="E337" s="872">
        <v>4316</v>
      </c>
      <c r="F337" s="873">
        <v>1908</v>
      </c>
      <c r="G337" s="874">
        <f t="shared" si="107"/>
        <v>82349.279999999999</v>
      </c>
      <c r="H337" s="875"/>
      <c r="I337" s="897">
        <v>42384</v>
      </c>
      <c r="J337" s="873">
        <v>1803</v>
      </c>
      <c r="K337" s="876">
        <f t="shared" si="108"/>
        <v>77817.48</v>
      </c>
      <c r="L337" s="891">
        <f t="shared" si="109"/>
        <v>-4531.8000000000029</v>
      </c>
      <c r="M337" s="878">
        <v>1.4527000000000001</v>
      </c>
      <c r="N337" s="879">
        <f t="shared" si="110"/>
        <v>-6583.3458600000049</v>
      </c>
      <c r="O337" s="880"/>
      <c r="P337" s="880"/>
    </row>
    <row r="338" spans="1:26" s="881" customFormat="1" ht="15" customHeight="1" x14ac:dyDescent="0.25">
      <c r="A338" s="868" t="s">
        <v>2256</v>
      </c>
      <c r="B338" s="869" t="s">
        <v>2272</v>
      </c>
      <c r="C338" s="870" t="s">
        <v>52</v>
      </c>
      <c r="D338" s="871">
        <v>42367</v>
      </c>
      <c r="E338" s="872">
        <v>13885</v>
      </c>
      <c r="F338" s="873">
        <v>825.5</v>
      </c>
      <c r="G338" s="874">
        <f t="shared" si="107"/>
        <v>114620.675</v>
      </c>
      <c r="H338" s="875"/>
      <c r="I338" s="897">
        <v>42384</v>
      </c>
      <c r="J338" s="873">
        <v>770.4</v>
      </c>
      <c r="K338" s="876">
        <f t="shared" si="108"/>
        <v>106970.04</v>
      </c>
      <c r="L338" s="891">
        <f t="shared" si="109"/>
        <v>-7650.6350000000093</v>
      </c>
      <c r="M338" s="878">
        <v>1.4527000000000001</v>
      </c>
      <c r="N338" s="879">
        <f t="shared" si="110"/>
        <v>-11114.077464500015</v>
      </c>
      <c r="O338" s="880"/>
      <c r="P338" s="880"/>
    </row>
    <row r="339" spans="1:26" s="881" customFormat="1" ht="15" customHeight="1" x14ac:dyDescent="0.25">
      <c r="A339" s="882" t="s">
        <v>2303</v>
      </c>
      <c r="B339" s="883" t="s">
        <v>764</v>
      </c>
      <c r="C339" s="884" t="s">
        <v>77</v>
      </c>
      <c r="D339" s="634">
        <v>42320</v>
      </c>
      <c r="E339" s="635">
        <v>14500</v>
      </c>
      <c r="F339" s="963">
        <v>395</v>
      </c>
      <c r="G339" s="637">
        <f>SUM(E339*F339)/100</f>
        <v>57275</v>
      </c>
      <c r="H339" s="638"/>
      <c r="I339" s="579">
        <v>42025</v>
      </c>
      <c r="J339" s="963">
        <v>348</v>
      </c>
      <c r="K339" s="639">
        <f>SUM(E339*J339)/100</f>
        <v>50460</v>
      </c>
      <c r="L339" s="937">
        <f>SUM(G339-K339)</f>
        <v>6815</v>
      </c>
      <c r="M339" s="631">
        <v>1.4253</v>
      </c>
      <c r="N339" s="778">
        <f>SUM(G339-K339)*M339</f>
        <v>9713.4195</v>
      </c>
      <c r="O339" s="894"/>
      <c r="P339" s="894"/>
      <c r="Q339" s="895"/>
      <c r="R339" s="895"/>
      <c r="S339" s="895"/>
      <c r="T339" s="895"/>
      <c r="U339" s="895"/>
      <c r="V339" s="895"/>
      <c r="W339" s="895"/>
      <c r="X339" s="895"/>
      <c r="Y339" s="895"/>
      <c r="Z339" s="895"/>
    </row>
    <row r="340" spans="1:26" s="881" customFormat="1" ht="15" customHeight="1" x14ac:dyDescent="0.25">
      <c r="A340" s="868" t="s">
        <v>2197</v>
      </c>
      <c r="B340" s="869" t="s">
        <v>2187</v>
      </c>
      <c r="C340" s="870" t="s">
        <v>52</v>
      </c>
      <c r="D340" s="556">
        <v>42205</v>
      </c>
      <c r="E340" s="557">
        <v>14897</v>
      </c>
      <c r="F340" s="797">
        <v>456.6</v>
      </c>
      <c r="G340" s="612">
        <f>SUM(E340*F340)/100</f>
        <v>68019.702000000005</v>
      </c>
      <c r="H340" s="552"/>
      <c r="I340" s="579">
        <v>42387</v>
      </c>
      <c r="J340" s="797">
        <v>420.2</v>
      </c>
      <c r="K340" s="613">
        <f>SUM(E340*J340)/100</f>
        <v>62597.193999999996</v>
      </c>
      <c r="L340" s="937">
        <f>SUM(K340-G340)</f>
        <v>-5422.5080000000089</v>
      </c>
      <c r="M340" s="631">
        <v>1.4253</v>
      </c>
      <c r="N340" s="554">
        <f>SUM(K340-G340)*M340</f>
        <v>-7728.7006524000126</v>
      </c>
      <c r="O340" s="880"/>
      <c r="P340" s="880"/>
    </row>
    <row r="341" spans="1:26" s="881" customFormat="1" ht="15" customHeight="1" x14ac:dyDescent="0.25">
      <c r="A341" s="882" t="s">
        <v>2280</v>
      </c>
      <c r="B341" s="883" t="s">
        <v>2281</v>
      </c>
      <c r="C341" s="884" t="s">
        <v>77</v>
      </c>
      <c r="D341" s="634">
        <v>42299</v>
      </c>
      <c r="E341" s="635">
        <v>19080</v>
      </c>
      <c r="F341" s="963">
        <v>204.06</v>
      </c>
      <c r="G341" s="637">
        <f>SUM(E341*F341)/100</f>
        <v>38934.648000000001</v>
      </c>
      <c r="H341" s="638"/>
      <c r="I341" s="579">
        <v>42396</v>
      </c>
      <c r="J341" s="963">
        <v>192.5</v>
      </c>
      <c r="K341" s="639">
        <f>SUM(E341*J341)/100</f>
        <v>36729</v>
      </c>
      <c r="L341" s="937">
        <f>SUM(G341-K341)</f>
        <v>2205.648000000001</v>
      </c>
      <c r="M341" s="631">
        <v>1.4278</v>
      </c>
      <c r="N341" s="778">
        <f>SUM(G341-K341)*M341</f>
        <v>3149.2242144000015</v>
      </c>
      <c r="O341" s="894"/>
      <c r="P341" s="894"/>
      <c r="Q341" s="895"/>
      <c r="R341" s="895"/>
      <c r="S341" s="895"/>
      <c r="T341" s="895"/>
      <c r="U341" s="895"/>
      <c r="V341" s="895"/>
      <c r="W341" s="895"/>
      <c r="X341" s="895"/>
      <c r="Y341" s="895"/>
      <c r="Z341" s="895"/>
    </row>
    <row r="342" spans="1:26" s="895" customFormat="1" ht="15" customHeight="1" x14ac:dyDescent="0.25">
      <c r="A342" s="882" t="s">
        <v>2345</v>
      </c>
      <c r="B342" s="883" t="s">
        <v>2346</v>
      </c>
      <c r="C342" s="884" t="s">
        <v>77</v>
      </c>
      <c r="D342" s="634">
        <v>42376</v>
      </c>
      <c r="E342" s="635">
        <v>22942</v>
      </c>
      <c r="F342" s="963">
        <v>573.5</v>
      </c>
      <c r="G342" s="637">
        <f>SUM(E342*F342)/100</f>
        <v>131572.37</v>
      </c>
      <c r="H342" s="638"/>
      <c r="I342" s="579">
        <v>42396</v>
      </c>
      <c r="J342" s="963">
        <v>598</v>
      </c>
      <c r="K342" s="639">
        <f>SUM(E342*J342)/100</f>
        <v>137193.16</v>
      </c>
      <c r="L342" s="937">
        <f>SUM(G342-K342)</f>
        <v>-5620.7900000000081</v>
      </c>
      <c r="M342" s="631">
        <v>1.4278</v>
      </c>
      <c r="N342" s="778">
        <f>SUM(G342-K342)*M342</f>
        <v>-8025.3639620000113</v>
      </c>
      <c r="O342" s="894"/>
      <c r="P342" s="894"/>
    </row>
    <row r="343" spans="1:26" s="108" customFormat="1" ht="15" customHeight="1" x14ac:dyDescent="0.25">
      <c r="A343" s="46"/>
      <c r="B343" s="559"/>
      <c r="C343" s="560"/>
      <c r="D343" s="561"/>
      <c r="E343" s="562"/>
      <c r="F343" s="791"/>
      <c r="G343" s="541"/>
      <c r="H343" s="542"/>
      <c r="I343" s="564"/>
      <c r="J343" s="791"/>
      <c r="K343" s="543"/>
      <c r="L343" s="544"/>
      <c r="M343" s="545"/>
      <c r="N343" s="546"/>
      <c r="O343" s="355"/>
      <c r="P343" s="355"/>
    </row>
    <row r="344" spans="1:26" s="8" customFormat="1" ht="15" customHeight="1" x14ac:dyDescent="0.25">
      <c r="A344" s="17"/>
      <c r="B344" s="442"/>
      <c r="C344" s="17"/>
      <c r="D344" s="92"/>
      <c r="E344" s="358"/>
      <c r="F344" s="137"/>
      <c r="G344" s="177"/>
      <c r="H344" s="92"/>
      <c r="I344" s="138"/>
      <c r="J344" s="137"/>
      <c r="K344" s="177"/>
      <c r="L344" s="174"/>
      <c r="M344" s="180"/>
      <c r="N344" s="288"/>
      <c r="O344" s="18"/>
    </row>
    <row r="345" spans="1:26" s="14" customFormat="1" ht="16.5" thickBot="1" x14ac:dyDescent="0.3">
      <c r="A345" s="38" t="s">
        <v>33</v>
      </c>
      <c r="B345" s="38"/>
      <c r="C345" s="38"/>
      <c r="D345" s="38"/>
      <c r="E345" s="38"/>
      <c r="F345" s="55"/>
      <c r="G345" s="126"/>
      <c r="H345" s="40"/>
      <c r="I345" s="41"/>
      <c r="J345" s="41"/>
      <c r="K345" s="41"/>
      <c r="L345" s="104"/>
      <c r="M345" s="165"/>
      <c r="N345" s="229">
        <f>SUM(N34:N344)</f>
        <v>17519.782050728823</v>
      </c>
      <c r="O345" s="40"/>
    </row>
    <row r="346" spans="1:26" ht="11.25" customHeight="1" thickTop="1" x14ac:dyDescent="0.25">
      <c r="A346" s="27"/>
      <c r="B346" s="442"/>
      <c r="C346" s="27"/>
      <c r="D346" s="9"/>
      <c r="E346" s="10"/>
      <c r="F346" s="52"/>
      <c r="G346" s="122"/>
      <c r="H346" s="9"/>
      <c r="I346" s="26"/>
      <c r="J346" s="52"/>
      <c r="K346" s="122"/>
      <c r="L346" s="100"/>
      <c r="M346" s="160"/>
      <c r="N346" s="278"/>
      <c r="O346" s="10"/>
    </row>
  </sheetData>
  <sortState ref="A13:Z21">
    <sortCondition ref="B13:B2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1655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1656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1287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1288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1136</v>
      </c>
      <c r="D111" s="176" t="s">
        <v>1137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1060</v>
      </c>
      <c r="C112" s="2" t="s">
        <v>1061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1106</v>
      </c>
      <c r="B114" s="442" t="s">
        <v>69</v>
      </c>
      <c r="C114" s="17" t="s">
        <v>1056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1172</v>
      </c>
      <c r="B115" s="14" t="s">
        <v>1171</v>
      </c>
      <c r="C115" s="2" t="s">
        <v>1170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1112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1272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1062</v>
      </c>
      <c r="D117" s="324" t="s">
        <v>1063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1168</v>
      </c>
      <c r="B118" s="442" t="s">
        <v>388</v>
      </c>
      <c r="C118" s="322" t="s">
        <v>1169</v>
      </c>
      <c r="D118" s="331" t="s">
        <v>1137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1272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1255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1272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1268</v>
      </c>
      <c r="D120" s="324" t="s">
        <v>1269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1272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1157</v>
      </c>
      <c r="B121" s="14" t="s">
        <v>78</v>
      </c>
      <c r="C121" s="316" t="s">
        <v>1299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1332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1272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1300</v>
      </c>
      <c r="B123" s="14" t="s">
        <v>48</v>
      </c>
      <c r="C123" s="316" t="s">
        <v>1301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1302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1376</v>
      </c>
      <c r="B125" s="442" t="s">
        <v>1377</v>
      </c>
      <c r="C125" s="322" t="s">
        <v>1378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1358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1359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1453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1578</v>
      </c>
      <c r="B129" s="14" t="s">
        <v>74</v>
      </c>
      <c r="C129" s="324" t="s">
        <v>1579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1580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1594</v>
      </c>
      <c r="B131" s="14" t="s">
        <v>1060</v>
      </c>
      <c r="C131" s="316" t="s">
        <v>1559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1612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1657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1685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1681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1594</v>
      </c>
      <c r="B136" s="442" t="s">
        <v>1060</v>
      </c>
      <c r="C136" s="442" t="s">
        <v>1702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1716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1250</v>
      </c>
      <c r="B138" s="14" t="s">
        <v>78</v>
      </c>
      <c r="C138" s="14" t="s">
        <v>1745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1303</v>
      </c>
      <c r="B139" s="442" t="s">
        <v>971</v>
      </c>
      <c r="C139" s="442" t="s">
        <v>1650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1755</v>
      </c>
      <c r="S139" s="11"/>
      <c r="T139" s="442"/>
    </row>
    <row r="140" spans="1:20" s="442" customFormat="1" ht="15" customHeight="1" x14ac:dyDescent="0.25">
      <c r="A140" s="14" t="s">
        <v>1594</v>
      </c>
      <c r="B140" s="14" t="s">
        <v>1060</v>
      </c>
      <c r="C140" s="14" t="s">
        <v>1702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1755</v>
      </c>
      <c r="S140" s="11"/>
      <c r="T140" s="14"/>
    </row>
    <row r="141" spans="1:20" s="14" customFormat="1" ht="15" customHeight="1" x14ac:dyDescent="0.25">
      <c r="A141" s="14" t="s">
        <v>1303</v>
      </c>
      <c r="B141" s="14" t="s">
        <v>1304</v>
      </c>
      <c r="C141" s="14" t="s">
        <v>1756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1594</v>
      </c>
      <c r="B142" s="14" t="s">
        <v>1304</v>
      </c>
      <c r="C142" s="14" t="s">
        <v>1761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1279</v>
      </c>
      <c r="B143" s="14" t="s">
        <v>918</v>
      </c>
      <c r="C143" s="14" t="s">
        <v>1682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1715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1776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1704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1766</v>
      </c>
      <c r="B147" s="14" t="s">
        <v>1017</v>
      </c>
      <c r="C147" s="14" t="s">
        <v>1767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1796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1168</v>
      </c>
      <c r="B149" s="14" t="s">
        <v>388</v>
      </c>
      <c r="C149" s="14" t="s">
        <v>1954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1978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1977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1996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1978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1755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1844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2022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2036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1303</v>
      </c>
      <c r="B157" s="14" t="s">
        <v>1304</v>
      </c>
      <c r="C157" s="14" t="s">
        <v>2037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1057</v>
      </c>
      <c r="B158" s="442" t="s">
        <v>69</v>
      </c>
      <c r="C158" s="442" t="s">
        <v>2050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1157</v>
      </c>
      <c r="B159" s="14" t="s">
        <v>78</v>
      </c>
      <c r="C159" s="14" t="s">
        <v>2067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1977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1172</v>
      </c>
      <c r="B161" s="442" t="s">
        <v>1171</v>
      </c>
      <c r="C161" s="442" t="s">
        <v>2114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2112</v>
      </c>
      <c r="C162" s="14" t="s">
        <v>2113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1279</v>
      </c>
      <c r="B163" s="14" t="s">
        <v>918</v>
      </c>
      <c r="C163" s="14" t="s">
        <v>2138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2080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1279</v>
      </c>
      <c r="B165" s="14" t="s">
        <v>918</v>
      </c>
      <c r="C165" s="14" t="s">
        <v>2138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2112</v>
      </c>
      <c r="C166" s="14" t="s">
        <v>2142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1827</v>
      </c>
      <c r="B167" s="14" t="s">
        <v>112</v>
      </c>
      <c r="C167" s="14" t="s">
        <v>2137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1747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1287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1288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1581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1055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1057</v>
      </c>
      <c r="B49" s="442" t="s">
        <v>69</v>
      </c>
      <c r="C49" s="442" t="s">
        <v>1056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1112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1092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1272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1117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1272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1116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1272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1060</v>
      </c>
      <c r="C56" s="442" t="s">
        <v>1160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1272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1175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1272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1158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1272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1157</v>
      </c>
      <c r="B59" s="14" t="s">
        <v>78</v>
      </c>
      <c r="C59" s="14" t="s">
        <v>1159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1272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1176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1272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1247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1272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1248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1272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1249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1272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1250</v>
      </c>
      <c r="B64" s="14" t="s">
        <v>78</v>
      </c>
      <c r="C64" s="14" t="s">
        <v>1251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1272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1252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1272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1253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1272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1264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1272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1259</v>
      </c>
      <c r="B68" s="14" t="s">
        <v>1260</v>
      </c>
      <c r="C68" s="14" t="s">
        <v>1261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1272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1262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1272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1263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1272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1267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1272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1254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1272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1256</v>
      </c>
      <c r="B73" s="14" t="s">
        <v>1257</v>
      </c>
      <c r="C73" s="14" t="s">
        <v>1258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1265</v>
      </c>
      <c r="B74" s="14" t="s">
        <v>74</v>
      </c>
      <c r="C74" s="14" t="s">
        <v>1266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1270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1272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1057</v>
      </c>
      <c r="B76" s="14" t="s">
        <v>69</v>
      </c>
      <c r="C76" s="14" t="s">
        <v>1271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1272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1278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1277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1279</v>
      </c>
      <c r="B79" s="14" t="s">
        <v>918</v>
      </c>
      <c r="C79" s="14" t="s">
        <v>1280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1277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1306</v>
      </c>
      <c r="C81" s="14" t="s">
        <v>1307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1303</v>
      </c>
      <c r="B82" s="14" t="s">
        <v>1304</v>
      </c>
      <c r="C82" s="505" t="s">
        <v>1305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1300</v>
      </c>
      <c r="B83" s="14" t="s">
        <v>48</v>
      </c>
      <c r="C83" s="14" t="s">
        <v>1301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1308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1060</v>
      </c>
      <c r="C85" s="442" t="s">
        <v>1309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1357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1333</v>
      </c>
      <c r="B87" s="442" t="s">
        <v>915</v>
      </c>
      <c r="C87" s="442" t="s">
        <v>1334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1060</v>
      </c>
      <c r="C88" s="14" t="s">
        <v>1356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1367</v>
      </c>
      <c r="B89" s="442" t="s">
        <v>2</v>
      </c>
      <c r="C89" s="442" t="s">
        <v>1368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1369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1364</v>
      </c>
      <c r="B91" s="442" t="s">
        <v>1365</v>
      </c>
      <c r="C91" s="442" t="s">
        <v>1366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1362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1303</v>
      </c>
      <c r="B93" s="442" t="s">
        <v>1304</v>
      </c>
      <c r="C93" s="442" t="s">
        <v>1363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1060</v>
      </c>
      <c r="C94" s="14" t="s">
        <v>1355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1279</v>
      </c>
      <c r="B95" s="442" t="s">
        <v>1360</v>
      </c>
      <c r="C95" s="442" t="s">
        <v>1361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1379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1300</v>
      </c>
      <c r="B97" s="14" t="s">
        <v>48</v>
      </c>
      <c r="C97" s="14" t="s">
        <v>1380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1369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1358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1446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1448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1452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1303</v>
      </c>
      <c r="B102" s="442" t="s">
        <v>1304</v>
      </c>
      <c r="C102" s="442" t="s">
        <v>1363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1060</v>
      </c>
      <c r="C103" s="14" t="s">
        <v>1355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1435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1447</v>
      </c>
      <c r="C105" s="589" t="s">
        <v>1379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1458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1364</v>
      </c>
      <c r="B107" s="442" t="s">
        <v>1365</v>
      </c>
      <c r="C107" s="442" t="s">
        <v>1474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1447</v>
      </c>
      <c r="C108" s="589" t="s">
        <v>1379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1157</v>
      </c>
      <c r="B109" s="14" t="s">
        <v>78</v>
      </c>
      <c r="C109" s="14" t="s">
        <v>1527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1556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1557</v>
      </c>
      <c r="B111" s="14" t="s">
        <v>1558</v>
      </c>
      <c r="C111" s="14" t="s">
        <v>1559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1560</v>
      </c>
      <c r="B112" s="14" t="s">
        <v>359</v>
      </c>
      <c r="C112" s="14" t="s">
        <v>1555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1569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1562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1172</v>
      </c>
      <c r="B115" s="14" t="s">
        <v>1171</v>
      </c>
      <c r="C115" s="14" t="s">
        <v>1563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1157</v>
      </c>
      <c r="B116" s="14" t="s">
        <v>78</v>
      </c>
      <c r="C116" s="14" t="s">
        <v>1568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1567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1564</v>
      </c>
      <c r="B118" s="589" t="s">
        <v>99</v>
      </c>
      <c r="C118" s="589" t="s">
        <v>1565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1583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1593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1303</v>
      </c>
      <c r="B121" s="589" t="s">
        <v>971</v>
      </c>
      <c r="C121" s="589" t="s">
        <v>1596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1603</v>
      </c>
      <c r="C122" s="589" t="s">
        <v>1604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1583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1610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1157</v>
      </c>
      <c r="B125" s="14" t="s">
        <v>78</v>
      </c>
      <c r="C125" s="14" t="s">
        <v>1616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1168</v>
      </c>
      <c r="B126" s="14" t="s">
        <v>388</v>
      </c>
      <c r="C126" s="14" t="s">
        <v>1627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1057</v>
      </c>
      <c r="B127" s="14" t="s">
        <v>69</v>
      </c>
      <c r="C127" s="14" t="s">
        <v>1619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1057</v>
      </c>
      <c r="B128" s="589" t="s">
        <v>69</v>
      </c>
      <c r="C128" s="589" t="s">
        <v>1619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1629</v>
      </c>
      <c r="B129" s="589" t="s">
        <v>82</v>
      </c>
      <c r="C129" s="589" t="s">
        <v>1631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1634</v>
      </c>
      <c r="C130" s="589" t="s">
        <v>1635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1583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1612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1168</v>
      </c>
      <c r="B133" s="14" t="s">
        <v>388</v>
      </c>
      <c r="C133" s="14" t="s">
        <v>1627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1630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1639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1279</v>
      </c>
      <c r="B136" s="14" t="s">
        <v>918</v>
      </c>
      <c r="C136" s="14" t="s">
        <v>1640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1303</v>
      </c>
      <c r="B137" s="442" t="s">
        <v>971</v>
      </c>
      <c r="C137" s="442" t="s">
        <v>1650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1594</v>
      </c>
      <c r="B138" s="442" t="s">
        <v>1060</v>
      </c>
      <c r="C138" s="442" t="s">
        <v>1651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1578</v>
      </c>
      <c r="B139" s="589" t="s">
        <v>74</v>
      </c>
      <c r="C139" s="589" t="s">
        <v>1633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1631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1654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1632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1279</v>
      </c>
      <c r="B143" s="589" t="s">
        <v>918</v>
      </c>
      <c r="C143" s="589" t="s">
        <v>1682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1693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1701</v>
      </c>
      <c r="B145" s="589" t="s">
        <v>1060</v>
      </c>
      <c r="C145" s="589" t="s">
        <v>1702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1279</v>
      </c>
      <c r="B146" s="589" t="s">
        <v>918</v>
      </c>
      <c r="C146" s="589" t="s">
        <v>1682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1704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1703</v>
      </c>
      <c r="B148" s="589" t="s">
        <v>1703</v>
      </c>
      <c r="C148" s="589" t="s">
        <v>1633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1720</v>
      </c>
      <c r="B149" s="589" t="s">
        <v>2</v>
      </c>
      <c r="C149" s="589" t="s">
        <v>1719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1279</v>
      </c>
      <c r="B150" s="589" t="s">
        <v>918</v>
      </c>
      <c r="C150" s="589" t="s">
        <v>1682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1718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1695</v>
      </c>
      <c r="B152" s="14" t="s">
        <v>1016</v>
      </c>
      <c r="C152" s="14" t="s">
        <v>1696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1736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1735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1250</v>
      </c>
      <c r="B154" s="14" t="s">
        <v>78</v>
      </c>
      <c r="C154" s="14" t="s">
        <v>1739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1744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1752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1757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1743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1303</v>
      </c>
      <c r="B158" s="14" t="s">
        <v>971</v>
      </c>
      <c r="C158" s="14" t="s">
        <v>1756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1740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1762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1763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1762</v>
      </c>
      <c r="S160" s="316"/>
      <c r="T160" s="316"/>
    </row>
    <row r="161" spans="1:20" s="316" customFormat="1" ht="14.25" customHeight="1" x14ac:dyDescent="0.25">
      <c r="A161" s="589" t="s">
        <v>1758</v>
      </c>
      <c r="B161" s="589" t="s">
        <v>737</v>
      </c>
      <c r="C161" s="589" t="s">
        <v>1759</v>
      </c>
      <c r="D161" s="744" t="s">
        <v>1760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1738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1279</v>
      </c>
      <c r="B163" s="14" t="s">
        <v>918</v>
      </c>
      <c r="C163" s="14" t="s">
        <v>1746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1168</v>
      </c>
      <c r="B164" s="14" t="s">
        <v>388</v>
      </c>
      <c r="C164" s="14" t="s">
        <v>1751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1765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1764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1769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1168</v>
      </c>
      <c r="B168" s="14" t="s">
        <v>388</v>
      </c>
      <c r="C168" s="14" t="s">
        <v>1751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1779</v>
      </c>
    </row>
    <row r="169" spans="1:20" s="316" customFormat="1" ht="14.25" customHeight="1" x14ac:dyDescent="0.25">
      <c r="A169" s="589" t="s">
        <v>1250</v>
      </c>
      <c r="B169" s="589" t="s">
        <v>78</v>
      </c>
      <c r="C169" s="589" t="s">
        <v>1739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1779</v>
      </c>
      <c r="S169" s="525"/>
      <c r="T169" s="525"/>
    </row>
    <row r="170" spans="1:20" s="316" customFormat="1" ht="14.25" customHeight="1" x14ac:dyDescent="0.25">
      <c r="A170" s="14" t="s">
        <v>1168</v>
      </c>
      <c r="B170" s="14" t="s">
        <v>388</v>
      </c>
      <c r="C170" s="14" t="s">
        <v>1777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1250</v>
      </c>
      <c r="B171" s="589" t="s">
        <v>78</v>
      </c>
      <c r="C171" s="589" t="s">
        <v>1778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1770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1704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1780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1770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1786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1793</v>
      </c>
    </row>
    <row r="177" spans="1:20" s="525" customFormat="1" ht="15" customHeight="1" x14ac:dyDescent="0.25">
      <c r="A177" s="589" t="s">
        <v>1057</v>
      </c>
      <c r="B177" s="589" t="s">
        <v>69</v>
      </c>
      <c r="C177" s="589" t="s">
        <v>1791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1792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1789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1795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1168</v>
      </c>
      <c r="B181" s="14" t="s">
        <v>388</v>
      </c>
      <c r="C181" s="14" t="s">
        <v>1777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1769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1797</v>
      </c>
    </row>
    <row r="183" spans="1:20" s="316" customFormat="1" ht="14.25" customHeight="1" x14ac:dyDescent="0.25">
      <c r="A183" s="14" t="s">
        <v>385</v>
      </c>
      <c r="B183" s="14" t="s">
        <v>1060</v>
      </c>
      <c r="C183" s="14" t="s">
        <v>1794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1792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1634</v>
      </c>
      <c r="C185" s="14" t="s">
        <v>1790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1798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1803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1796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1820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1822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1279</v>
      </c>
      <c r="B191" s="14" t="s">
        <v>918</v>
      </c>
      <c r="C191" s="14" t="s">
        <v>1819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1792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1821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1803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1829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1827</v>
      </c>
      <c r="B196" s="14" t="s">
        <v>112</v>
      </c>
      <c r="C196" s="14" t="s">
        <v>1828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1831</v>
      </c>
      <c r="B197" s="14" t="s">
        <v>1833</v>
      </c>
      <c r="C197" s="14" t="s">
        <v>1835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1832</v>
      </c>
      <c r="B198" s="14" t="s">
        <v>71</v>
      </c>
      <c r="C198" s="14" t="s">
        <v>1836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1834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1801</v>
      </c>
      <c r="B200" s="589" t="s">
        <v>1802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1803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1847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1172</v>
      </c>
      <c r="B203" s="14" t="s">
        <v>1171</v>
      </c>
      <c r="C203" s="14" t="s">
        <v>1848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1843</v>
      </c>
      <c r="B204" s="14" t="s">
        <v>983</v>
      </c>
      <c r="C204" s="14" t="s">
        <v>1844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1825</v>
      </c>
      <c r="B205" s="589" t="s">
        <v>676</v>
      </c>
      <c r="C205" s="589" t="s">
        <v>1826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1840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1849</v>
      </c>
      <c r="B207" s="525" t="s">
        <v>46</v>
      </c>
      <c r="C207" s="589" t="s">
        <v>1850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1852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1157</v>
      </c>
      <c r="B209" s="14" t="s">
        <v>78</v>
      </c>
      <c r="C209" s="14" t="s">
        <v>1851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1839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1861</v>
      </c>
      <c r="C211" s="14" t="s">
        <v>1862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1303</v>
      </c>
      <c r="B212" s="14" t="s">
        <v>971</v>
      </c>
      <c r="C212" s="14" t="s">
        <v>1857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1279</v>
      </c>
      <c r="B213" s="14" t="s">
        <v>918</v>
      </c>
      <c r="C213" s="14" t="s">
        <v>1848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1856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1172</v>
      </c>
      <c r="B215" s="589" t="s">
        <v>1171</v>
      </c>
      <c r="C215" s="589" t="s">
        <v>1848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1849</v>
      </c>
      <c r="B216" s="589" t="s">
        <v>46</v>
      </c>
      <c r="C216" s="589" t="s">
        <v>1860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1863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1852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1864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1157</v>
      </c>
      <c r="B220" s="14" t="s">
        <v>78</v>
      </c>
      <c r="C220" s="14" t="s">
        <v>1865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1927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1938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1983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1979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1968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2023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2031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2009</v>
      </c>
      <c r="B228" s="14" t="s">
        <v>69</v>
      </c>
      <c r="C228" s="14" t="s">
        <v>2010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2073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1157</v>
      </c>
      <c r="B230" s="411" t="s">
        <v>78</v>
      </c>
      <c r="C230" s="411" t="s">
        <v>2067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1303</v>
      </c>
      <c r="B231" s="411" t="s">
        <v>971</v>
      </c>
      <c r="C231" s="411" t="s">
        <v>2075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1060</v>
      </c>
      <c r="C232" s="857" t="s">
        <v>2126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2130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69"/>
  <sheetViews>
    <sheetView tabSelected="1" topLeftCell="A4" zoomScaleNormal="100" workbookViewId="0">
      <selection activeCell="N26" sqref="N26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0.2851562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SUM(L6+L29)</f>
        <v>1918550.4049347187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SUM(O13:O28)</f>
        <v>313994.76463964069</v>
      </c>
      <c r="M6" s="216"/>
      <c r="N6" s="226"/>
      <c r="O6" s="220"/>
      <c r="P6" s="221"/>
    </row>
    <row r="7" spans="1:16" ht="15" customHeight="1" x14ac:dyDescent="0.25">
      <c r="A7" s="316"/>
      <c r="B7" s="14" t="s">
        <v>2070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1178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1291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4" spans="1:16" s="855" customFormat="1" ht="15" customHeight="1" x14ac:dyDescent="0.25">
      <c r="A14" s="633" t="s">
        <v>1142</v>
      </c>
      <c r="B14" s="633" t="s">
        <v>2287</v>
      </c>
      <c r="C14" s="930" t="s">
        <v>77</v>
      </c>
      <c r="D14" s="931">
        <v>42460</v>
      </c>
      <c r="E14" s="633">
        <v>96.45</v>
      </c>
      <c r="F14" s="932">
        <v>0.99229999999999996</v>
      </c>
      <c r="G14" s="933" t="s">
        <v>2337</v>
      </c>
      <c r="H14" s="955">
        <v>0.99770000000000003</v>
      </c>
      <c r="I14" s="932">
        <v>0.99590000000000001</v>
      </c>
      <c r="J14" s="935">
        <f>SUM(F14-I14)*10000</f>
        <v>-36.000000000000476</v>
      </c>
      <c r="K14" s="936">
        <f>SUM(100000/N14)/10000</f>
        <v>7.7136686207960503</v>
      </c>
      <c r="L14" s="937">
        <f>SUM((F14-I14)/J14*K14)*E14</f>
        <v>7.4398333847577908E-2</v>
      </c>
      <c r="M14" s="930" t="s">
        <v>883</v>
      </c>
      <c r="N14" s="938">
        <v>1.2964</v>
      </c>
      <c r="O14" s="939">
        <f>SUM(J14*K14*E14)/N14</f>
        <v>-20659.827356624806</v>
      </c>
      <c r="P14" s="326"/>
    </row>
    <row r="15" spans="1:16" s="855" customFormat="1" ht="15" customHeight="1" x14ac:dyDescent="0.25">
      <c r="A15" s="610" t="s">
        <v>1144</v>
      </c>
      <c r="B15" s="610" t="s">
        <v>2287</v>
      </c>
      <c r="C15" s="940" t="s">
        <v>52</v>
      </c>
      <c r="D15" s="713">
        <v>42459</v>
      </c>
      <c r="E15" s="610">
        <v>78.63</v>
      </c>
      <c r="F15" s="941">
        <v>0.73980000000000001</v>
      </c>
      <c r="G15" s="942" t="s">
        <v>2337</v>
      </c>
      <c r="H15" s="955">
        <v>0.7349</v>
      </c>
      <c r="I15" s="941">
        <v>0.73540000000000005</v>
      </c>
      <c r="J15" s="935">
        <f>SUM(I15-F15)*10000</f>
        <v>-43.999999999999595</v>
      </c>
      <c r="K15" s="943">
        <f>SUM(100000/N15)/10000</f>
        <v>10.362694300518136</v>
      </c>
      <c r="L15" s="944">
        <f>SUM((I15-F15)/J15*K15)*E15</f>
        <v>8.14818652849741E-2</v>
      </c>
      <c r="M15" s="940" t="s">
        <v>883</v>
      </c>
      <c r="N15" s="945">
        <v>0.96499999999999997</v>
      </c>
      <c r="O15" s="939">
        <f>SUM(J15*K15*E15)/N15</f>
        <v>-37152.353083303911</v>
      </c>
      <c r="P15" s="323"/>
    </row>
    <row r="16" spans="1:16" s="855" customFormat="1" ht="15" customHeight="1" x14ac:dyDescent="0.25">
      <c r="A16" s="610" t="s">
        <v>1058</v>
      </c>
      <c r="B16" s="610" t="s">
        <v>2287</v>
      </c>
      <c r="C16" s="940" t="s">
        <v>52</v>
      </c>
      <c r="D16" s="713">
        <v>42458</v>
      </c>
      <c r="E16" s="610">
        <v>24.46</v>
      </c>
      <c r="F16" s="941">
        <v>0.76329999999999998</v>
      </c>
      <c r="G16" s="942" t="s">
        <v>52</v>
      </c>
      <c r="H16" s="955">
        <v>0.74739999999999995</v>
      </c>
      <c r="I16" s="941">
        <v>0.76639999999999997</v>
      </c>
      <c r="J16" s="935">
        <f>SUM(I16-F16)*10000</f>
        <v>30.999999999999915</v>
      </c>
      <c r="K16" s="943">
        <f>SUM(100000/N16)/10000</f>
        <v>10</v>
      </c>
      <c r="L16" s="944">
        <f>SUM((I16-F16)/J16*K16)*E16</f>
        <v>2.4460000000000003E-2</v>
      </c>
      <c r="M16" s="940" t="s">
        <v>883</v>
      </c>
      <c r="N16" s="945">
        <v>1</v>
      </c>
      <c r="O16" s="939">
        <f>SUM(J16*K16*E16)/N16</f>
        <v>7582.5999999999794</v>
      </c>
      <c r="P16" s="323"/>
    </row>
    <row r="17" spans="1:16" s="855" customFormat="1" ht="15" customHeight="1" x14ac:dyDescent="0.25">
      <c r="A17" s="610" t="s">
        <v>1150</v>
      </c>
      <c r="B17" s="610" t="s">
        <v>2287</v>
      </c>
      <c r="C17" s="940" t="s">
        <v>52</v>
      </c>
      <c r="D17" s="713">
        <v>42425</v>
      </c>
      <c r="E17" s="610">
        <v>12.85</v>
      </c>
      <c r="F17" s="941">
        <v>82.254999999999995</v>
      </c>
      <c r="G17" s="942" t="s">
        <v>976</v>
      </c>
      <c r="H17" s="955">
        <v>84.424000000000007</v>
      </c>
      <c r="I17" s="941">
        <v>86.57</v>
      </c>
      <c r="J17" s="935">
        <f>SUM(I17-F17)*100</f>
        <v>431.49999999999977</v>
      </c>
      <c r="K17" s="943">
        <f>SUM(100000/N17)/10000</f>
        <v>10</v>
      </c>
      <c r="L17" s="944">
        <f>SUM((I17-F17)/J17*K17)*E17</f>
        <v>1.2850000000000001</v>
      </c>
      <c r="M17" s="940" t="s">
        <v>883</v>
      </c>
      <c r="N17" s="945">
        <v>1</v>
      </c>
      <c r="O17" s="939">
        <f>SUM(J17*K17*E17)/N17</f>
        <v>55447.749999999978</v>
      </c>
      <c r="P17" s="323"/>
    </row>
    <row r="18" spans="1:16" s="855" customFormat="1" ht="15" customHeight="1" x14ac:dyDescent="0.25">
      <c r="A18" s="610" t="s">
        <v>1150</v>
      </c>
      <c r="B18" s="610" t="s">
        <v>2287</v>
      </c>
      <c r="C18" s="940" t="s">
        <v>52</v>
      </c>
      <c r="D18" s="713">
        <v>42459</v>
      </c>
      <c r="E18" s="610">
        <v>37.99</v>
      </c>
      <c r="F18" s="941">
        <v>86.542000000000002</v>
      </c>
      <c r="G18" s="942" t="s">
        <v>976</v>
      </c>
      <c r="H18" s="955">
        <v>85.36</v>
      </c>
      <c r="I18" s="941">
        <v>86.57</v>
      </c>
      <c r="J18" s="935">
        <f>SUM(I18-F18)*100</f>
        <v>2.7999999999991587</v>
      </c>
      <c r="K18" s="943">
        <f>SUM(100000/N18)/10000</f>
        <v>10</v>
      </c>
      <c r="L18" s="944">
        <f>SUM((I18-F18)/J18*K18)*E18</f>
        <v>3.7990000000000004</v>
      </c>
      <c r="M18" s="940" t="s">
        <v>883</v>
      </c>
      <c r="N18" s="945">
        <v>1</v>
      </c>
      <c r="O18" s="939">
        <f>SUM(J18*K18*E18)/N18</f>
        <v>1063.7199999996803</v>
      </c>
      <c r="P18" s="323"/>
    </row>
    <row r="19" spans="1:16" s="855" customFormat="1" ht="15" customHeight="1" x14ac:dyDescent="0.25">
      <c r="A19" s="610" t="s">
        <v>1143</v>
      </c>
      <c r="B19" s="610" t="s">
        <v>2287</v>
      </c>
      <c r="C19" s="940" t="s">
        <v>52</v>
      </c>
      <c r="D19" s="713">
        <v>42458</v>
      </c>
      <c r="E19" s="610">
        <v>83.75</v>
      </c>
      <c r="F19" s="941">
        <v>1.0928</v>
      </c>
      <c r="G19" s="942" t="s">
        <v>976</v>
      </c>
      <c r="H19" s="955">
        <v>1.0882000000000001</v>
      </c>
      <c r="I19" s="941">
        <v>1.0928</v>
      </c>
      <c r="J19" s="935">
        <f>SUM(I19-F19)*10000</f>
        <v>0</v>
      </c>
      <c r="K19" s="943">
        <f>SUM(100000/N19)/10000</f>
        <v>10.362694300518136</v>
      </c>
      <c r="L19" s="944" t="e">
        <f>SUM((I19-F19)/J19*K19)*E19</f>
        <v>#DIV/0!</v>
      </c>
      <c r="M19" s="940" t="s">
        <v>883</v>
      </c>
      <c r="N19" s="945">
        <v>0.96499999999999997</v>
      </c>
      <c r="O19" s="939">
        <f>SUM(J19*K19*E19)/N19</f>
        <v>0</v>
      </c>
      <c r="P19" s="323"/>
    </row>
    <row r="20" spans="1:16" s="855" customFormat="1" ht="15" customHeight="1" x14ac:dyDescent="0.25">
      <c r="A20" s="610" t="s">
        <v>1274</v>
      </c>
      <c r="B20" s="610" t="s">
        <v>2287</v>
      </c>
      <c r="C20" s="940" t="s">
        <v>52</v>
      </c>
      <c r="D20" s="713">
        <v>42454</v>
      </c>
      <c r="E20" s="610">
        <v>80.349999999999994</v>
      </c>
      <c r="F20" s="941">
        <v>126.32</v>
      </c>
      <c r="G20" s="942" t="s">
        <v>976</v>
      </c>
      <c r="H20" s="955">
        <v>125.765</v>
      </c>
      <c r="I20" s="941">
        <v>128.11000000000001</v>
      </c>
      <c r="J20" s="935">
        <f>SUM(I20-F20)*100</f>
        <v>179.00000000000205</v>
      </c>
      <c r="K20" s="943">
        <f>SUM(100000/N20)/10000</f>
        <v>10</v>
      </c>
      <c r="L20" s="944">
        <f>SUM((I20-F20)/J20*K20)*E20</f>
        <v>8.0350000000000001</v>
      </c>
      <c r="M20" s="940" t="s">
        <v>883</v>
      </c>
      <c r="N20" s="945">
        <v>1</v>
      </c>
      <c r="O20" s="939">
        <f>SUM(J20*K20*E20)/N20</f>
        <v>143826.50000000163</v>
      </c>
      <c r="P20" s="323"/>
    </row>
    <row r="21" spans="1:16" s="855" customFormat="1" ht="15" customHeight="1" x14ac:dyDescent="0.25">
      <c r="A21" s="610" t="s">
        <v>1274</v>
      </c>
      <c r="B21" s="610" t="s">
        <v>2287</v>
      </c>
      <c r="C21" s="940" t="s">
        <v>52</v>
      </c>
      <c r="D21" s="713">
        <v>42457</v>
      </c>
      <c r="E21" s="610">
        <v>23.03</v>
      </c>
      <c r="F21" s="941">
        <v>126.52</v>
      </c>
      <c r="G21" s="942" t="s">
        <v>52</v>
      </c>
      <c r="H21" s="955">
        <v>125.428</v>
      </c>
      <c r="I21" s="941">
        <v>128.11000000000001</v>
      </c>
      <c r="J21" s="935">
        <f>SUM(I21-F21)*100</f>
        <v>159.00000000000176</v>
      </c>
      <c r="K21" s="943">
        <f>SUM(100000/N21)/10000</f>
        <v>10</v>
      </c>
      <c r="L21" s="944">
        <f>SUM((I21-F21)/J21*K21)*E21</f>
        <v>2.3030000000000004</v>
      </c>
      <c r="M21" s="940" t="s">
        <v>883</v>
      </c>
      <c r="N21" s="945">
        <v>1</v>
      </c>
      <c r="O21" s="939">
        <f>SUM(J21*K21*E21)/N21</f>
        <v>36617.700000000412</v>
      </c>
      <c r="P21" s="323"/>
    </row>
    <row r="22" spans="1:16" s="855" customFormat="1" ht="15" customHeight="1" x14ac:dyDescent="0.25">
      <c r="A22" s="610" t="s">
        <v>1035</v>
      </c>
      <c r="B22" s="610" t="s">
        <v>2287</v>
      </c>
      <c r="C22" s="940" t="s">
        <v>52</v>
      </c>
      <c r="D22" s="713">
        <v>42457</v>
      </c>
      <c r="E22" s="610">
        <v>57.63</v>
      </c>
      <c r="F22" s="941">
        <v>1.1202000000000001</v>
      </c>
      <c r="G22" s="942" t="s">
        <v>52</v>
      </c>
      <c r="H22" s="955">
        <v>1.1196999999999999</v>
      </c>
      <c r="I22" s="941">
        <v>1.1387</v>
      </c>
      <c r="J22" s="935">
        <f>SUM(I22-F22)*10000</f>
        <v>184.9999999999996</v>
      </c>
      <c r="K22" s="943">
        <f>SUM(100000/N22)/10000</f>
        <v>10</v>
      </c>
      <c r="L22" s="944">
        <f>SUM((I22-F22)/J22*K22)*E22</f>
        <v>5.7630000000000001E-2</v>
      </c>
      <c r="M22" s="940" t="s">
        <v>883</v>
      </c>
      <c r="N22" s="945">
        <v>1</v>
      </c>
      <c r="O22" s="939">
        <f>SUM(J22*K22*E22)/N22</f>
        <v>106615.49999999977</v>
      </c>
      <c r="P22" s="323"/>
    </row>
    <row r="23" spans="1:16" s="855" customFormat="1" ht="15" customHeight="1" x14ac:dyDescent="0.25">
      <c r="A23" s="633" t="s">
        <v>1146</v>
      </c>
      <c r="B23" s="633" t="s">
        <v>2287</v>
      </c>
      <c r="C23" s="930" t="s">
        <v>77</v>
      </c>
      <c r="D23" s="931">
        <v>42460</v>
      </c>
      <c r="E23" s="633">
        <v>37.61</v>
      </c>
      <c r="F23" s="932">
        <v>1.4354</v>
      </c>
      <c r="G23" s="933" t="s">
        <v>976</v>
      </c>
      <c r="H23" s="955">
        <v>1.446</v>
      </c>
      <c r="I23" s="932">
        <v>1.4377</v>
      </c>
      <c r="J23" s="935">
        <f>SUM(F23-I23)*10000</f>
        <v>-22.999999999999687</v>
      </c>
      <c r="K23" s="936">
        <f>SUM(100000/N23)/10000</f>
        <v>10</v>
      </c>
      <c r="L23" s="937">
        <f>SUM((F23-I23)/J23*K23)*E23</f>
        <v>3.7609999999999998E-2</v>
      </c>
      <c r="M23" s="930" t="s">
        <v>883</v>
      </c>
      <c r="N23" s="938">
        <v>1</v>
      </c>
      <c r="O23" s="939">
        <f>SUM(J23*K23*E23)/N23</f>
        <v>-8650.2999999998829</v>
      </c>
      <c r="P23" s="326"/>
    </row>
    <row r="24" spans="1:16" s="855" customFormat="1" ht="15" customHeight="1" x14ac:dyDescent="0.25">
      <c r="A24" s="633" t="s">
        <v>1031</v>
      </c>
      <c r="B24" s="633" t="s">
        <v>2287</v>
      </c>
      <c r="C24" s="930" t="s">
        <v>77</v>
      </c>
      <c r="D24" s="931">
        <v>1.3121</v>
      </c>
      <c r="E24" s="633">
        <v>14</v>
      </c>
      <c r="F24" s="932">
        <v>1.3121</v>
      </c>
      <c r="G24" s="933" t="s">
        <v>52</v>
      </c>
      <c r="H24" s="955">
        <v>1.3219000000000001</v>
      </c>
      <c r="I24" s="932">
        <v>1.2994000000000001</v>
      </c>
      <c r="J24" s="935">
        <f>SUM(F24-I24)*10000</f>
        <v>126.99999999999933</v>
      </c>
      <c r="K24" s="936">
        <f>SUM(100000/N24)/10000</f>
        <v>7.7136686207960503</v>
      </c>
      <c r="L24" s="937">
        <f>SUM((F24-I24)/J24*K24)*E24</f>
        <v>1.0799136069114472E-2</v>
      </c>
      <c r="M24" s="930" t="s">
        <v>883</v>
      </c>
      <c r="N24" s="938">
        <v>1.2964</v>
      </c>
      <c r="O24" s="939">
        <f>SUM(J24*K24*E24)/N24</f>
        <v>10579.221542560403</v>
      </c>
      <c r="P24" s="326"/>
    </row>
    <row r="25" spans="1:16" s="855" customFormat="1" ht="15" customHeight="1" x14ac:dyDescent="0.25">
      <c r="A25" s="633" t="s">
        <v>1147</v>
      </c>
      <c r="B25" s="633" t="s">
        <v>2287</v>
      </c>
      <c r="C25" s="930" t="s">
        <v>77</v>
      </c>
      <c r="D25" s="931">
        <v>42459</v>
      </c>
      <c r="E25" s="633">
        <v>48.16</v>
      </c>
      <c r="F25" s="932">
        <v>0.96509999999999996</v>
      </c>
      <c r="G25" s="933" t="s">
        <v>976</v>
      </c>
      <c r="H25" s="955">
        <v>0.97309999999999997</v>
      </c>
      <c r="I25" s="932">
        <v>0.95960000000000001</v>
      </c>
      <c r="J25" s="935">
        <f>SUM(F25-I25)*10000</f>
        <v>54.999999999999496</v>
      </c>
      <c r="K25" s="936">
        <f>SUM(100000/N25)/10000</f>
        <v>10.362694300518136</v>
      </c>
      <c r="L25" s="937">
        <f>SUM((F25-I25)/J25*K25)*E25</f>
        <v>4.9906735751295332E-2</v>
      </c>
      <c r="M25" s="930" t="s">
        <v>883</v>
      </c>
      <c r="N25" s="938">
        <v>0.96499999999999997</v>
      </c>
      <c r="O25" s="939">
        <f>SUM(J25*K25*E25)/N25</f>
        <v>28444.253537007444</v>
      </c>
      <c r="P25" s="326"/>
    </row>
    <row r="26" spans="1:16" s="855" customFormat="1" ht="15" customHeight="1" x14ac:dyDescent="0.25">
      <c r="A26" s="633" t="s">
        <v>1275</v>
      </c>
      <c r="B26" s="633" t="s">
        <v>2287</v>
      </c>
      <c r="C26" s="930" t="s">
        <v>77</v>
      </c>
      <c r="D26" s="931">
        <v>42459</v>
      </c>
      <c r="E26" s="633">
        <v>27</v>
      </c>
      <c r="F26" s="932">
        <v>112.13</v>
      </c>
      <c r="G26" s="933" t="s">
        <v>52</v>
      </c>
      <c r="H26" s="955">
        <v>113.79</v>
      </c>
      <c r="I26" s="932">
        <v>112.49</v>
      </c>
      <c r="J26" s="935">
        <f>SUM(F26-I26)*100</f>
        <v>-35.999999999999943</v>
      </c>
      <c r="K26" s="936">
        <f>SUM(100000/N26)/10000</f>
        <v>10</v>
      </c>
      <c r="L26" s="937">
        <f>SUM((F26-I26)/J26*K26)*E26</f>
        <v>2.7</v>
      </c>
      <c r="M26" s="930" t="s">
        <v>883</v>
      </c>
      <c r="N26" s="938">
        <v>1</v>
      </c>
      <c r="O26" s="939">
        <f>SUM(J26*K26*E26)/N26</f>
        <v>-9719.9999999999854</v>
      </c>
      <c r="P26" s="326"/>
    </row>
    <row r="27" spans="1:16" s="855" customFormat="1" ht="15" customHeight="1" x14ac:dyDescent="0.25">
      <c r="A27" s="633"/>
      <c r="B27" s="633"/>
      <c r="C27" s="930"/>
      <c r="D27" s="931"/>
      <c r="E27" s="633"/>
      <c r="F27" s="932"/>
      <c r="G27" s="933"/>
      <c r="H27" s="955"/>
      <c r="I27" s="932"/>
      <c r="J27" s="935"/>
      <c r="K27" s="936"/>
      <c r="L27" s="937"/>
      <c r="M27" s="930"/>
      <c r="N27" s="938"/>
      <c r="O27" s="939"/>
      <c r="P27" s="326"/>
    </row>
    <row r="28" spans="1:16" s="855" customFormat="1" ht="15" customHeight="1" x14ac:dyDescent="0.25">
      <c r="A28" s="610"/>
      <c r="B28" s="610"/>
      <c r="C28" s="940"/>
      <c r="D28" s="713"/>
      <c r="E28" s="610"/>
      <c r="F28" s="941"/>
      <c r="G28" s="942"/>
      <c r="H28" s="955"/>
      <c r="I28" s="941"/>
      <c r="J28" s="935"/>
      <c r="K28" s="943"/>
      <c r="L28" s="944"/>
      <c r="M28" s="940"/>
      <c r="N28" s="945"/>
      <c r="O28" s="939"/>
      <c r="P28" s="323"/>
    </row>
    <row r="29" spans="1:16" ht="18.75" x14ac:dyDescent="0.3">
      <c r="A29" s="193"/>
      <c r="B29" s="469"/>
      <c r="C29" s="212"/>
      <c r="D29" s="194"/>
      <c r="E29" s="194" t="s">
        <v>904</v>
      </c>
      <c r="F29" s="243"/>
      <c r="G29" s="194"/>
      <c r="H29" s="370"/>
      <c r="I29" s="243"/>
      <c r="J29" s="213"/>
      <c r="K29" s="214"/>
      <c r="L29" s="228">
        <f>O743</f>
        <v>1604555.640295078</v>
      </c>
      <c r="M29" s="212"/>
      <c r="N29" s="223"/>
      <c r="O29" s="215"/>
      <c r="P29" s="194"/>
    </row>
    <row r="30" spans="1:16" x14ac:dyDescent="0.25">
      <c r="A30" s="351"/>
      <c r="C30" s="324"/>
      <c r="D30" s="351"/>
      <c r="E30" s="351"/>
      <c r="F30" s="233"/>
      <c r="G30" s="351"/>
      <c r="I30" s="233"/>
      <c r="J30" s="340"/>
      <c r="K30" s="31"/>
      <c r="L30" s="328"/>
      <c r="M30" s="327"/>
      <c r="N30" s="334"/>
      <c r="O30" s="329"/>
      <c r="P30" s="323" t="s">
        <v>3</v>
      </c>
    </row>
    <row r="32" spans="1:16" x14ac:dyDescent="0.25">
      <c r="A32" s="14" t="s">
        <v>679</v>
      </c>
      <c r="B32" s="14" t="s">
        <v>2339</v>
      </c>
      <c r="C32" s="729"/>
      <c r="D32" s="14" t="s">
        <v>17</v>
      </c>
      <c r="E32" s="14" t="s">
        <v>2341</v>
      </c>
      <c r="F32" s="423" t="s">
        <v>19</v>
      </c>
      <c r="G32" s="14"/>
      <c r="H32" s="425" t="s">
        <v>29</v>
      </c>
      <c r="I32" s="423" t="s">
        <v>2344</v>
      </c>
      <c r="J32" s="736" t="s">
        <v>2341</v>
      </c>
      <c r="K32" s="289" t="s">
        <v>1178</v>
      </c>
      <c r="L32" s="741"/>
      <c r="M32" s="729" t="s">
        <v>677</v>
      </c>
      <c r="N32" s="597" t="s">
        <v>10</v>
      </c>
      <c r="O32" s="430" t="s">
        <v>15</v>
      </c>
      <c r="P32" s="350" t="s">
        <v>1273</v>
      </c>
    </row>
    <row r="33" spans="1:16" x14ac:dyDescent="0.25">
      <c r="A33" s="14" t="s">
        <v>0</v>
      </c>
      <c r="B33" s="14" t="s">
        <v>2340</v>
      </c>
      <c r="C33" s="729" t="s">
        <v>180</v>
      </c>
      <c r="D33" s="14"/>
      <c r="E33" s="14" t="s">
        <v>2343</v>
      </c>
      <c r="F33" s="423" t="s">
        <v>16</v>
      </c>
      <c r="G33" s="14"/>
      <c r="H33" s="425" t="s">
        <v>7</v>
      </c>
      <c r="I33" s="423" t="s">
        <v>16</v>
      </c>
      <c r="J33" s="736" t="s">
        <v>2342</v>
      </c>
      <c r="K33" s="289" t="s">
        <v>1291</v>
      </c>
      <c r="L33" s="741"/>
      <c r="M33" s="729" t="s">
        <v>679</v>
      </c>
      <c r="N33" s="597" t="s">
        <v>14</v>
      </c>
      <c r="O33" s="430" t="s">
        <v>883</v>
      </c>
      <c r="P33" s="350"/>
    </row>
    <row r="34" spans="1:16" x14ac:dyDescent="0.25">
      <c r="A34" s="316"/>
      <c r="B34" s="14"/>
      <c r="C34" s="324"/>
      <c r="D34" s="316"/>
      <c r="E34" s="316"/>
      <c r="F34" s="345"/>
      <c r="G34" s="316"/>
      <c r="H34" s="346"/>
      <c r="I34" s="345"/>
      <c r="J34" s="88"/>
      <c r="K34" s="57"/>
      <c r="L34" s="99"/>
      <c r="M34" s="324"/>
      <c r="N34" s="158"/>
      <c r="O34" s="105"/>
      <c r="P34" s="350"/>
    </row>
    <row r="35" spans="1:16" x14ac:dyDescent="0.25">
      <c r="A35" s="316"/>
      <c r="B35" s="14"/>
      <c r="C35" s="324"/>
      <c r="D35" s="316"/>
      <c r="E35" s="316"/>
      <c r="F35" s="345"/>
      <c r="G35" s="316"/>
      <c r="H35" s="958"/>
      <c r="I35" s="345"/>
      <c r="J35" s="88"/>
      <c r="K35" s="57"/>
      <c r="L35" s="99"/>
      <c r="M35" s="324"/>
      <c r="N35" s="158"/>
      <c r="O35" s="105"/>
      <c r="P35" s="350"/>
    </row>
    <row r="36" spans="1:16" x14ac:dyDescent="0.25">
      <c r="A36" s="316"/>
      <c r="B36" s="14"/>
      <c r="C36" s="324"/>
      <c r="D36" s="316"/>
      <c r="E36" s="316"/>
      <c r="F36" s="345"/>
      <c r="G36" s="316"/>
      <c r="H36" s="346"/>
      <c r="I36" s="345"/>
      <c r="J36" s="88"/>
      <c r="K36" s="57"/>
      <c r="L36" s="99"/>
      <c r="M36" s="324"/>
      <c r="N36" s="158"/>
      <c r="O36" s="105"/>
      <c r="P36" s="350"/>
    </row>
    <row r="37" spans="1:16" x14ac:dyDescent="0.25">
      <c r="A37" s="316"/>
      <c r="B37" s="14"/>
      <c r="C37" s="324"/>
      <c r="D37" s="316"/>
      <c r="E37" s="316"/>
      <c r="F37" s="345"/>
      <c r="G37" s="316"/>
      <c r="H37" s="346"/>
      <c r="I37" s="345"/>
      <c r="J37" s="88"/>
      <c r="K37" s="57"/>
      <c r="L37" s="99"/>
      <c r="M37" s="324"/>
      <c r="N37" s="158"/>
      <c r="O37" s="105"/>
      <c r="P37" s="350"/>
    </row>
    <row r="38" spans="1:16" ht="14.25" customHeight="1" x14ac:dyDescent="0.25">
      <c r="A38" s="14" t="s">
        <v>1156</v>
      </c>
      <c r="B38" s="411" t="s">
        <v>2069</v>
      </c>
      <c r="C38" s="729" t="s">
        <v>52</v>
      </c>
      <c r="D38" s="425">
        <v>41660</v>
      </c>
      <c r="E38" s="14">
        <v>1</v>
      </c>
      <c r="F38" s="736">
        <v>91.97</v>
      </c>
      <c r="G38" s="484" t="s">
        <v>976</v>
      </c>
      <c r="H38" s="524">
        <v>90.71</v>
      </c>
      <c r="I38" s="731">
        <v>90.71</v>
      </c>
      <c r="J38" s="798">
        <f>SUM(I38-F38)*100</f>
        <v>-126.00000000000051</v>
      </c>
      <c r="K38" s="412">
        <f t="shared" ref="K38:K49" si="0">SUM(100000/N38)/10000</f>
        <v>10</v>
      </c>
      <c r="L38" s="732">
        <f>SUM((I38-F38)/J38*K38)*E38</f>
        <v>0.1</v>
      </c>
      <c r="M38" s="729" t="s">
        <v>883</v>
      </c>
      <c r="N38" s="727">
        <v>1</v>
      </c>
      <c r="O38" s="799">
        <f t="shared" ref="O38:O43" si="1">SUM(J38*K38)/N38</f>
        <v>-1260.000000000005</v>
      </c>
      <c r="P38" s="268"/>
    </row>
    <row r="39" spans="1:16" x14ac:dyDescent="0.25">
      <c r="A39" s="14" t="s">
        <v>1030</v>
      </c>
      <c r="B39" s="411" t="s">
        <v>2069</v>
      </c>
      <c r="C39" s="729" t="s">
        <v>52</v>
      </c>
      <c r="D39" s="425">
        <v>41325</v>
      </c>
      <c r="E39" s="14">
        <v>1</v>
      </c>
      <c r="F39" s="736">
        <v>0.87450000000000006</v>
      </c>
      <c r="G39" s="484" t="s">
        <v>976</v>
      </c>
      <c r="H39" s="524">
        <v>41326</v>
      </c>
      <c r="I39" s="731">
        <v>0.86419999999999997</v>
      </c>
      <c r="J39" s="798">
        <f>SUM(I39-F39)*10000</f>
        <v>-103.00000000000087</v>
      </c>
      <c r="K39" s="412">
        <f t="shared" si="0"/>
        <v>15.227653418608194</v>
      </c>
      <c r="L39" s="732">
        <f>SUM((I39-F39)/J39*K39)*E39</f>
        <v>1.5227653418608195E-3</v>
      </c>
      <c r="M39" s="729" t="s">
        <v>883</v>
      </c>
      <c r="N39" s="727">
        <v>0.65669999999999995</v>
      </c>
      <c r="O39" s="799">
        <f t="shared" si="1"/>
        <v>-2388.3787149636928</v>
      </c>
      <c r="P39" s="268"/>
    </row>
    <row r="40" spans="1:16" x14ac:dyDescent="0.25">
      <c r="A40" s="442" t="s">
        <v>1032</v>
      </c>
      <c r="B40" s="442" t="s">
        <v>2074</v>
      </c>
      <c r="C40" s="754" t="s">
        <v>77</v>
      </c>
      <c r="D40" s="755">
        <v>41325</v>
      </c>
      <c r="E40" s="442">
        <v>1</v>
      </c>
      <c r="F40" s="800">
        <v>1.4133</v>
      </c>
      <c r="G40" s="757" t="s">
        <v>976</v>
      </c>
      <c r="H40" s="524">
        <v>41326</v>
      </c>
      <c r="I40" s="758">
        <v>1.4228000000000001</v>
      </c>
      <c r="J40" s="798">
        <f>SUM(F40-I40)*10000</f>
        <v>-95.000000000000639</v>
      </c>
      <c r="K40" s="750">
        <f t="shared" si="0"/>
        <v>10.779346771585642</v>
      </c>
      <c r="L40" s="759">
        <f>SUM((F40-I40)/J40*K40)*E40</f>
        <v>1.0779346771585643E-3</v>
      </c>
      <c r="M40" s="729" t="s">
        <v>883</v>
      </c>
      <c r="N40" s="645">
        <v>0.92769999999999997</v>
      </c>
      <c r="O40" s="799">
        <f t="shared" si="1"/>
        <v>-1103.8460098098985</v>
      </c>
      <c r="P40" s="323"/>
    </row>
    <row r="41" spans="1:16" ht="15" customHeight="1" x14ac:dyDescent="0.25">
      <c r="A41" s="442" t="s">
        <v>1058</v>
      </c>
      <c r="B41" s="442" t="s">
        <v>2074</v>
      </c>
      <c r="C41" s="754" t="s">
        <v>77</v>
      </c>
      <c r="D41" s="755">
        <v>41337</v>
      </c>
      <c r="E41" s="442">
        <v>1</v>
      </c>
      <c r="F41" s="800">
        <v>1.0129999999999999</v>
      </c>
      <c r="G41" s="757" t="s">
        <v>976</v>
      </c>
      <c r="H41" s="503">
        <v>41337</v>
      </c>
      <c r="I41" s="758">
        <v>1.0175000000000001</v>
      </c>
      <c r="J41" s="798">
        <f>SUM(F41-I41)*10000</f>
        <v>-45.000000000001705</v>
      </c>
      <c r="K41" s="750">
        <f t="shared" si="0"/>
        <v>10</v>
      </c>
      <c r="L41" s="759">
        <f>SUM((F41-I41)/J41*K41)*E41</f>
        <v>1E-3</v>
      </c>
      <c r="M41" s="729" t="s">
        <v>883</v>
      </c>
      <c r="N41" s="645">
        <v>1</v>
      </c>
      <c r="O41" s="799">
        <f t="shared" si="1"/>
        <v>-450.00000000001705</v>
      </c>
      <c r="P41" s="268"/>
    </row>
    <row r="42" spans="1:16" ht="15" customHeight="1" x14ac:dyDescent="0.25">
      <c r="A42" s="14" t="s">
        <v>1031</v>
      </c>
      <c r="B42" s="411" t="s">
        <v>2069</v>
      </c>
      <c r="C42" s="729" t="s">
        <v>52</v>
      </c>
      <c r="D42" s="425">
        <v>41325</v>
      </c>
      <c r="E42" s="14">
        <v>1</v>
      </c>
      <c r="F42" s="736">
        <v>1.0124</v>
      </c>
      <c r="G42" s="484" t="s">
        <v>976</v>
      </c>
      <c r="H42" s="524">
        <v>41347</v>
      </c>
      <c r="I42" s="731">
        <v>1.0230999999999999</v>
      </c>
      <c r="J42" s="798">
        <f>SUM(I42-F42)*10000</f>
        <v>106.99999999999932</v>
      </c>
      <c r="K42" s="412">
        <f t="shared" si="0"/>
        <v>9.8843530690916275</v>
      </c>
      <c r="L42" s="732">
        <f>SUM((I42-F42)/J42*K42)*E42</f>
        <v>9.8843530690916276E-4</v>
      </c>
      <c r="M42" s="729" t="s">
        <v>883</v>
      </c>
      <c r="N42" s="727">
        <v>1.0117</v>
      </c>
      <c r="O42" s="799">
        <f t="shared" si="1"/>
        <v>1045.3946608607268</v>
      </c>
      <c r="P42" s="323"/>
    </row>
    <row r="43" spans="1:16" s="306" customFormat="1" x14ac:dyDescent="0.25">
      <c r="A43" s="14" t="s">
        <v>1059</v>
      </c>
      <c r="B43" s="411" t="s">
        <v>2069</v>
      </c>
      <c r="C43" s="729" t="s">
        <v>52</v>
      </c>
      <c r="D43" s="425">
        <v>41337</v>
      </c>
      <c r="E43" s="14">
        <v>1</v>
      </c>
      <c r="F43" s="736">
        <v>1.2471000000000001</v>
      </c>
      <c r="G43" s="484" t="s">
        <v>976</v>
      </c>
      <c r="H43" s="524">
        <v>41358</v>
      </c>
      <c r="I43" s="731">
        <v>1.2466999999999999</v>
      </c>
      <c r="J43" s="798">
        <f>SUM(I43-F43)*10000</f>
        <v>-4.0000000000017799</v>
      </c>
      <c r="K43" s="412">
        <f t="shared" si="0"/>
        <v>8.0347099469709153</v>
      </c>
      <c r="L43" s="732">
        <f>SUM((I43-F43)/J43*K43)*E43</f>
        <v>8.0347099469709154E-4</v>
      </c>
      <c r="M43" s="729" t="s">
        <v>883</v>
      </c>
      <c r="N43" s="727">
        <v>1.2445999999999999</v>
      </c>
      <c r="O43" s="799">
        <f t="shared" si="1"/>
        <v>-25.822625572792838</v>
      </c>
      <c r="P43" s="326"/>
    </row>
    <row r="44" spans="1:16" x14ac:dyDescent="0.25">
      <c r="A44" s="495" t="s">
        <v>1145</v>
      </c>
      <c r="B44" s="442" t="s">
        <v>2074</v>
      </c>
      <c r="C44" s="801" t="s">
        <v>77</v>
      </c>
      <c r="D44" s="802">
        <v>41330</v>
      </c>
      <c r="E44" s="495">
        <v>1</v>
      </c>
      <c r="F44" s="803">
        <v>1.4632000000000001</v>
      </c>
      <c r="G44" s="757" t="s">
        <v>976</v>
      </c>
      <c r="H44" s="506">
        <v>41359</v>
      </c>
      <c r="I44" s="804">
        <v>1.4782999999999999</v>
      </c>
      <c r="J44" s="805">
        <f>SUM(F44-I44)*10000</f>
        <v>-150.99999999999892</v>
      </c>
      <c r="K44" s="806">
        <f t="shared" si="0"/>
        <v>10.294420424130122</v>
      </c>
      <c r="L44" s="807">
        <f>SUM((F44-I44)/J44*K44)*E44</f>
        <v>1.0294420424130121E-3</v>
      </c>
      <c r="M44" s="729" t="s">
        <v>883</v>
      </c>
      <c r="N44" s="808">
        <v>0.97140000000000004</v>
      </c>
      <c r="O44" s="799">
        <f>SUM(J44*K44*E44)/N44</f>
        <v>-1600.2238872180742</v>
      </c>
      <c r="P44" s="326"/>
    </row>
    <row r="45" spans="1:16" x14ac:dyDescent="0.25">
      <c r="A45" s="442" t="s">
        <v>1145</v>
      </c>
      <c r="B45" s="442" t="s">
        <v>2074</v>
      </c>
      <c r="C45" s="754" t="s">
        <v>77</v>
      </c>
      <c r="D45" s="755">
        <v>41325</v>
      </c>
      <c r="E45" s="442">
        <v>1</v>
      </c>
      <c r="F45" s="800">
        <v>1.4903</v>
      </c>
      <c r="G45" s="757" t="s">
        <v>976</v>
      </c>
      <c r="H45" s="503">
        <v>41361</v>
      </c>
      <c r="I45" s="758">
        <f>1/0.6854</f>
        <v>1.4590020426028596</v>
      </c>
      <c r="J45" s="798">
        <f>SUM(F45-I45)*10000</f>
        <v>312.97957397140362</v>
      </c>
      <c r="K45" s="750">
        <f t="shared" si="0"/>
        <v>10.442</v>
      </c>
      <c r="L45" s="759">
        <f>SUM((F45-I45)/J45*K45)*E45</f>
        <v>1.0442000000000001E-3</v>
      </c>
      <c r="M45" s="729" t="s">
        <v>883</v>
      </c>
      <c r="N45" s="645">
        <f>1/1.0442</f>
        <v>0.95767094426355104</v>
      </c>
      <c r="O45" s="799">
        <f t="shared" ref="O45:O51" si="2">SUM(J45*K45)/N45</f>
        <v>3412.5841772536919</v>
      </c>
      <c r="P45" s="326"/>
    </row>
    <row r="46" spans="1:16" s="371" customFormat="1" x14ac:dyDescent="0.25">
      <c r="A46" s="14" t="s">
        <v>1119</v>
      </c>
      <c r="B46" s="411" t="s">
        <v>2069</v>
      </c>
      <c r="C46" s="729" t="s">
        <v>52</v>
      </c>
      <c r="D46" s="425">
        <v>41354</v>
      </c>
      <c r="E46" s="14">
        <v>1</v>
      </c>
      <c r="F46" s="736">
        <v>1.3022</v>
      </c>
      <c r="G46" s="484" t="s">
        <v>976</v>
      </c>
      <c r="H46" s="524">
        <v>41361</v>
      </c>
      <c r="I46" s="731">
        <v>1.2943</v>
      </c>
      <c r="J46" s="798">
        <f>SUM(I46-F46)*10000</f>
        <v>-79.000000000000185</v>
      </c>
      <c r="K46" s="412">
        <f t="shared" si="0"/>
        <v>8.0493262713910845</v>
      </c>
      <c r="L46" s="732">
        <f>SUM((I46-F46)/J46*K46)*E46</f>
        <v>8.049326271391084E-4</v>
      </c>
      <c r="M46" s="729" t="s">
        <v>883</v>
      </c>
      <c r="N46" s="727">
        <v>1.24234</v>
      </c>
      <c r="O46" s="799">
        <f t="shared" si="2"/>
        <v>-511.85406204412413</v>
      </c>
      <c r="P46" s="350"/>
    </row>
    <row r="47" spans="1:16" s="372" customFormat="1" x14ac:dyDescent="0.25">
      <c r="A47" s="442" t="s">
        <v>1035</v>
      </c>
      <c r="B47" s="442" t="s">
        <v>2074</v>
      </c>
      <c r="C47" s="754" t="s">
        <v>77</v>
      </c>
      <c r="D47" s="755">
        <v>41331</v>
      </c>
      <c r="E47" s="442">
        <v>1</v>
      </c>
      <c r="F47" s="800">
        <v>1.3083</v>
      </c>
      <c r="G47" s="757" t="s">
        <v>976</v>
      </c>
      <c r="H47" s="503">
        <v>41368</v>
      </c>
      <c r="I47" s="758">
        <v>1.2877000000000001</v>
      </c>
      <c r="J47" s="798">
        <f>SUM(F47-I47)*10000</f>
        <v>205.99999999999952</v>
      </c>
      <c r="K47" s="750">
        <f t="shared" si="0"/>
        <v>10</v>
      </c>
      <c r="L47" s="759">
        <f>SUM((F47-I47)/J47*K47)*E47</f>
        <v>1E-3</v>
      </c>
      <c r="M47" s="729" t="s">
        <v>883</v>
      </c>
      <c r="N47" s="645">
        <v>1</v>
      </c>
      <c r="O47" s="799">
        <f t="shared" si="2"/>
        <v>2059.999999999995</v>
      </c>
      <c r="P47" s="268"/>
    </row>
    <row r="48" spans="1:16" x14ac:dyDescent="0.25">
      <c r="A48" s="442" t="s">
        <v>1118</v>
      </c>
      <c r="B48" s="442" t="s">
        <v>2074</v>
      </c>
      <c r="C48" s="754" t="s">
        <v>77</v>
      </c>
      <c r="D48" s="755">
        <v>41359</v>
      </c>
      <c r="E48" s="442">
        <v>1</v>
      </c>
      <c r="F48" s="800">
        <v>1.2266999999999999</v>
      </c>
      <c r="G48" s="757" t="s">
        <v>976</v>
      </c>
      <c r="H48" s="503">
        <v>41368</v>
      </c>
      <c r="I48" s="758">
        <v>1.2329000000000001</v>
      </c>
      <c r="J48" s="798">
        <f>SUM(F48-I48)*10000</f>
        <v>-62.000000000002053</v>
      </c>
      <c r="K48" s="750">
        <f t="shared" si="0"/>
        <v>10.460100000000001</v>
      </c>
      <c r="L48" s="759">
        <f>SUM((F48-I48)/J48*K48)*E48</f>
        <v>1.0460100000000002E-3</v>
      </c>
      <c r="M48" s="729" t="s">
        <v>883</v>
      </c>
      <c r="N48" s="645">
        <f>1/1.04601</f>
        <v>0.95601380483934173</v>
      </c>
      <c r="O48" s="799">
        <f t="shared" si="2"/>
        <v>-678.36489046202257</v>
      </c>
      <c r="P48" s="350"/>
    </row>
    <row r="49" spans="1:16" s="372" customFormat="1" x14ac:dyDescent="0.25">
      <c r="A49" s="442" t="s">
        <v>1140</v>
      </c>
      <c r="B49" s="442" t="s">
        <v>2074</v>
      </c>
      <c r="C49" s="754" t="s">
        <v>77</v>
      </c>
      <c r="D49" s="755">
        <v>41367</v>
      </c>
      <c r="E49" s="442">
        <v>1</v>
      </c>
      <c r="F49" s="800">
        <v>1.30084</v>
      </c>
      <c r="G49" s="757" t="s">
        <v>976</v>
      </c>
      <c r="H49" s="503">
        <v>41368</v>
      </c>
      <c r="I49" s="758">
        <v>1.3083</v>
      </c>
      <c r="J49" s="798">
        <f>SUM(F49-I49)*10000</f>
        <v>-74.600000000000222</v>
      </c>
      <c r="K49" s="750">
        <f t="shared" si="0"/>
        <v>9.8585300931631092</v>
      </c>
      <c r="L49" s="759">
        <f>SUM((F49-I49)/J49*K49)*E49</f>
        <v>9.8585300931631104E-4</v>
      </c>
      <c r="M49" s="729" t="s">
        <v>883</v>
      </c>
      <c r="N49" s="645">
        <v>1.0143500000000001</v>
      </c>
      <c r="O49" s="799">
        <f t="shared" si="2"/>
        <v>-725.04199235960971</v>
      </c>
      <c r="P49" s="268"/>
    </row>
    <row r="50" spans="1:16" s="372" customFormat="1" x14ac:dyDescent="0.25">
      <c r="A50" s="495" t="s">
        <v>1141</v>
      </c>
      <c r="B50" s="442" t="s">
        <v>2074</v>
      </c>
      <c r="C50" s="801" t="s">
        <v>77</v>
      </c>
      <c r="D50" s="802">
        <v>41368</v>
      </c>
      <c r="E50" s="495">
        <v>1</v>
      </c>
      <c r="F50" s="803">
        <v>78.296000000000006</v>
      </c>
      <c r="G50" s="757" t="s">
        <v>976</v>
      </c>
      <c r="H50" s="506">
        <v>41368</v>
      </c>
      <c r="I50" s="804">
        <v>78.968000000000004</v>
      </c>
      <c r="J50" s="805">
        <f>SUM(F50-I50)*100</f>
        <v>-67.199999999999704</v>
      </c>
      <c r="K50" s="806">
        <f>SUM(100000/N50)/100</f>
        <v>10.749105136997343</v>
      </c>
      <c r="L50" s="807">
        <f>SUM((F50-I50)/J50*K50)*E50</f>
        <v>0.10749105136997343</v>
      </c>
      <c r="M50" s="729" t="s">
        <v>883</v>
      </c>
      <c r="N50" s="808">
        <v>93.031000000000006</v>
      </c>
      <c r="O50" s="809">
        <f t="shared" si="2"/>
        <v>-7.7645071557461307</v>
      </c>
      <c r="P50" s="326"/>
    </row>
    <row r="51" spans="1:16" x14ac:dyDescent="0.25">
      <c r="A51" s="442" t="s">
        <v>1032</v>
      </c>
      <c r="B51" s="442" t="s">
        <v>2074</v>
      </c>
      <c r="C51" s="754" t="s">
        <v>77</v>
      </c>
      <c r="D51" s="755">
        <v>41367</v>
      </c>
      <c r="E51" s="442">
        <v>1</v>
      </c>
      <c r="F51" s="800">
        <v>1.43296</v>
      </c>
      <c r="G51" s="757" t="s">
        <v>976</v>
      </c>
      <c r="H51" s="503">
        <v>41375</v>
      </c>
      <c r="I51" s="758">
        <v>1.4301999999999999</v>
      </c>
      <c r="J51" s="798">
        <f>SUM(F51-I51)*10000</f>
        <v>27.600000000000957</v>
      </c>
      <c r="K51" s="750">
        <f t="shared" ref="K51:K68" si="3">SUM(100000/N51)/10000</f>
        <v>10.723860589812332</v>
      </c>
      <c r="L51" s="759">
        <f>SUM((F51-I51)/J51*K51)*E51</f>
        <v>1.0723860589812334E-3</v>
      </c>
      <c r="M51" s="729" t="s">
        <v>883</v>
      </c>
      <c r="N51" s="645">
        <v>0.9325</v>
      </c>
      <c r="O51" s="799">
        <f t="shared" si="2"/>
        <v>317.40327322126609</v>
      </c>
      <c r="P51" s="326"/>
    </row>
    <row r="52" spans="1:16" x14ac:dyDescent="0.25">
      <c r="A52" s="14" t="s">
        <v>1142</v>
      </c>
      <c r="B52" s="411" t="s">
        <v>2069</v>
      </c>
      <c r="C52" s="729" t="s">
        <v>52</v>
      </c>
      <c r="D52" s="425">
        <v>41373</v>
      </c>
      <c r="E52" s="14">
        <v>1</v>
      </c>
      <c r="F52" s="736">
        <v>1.0581</v>
      </c>
      <c r="G52" s="484" t="s">
        <v>976</v>
      </c>
      <c r="H52" s="503">
        <v>41376</v>
      </c>
      <c r="I52" s="731">
        <v>1.0637000000000001</v>
      </c>
      <c r="J52" s="798">
        <f>SUM(I52-F52)*10000</f>
        <v>56.000000000000497</v>
      </c>
      <c r="K52" s="412">
        <f t="shared" si="3"/>
        <v>9.8434885323358596</v>
      </c>
      <c r="L52" s="732">
        <f>SUM((I52-F52)/J52*K52)*E52</f>
        <v>9.8434885323358591E-4</v>
      </c>
      <c r="M52" s="729" t="s">
        <v>883</v>
      </c>
      <c r="N52" s="727">
        <v>1.0159</v>
      </c>
      <c r="O52" s="799">
        <f>SUM(J52*K52*E52)/N52</f>
        <v>542.60789232287925</v>
      </c>
      <c r="P52" s="268"/>
    </row>
    <row r="53" spans="1:16" x14ac:dyDescent="0.25">
      <c r="A53" s="14" t="s">
        <v>1119</v>
      </c>
      <c r="B53" s="411" t="s">
        <v>2069</v>
      </c>
      <c r="C53" s="729" t="s">
        <v>52</v>
      </c>
      <c r="D53" s="425">
        <v>41373</v>
      </c>
      <c r="E53" s="14">
        <v>1</v>
      </c>
      <c r="F53" s="736">
        <v>1.2936399999999999</v>
      </c>
      <c r="G53" s="484" t="s">
        <v>976</v>
      </c>
      <c r="H53" s="503">
        <v>41376</v>
      </c>
      <c r="I53" s="731">
        <v>1.2998000000000001</v>
      </c>
      <c r="J53" s="798">
        <f>SUM(I53-F53)*10000</f>
        <v>61.600000000001657</v>
      </c>
      <c r="K53" s="412">
        <f t="shared" si="3"/>
        <v>8.0851201448853534</v>
      </c>
      <c r="L53" s="732">
        <f>SUM((I53-F53)/J53*K53)*E53</f>
        <v>8.0851201448853532E-4</v>
      </c>
      <c r="M53" s="729" t="s">
        <v>883</v>
      </c>
      <c r="N53" s="727">
        <v>1.2368399999999999</v>
      </c>
      <c r="O53" s="799">
        <f>SUM(J53*K53)/N53</f>
        <v>402.67407338455354</v>
      </c>
      <c r="P53" s="268"/>
    </row>
    <row r="54" spans="1:16" x14ac:dyDescent="0.25">
      <c r="A54" s="14" t="s">
        <v>1058</v>
      </c>
      <c r="B54" s="411" t="s">
        <v>2069</v>
      </c>
      <c r="C54" s="729" t="s">
        <v>52</v>
      </c>
      <c r="D54" s="425">
        <v>41373</v>
      </c>
      <c r="E54" s="14">
        <v>1</v>
      </c>
      <c r="F54" s="736">
        <v>1.0411699999999999</v>
      </c>
      <c r="G54" s="484" t="s">
        <v>976</v>
      </c>
      <c r="H54" s="503">
        <v>41376</v>
      </c>
      <c r="I54" s="731">
        <v>1.0497000000000001</v>
      </c>
      <c r="J54" s="798">
        <f>SUM(I54-F54)*10000</f>
        <v>85.300000000001489</v>
      </c>
      <c r="K54" s="412">
        <f t="shared" si="3"/>
        <v>10</v>
      </c>
      <c r="L54" s="732">
        <f>SUM((I54-F54)/J54*K54)*E54</f>
        <v>1E-3</v>
      </c>
      <c r="M54" s="729" t="s">
        <v>883</v>
      </c>
      <c r="N54" s="727">
        <v>1</v>
      </c>
      <c r="O54" s="799">
        <f>SUM(J54*K54)/N54</f>
        <v>853.00000000001489</v>
      </c>
      <c r="P54" s="350"/>
    </row>
    <row r="55" spans="1:16" x14ac:dyDescent="0.25">
      <c r="A55" s="14" t="s">
        <v>1143</v>
      </c>
      <c r="B55" s="411" t="s">
        <v>2069</v>
      </c>
      <c r="C55" s="729" t="s">
        <v>52</v>
      </c>
      <c r="D55" s="425">
        <v>41373</v>
      </c>
      <c r="E55" s="14">
        <v>1</v>
      </c>
      <c r="F55" s="736">
        <v>1.2167699999999999</v>
      </c>
      <c r="G55" s="484" t="s">
        <v>976</v>
      </c>
      <c r="H55" s="503">
        <v>41376</v>
      </c>
      <c r="I55" s="731">
        <v>1.2179</v>
      </c>
      <c r="J55" s="798">
        <f>SUM(I55-F55)*10000</f>
        <v>11.300000000000754</v>
      </c>
      <c r="K55" s="412">
        <f t="shared" si="3"/>
        <v>10.745639956587613</v>
      </c>
      <c r="L55" s="732">
        <f>SUM((I55-F55)/J55*K55)*E55</f>
        <v>1.0745639956587613E-3</v>
      </c>
      <c r="M55" s="729" t="s">
        <v>883</v>
      </c>
      <c r="N55" s="727">
        <v>0.93061000000000005</v>
      </c>
      <c r="O55" s="799">
        <f>SUM(J55*K55)/N55</f>
        <v>130.47971922658056</v>
      </c>
      <c r="P55" s="268"/>
    </row>
    <row r="56" spans="1:16" x14ac:dyDescent="0.25">
      <c r="A56" s="14" t="s">
        <v>1144</v>
      </c>
      <c r="B56" s="411" t="s">
        <v>2069</v>
      </c>
      <c r="C56" s="729" t="s">
        <v>52</v>
      </c>
      <c r="D56" s="425">
        <v>41374</v>
      </c>
      <c r="E56" s="14">
        <v>1</v>
      </c>
      <c r="F56" s="736">
        <v>0.97777000000000003</v>
      </c>
      <c r="G56" s="484" t="s">
        <v>976</v>
      </c>
      <c r="H56" s="503">
        <v>41376</v>
      </c>
      <c r="I56" s="731">
        <v>0.97970000000000002</v>
      </c>
      <c r="J56" s="798">
        <f>SUM(I56-F56)*10000</f>
        <v>19.299999999999873</v>
      </c>
      <c r="K56" s="412">
        <f t="shared" si="3"/>
        <v>10.745639956587613</v>
      </c>
      <c r="L56" s="732">
        <f>SUM((I56-F56)/J56*K56)*E56</f>
        <v>1.0745639956587613E-3</v>
      </c>
      <c r="M56" s="729" t="s">
        <v>883</v>
      </c>
      <c r="N56" s="727">
        <v>0.93061000000000005</v>
      </c>
      <c r="O56" s="799">
        <f>SUM(J56*K56*E56)/N56</f>
        <v>222.85474168786018</v>
      </c>
      <c r="P56" s="268"/>
    </row>
    <row r="57" spans="1:16" x14ac:dyDescent="0.25">
      <c r="A57" s="442" t="s">
        <v>1145</v>
      </c>
      <c r="B57" s="442" t="s">
        <v>2074</v>
      </c>
      <c r="C57" s="754" t="s">
        <v>77</v>
      </c>
      <c r="D57" s="755">
        <v>41374</v>
      </c>
      <c r="E57" s="442">
        <v>1</v>
      </c>
      <c r="F57" s="800">
        <v>1.4605399999999999</v>
      </c>
      <c r="G57" s="757" t="s">
        <v>976</v>
      </c>
      <c r="H57" s="503">
        <v>41376</v>
      </c>
      <c r="I57" s="758">
        <v>1.4588399999999999</v>
      </c>
      <c r="J57" s="798">
        <f>SUM(F57-I57)*10000</f>
        <v>17.000000000000348</v>
      </c>
      <c r="K57" s="750">
        <f t="shared" si="3"/>
        <v>10.543200000000001</v>
      </c>
      <c r="L57" s="759">
        <f>SUM((F57-I57)/J57*K57)*E57</f>
        <v>1.0543200000000001E-3</v>
      </c>
      <c r="M57" s="729" t="s">
        <v>883</v>
      </c>
      <c r="N57" s="645">
        <f>1/1.05432</f>
        <v>0.94847864026102136</v>
      </c>
      <c r="O57" s="799">
        <f>SUM(J57*K57*E57)/N57</f>
        <v>188.97041260800387</v>
      </c>
      <c r="P57" s="326"/>
    </row>
    <row r="58" spans="1:16" s="306" customFormat="1" x14ac:dyDescent="0.25">
      <c r="A58" s="442" t="s">
        <v>1118</v>
      </c>
      <c r="B58" s="442" t="s">
        <v>2074</v>
      </c>
      <c r="C58" s="754" t="s">
        <v>77</v>
      </c>
      <c r="D58" s="755">
        <v>41375</v>
      </c>
      <c r="E58" s="442">
        <v>1</v>
      </c>
      <c r="F58" s="800">
        <v>1.2397100000000001</v>
      </c>
      <c r="G58" s="757" t="s">
        <v>976</v>
      </c>
      <c r="H58" s="503">
        <v>41376</v>
      </c>
      <c r="I58" s="758">
        <v>1.2446999999999999</v>
      </c>
      <c r="J58" s="798">
        <f>SUM(F58-I58)*10000</f>
        <v>-49.899999999998279</v>
      </c>
      <c r="K58" s="750">
        <f t="shared" si="3"/>
        <v>10.543200000000001</v>
      </c>
      <c r="L58" s="759">
        <f>SUM((F58-I58)/J58*K58)*E58</f>
        <v>1.0543200000000001E-3</v>
      </c>
      <c r="M58" s="729" t="s">
        <v>883</v>
      </c>
      <c r="N58" s="645">
        <f>1/1.05432</f>
        <v>0.94847864026102136</v>
      </c>
      <c r="O58" s="799">
        <f t="shared" ref="O58:O65" si="4">SUM(J58*K58)/N58</f>
        <v>-554.68374053758089</v>
      </c>
      <c r="P58" s="268"/>
    </row>
    <row r="59" spans="1:16" ht="15" customHeight="1" x14ac:dyDescent="0.25">
      <c r="A59" s="14" t="s">
        <v>1032</v>
      </c>
      <c r="B59" s="411" t="s">
        <v>2069</v>
      </c>
      <c r="C59" s="729" t="s">
        <v>52</v>
      </c>
      <c r="D59" s="425">
        <v>41376</v>
      </c>
      <c r="E59" s="14">
        <v>1</v>
      </c>
      <c r="F59" s="736">
        <v>1.43211</v>
      </c>
      <c r="G59" s="484" t="s">
        <v>976</v>
      </c>
      <c r="H59" s="503">
        <v>41376</v>
      </c>
      <c r="I59" s="731">
        <v>1.4236</v>
      </c>
      <c r="J59" s="798">
        <f>SUM(I59-F59)*10000</f>
        <v>-85.100000000000179</v>
      </c>
      <c r="K59" s="412">
        <f t="shared" si="3"/>
        <v>10.745639956587613</v>
      </c>
      <c r="L59" s="732">
        <f>SUM((I59-F59)/J59*K59)*E59</f>
        <v>1.0745639956587613E-3</v>
      </c>
      <c r="M59" s="729" t="s">
        <v>883</v>
      </c>
      <c r="N59" s="727">
        <v>0.93061000000000005</v>
      </c>
      <c r="O59" s="799">
        <f t="shared" si="4"/>
        <v>-982.63930143197229</v>
      </c>
      <c r="P59" s="323"/>
    </row>
    <row r="60" spans="1:16" ht="15" customHeight="1" x14ac:dyDescent="0.25">
      <c r="A60" s="442" t="s">
        <v>1031</v>
      </c>
      <c r="B60" s="442" t="s">
        <v>2074</v>
      </c>
      <c r="C60" s="754" t="s">
        <v>77</v>
      </c>
      <c r="D60" s="755">
        <v>41374</v>
      </c>
      <c r="E60" s="442">
        <v>1</v>
      </c>
      <c r="F60" s="800">
        <v>1.0161199999999999</v>
      </c>
      <c r="G60" s="757" t="s">
        <v>976</v>
      </c>
      <c r="H60" s="503">
        <v>41379</v>
      </c>
      <c r="I60" s="758">
        <v>1.0143</v>
      </c>
      <c r="J60" s="798">
        <f>SUM(F60-I60)*10000</f>
        <v>18.199999999999328</v>
      </c>
      <c r="K60" s="750">
        <f t="shared" si="3"/>
        <v>9.8590160701961942</v>
      </c>
      <c r="L60" s="759">
        <f>SUM((F60-I60)/J60*K60)*E60</f>
        <v>9.8590160701961943E-4</v>
      </c>
      <c r="M60" s="729" t="s">
        <v>883</v>
      </c>
      <c r="N60" s="645">
        <f>I60</f>
        <v>1.0143</v>
      </c>
      <c r="O60" s="799">
        <f t="shared" si="4"/>
        <v>176.90436012773748</v>
      </c>
      <c r="P60" s="323"/>
    </row>
    <row r="61" spans="1:16" ht="15" customHeight="1" x14ac:dyDescent="0.25">
      <c r="A61" s="442" t="s">
        <v>1140</v>
      </c>
      <c r="B61" s="442" t="s">
        <v>2074</v>
      </c>
      <c r="C61" s="754" t="s">
        <v>77</v>
      </c>
      <c r="D61" s="755">
        <v>41376</v>
      </c>
      <c r="E61" s="442">
        <v>1</v>
      </c>
      <c r="F61" s="800">
        <v>1.32338</v>
      </c>
      <c r="G61" s="757" t="s">
        <v>976</v>
      </c>
      <c r="H61" s="503">
        <v>41379</v>
      </c>
      <c r="I61" s="758">
        <v>1.3309</v>
      </c>
      <c r="J61" s="798">
        <f>SUM(F61-I61)*10000</f>
        <v>-75.199999999999704</v>
      </c>
      <c r="K61" s="750">
        <f t="shared" si="3"/>
        <v>9.8605715187252247</v>
      </c>
      <c r="L61" s="759">
        <f>SUM((F61-I61)/J61*K61)*E61</f>
        <v>9.8605715187252262E-4</v>
      </c>
      <c r="M61" s="729" t="s">
        <v>883</v>
      </c>
      <c r="N61" s="645">
        <v>1.01414</v>
      </c>
      <c r="O61" s="799">
        <f t="shared" si="4"/>
        <v>-731.1761474827282</v>
      </c>
      <c r="P61" s="350"/>
    </row>
    <row r="62" spans="1:16" ht="15" customHeight="1" x14ac:dyDescent="0.25">
      <c r="A62" s="442" t="s">
        <v>1030</v>
      </c>
      <c r="B62" s="442" t="s">
        <v>2074</v>
      </c>
      <c r="C62" s="754" t="s">
        <v>77</v>
      </c>
      <c r="D62" s="755">
        <v>41376</v>
      </c>
      <c r="E62" s="442">
        <v>1</v>
      </c>
      <c r="F62" s="800">
        <v>0.85133000000000003</v>
      </c>
      <c r="G62" s="757" t="s">
        <v>976</v>
      </c>
      <c r="H62" s="503">
        <v>41379</v>
      </c>
      <c r="I62" s="758">
        <v>0.8548</v>
      </c>
      <c r="J62" s="798">
        <f>SUM(F62-I62)*10000</f>
        <v>-34.699999999999733</v>
      </c>
      <c r="K62" s="750">
        <f t="shared" si="3"/>
        <v>15.34</v>
      </c>
      <c r="L62" s="759">
        <f>SUM((F62-I62)/J62*K62)*E62</f>
        <v>1.5339999999999998E-3</v>
      </c>
      <c r="M62" s="729" t="s">
        <v>883</v>
      </c>
      <c r="N62" s="645">
        <f>1/1.534</f>
        <v>0.65189048239895697</v>
      </c>
      <c r="O62" s="799">
        <f t="shared" si="4"/>
        <v>-816.54513199999371</v>
      </c>
      <c r="P62" s="268"/>
    </row>
    <row r="63" spans="1:16" ht="15" customHeight="1" x14ac:dyDescent="0.25">
      <c r="A63" s="495" t="s">
        <v>1030</v>
      </c>
      <c r="B63" s="442" t="s">
        <v>2074</v>
      </c>
      <c r="C63" s="801" t="s">
        <v>77</v>
      </c>
      <c r="D63" s="802">
        <v>41376</v>
      </c>
      <c r="E63" s="495">
        <v>1</v>
      </c>
      <c r="F63" s="803">
        <v>0.85145999999999999</v>
      </c>
      <c r="G63" s="757" t="s">
        <v>976</v>
      </c>
      <c r="H63" s="506">
        <v>41380</v>
      </c>
      <c r="I63" s="804">
        <f>1/1.1693</f>
        <v>0.85521252031129735</v>
      </c>
      <c r="J63" s="805">
        <f>SUM(F63-I63)*10000</f>
        <v>-37.525203112973585</v>
      </c>
      <c r="K63" s="806">
        <f t="shared" si="3"/>
        <v>15.217000000000001</v>
      </c>
      <c r="L63" s="807">
        <f>SUM((F63-I63)/J63*K63)*E63</f>
        <v>1.5217E-3</v>
      </c>
      <c r="M63" s="729" t="s">
        <v>883</v>
      </c>
      <c r="N63" s="808">
        <f>1/1.5217</f>
        <v>0.65715975553657091</v>
      </c>
      <c r="O63" s="809">
        <f t="shared" si="4"/>
        <v>-868.92267969739032</v>
      </c>
      <c r="P63" s="268"/>
    </row>
    <row r="64" spans="1:16" ht="15" customHeight="1" x14ac:dyDescent="0.25">
      <c r="A64" s="442" t="s">
        <v>1035</v>
      </c>
      <c r="B64" s="442" t="s">
        <v>2074</v>
      </c>
      <c r="C64" s="754" t="s">
        <v>77</v>
      </c>
      <c r="D64" s="755">
        <v>41380</v>
      </c>
      <c r="E64" s="442">
        <v>1</v>
      </c>
      <c r="F64" s="800">
        <v>1.30339</v>
      </c>
      <c r="G64" s="757" t="s">
        <v>976</v>
      </c>
      <c r="H64" s="503">
        <v>41380</v>
      </c>
      <c r="I64" s="758">
        <v>1.3137799999999999</v>
      </c>
      <c r="J64" s="798">
        <f>SUM(F64-I64)*10000</f>
        <v>-103.899999999999</v>
      </c>
      <c r="K64" s="750">
        <f t="shared" si="3"/>
        <v>10</v>
      </c>
      <c r="L64" s="759">
        <f>SUM((F64-I64)/J64*K64)*E64</f>
        <v>1E-3</v>
      </c>
      <c r="M64" s="729" t="s">
        <v>883</v>
      </c>
      <c r="N64" s="645">
        <v>1</v>
      </c>
      <c r="O64" s="799">
        <f t="shared" si="4"/>
        <v>-1038.99999999999</v>
      </c>
      <c r="P64" s="350"/>
    </row>
    <row r="65" spans="1:16" ht="15" customHeight="1" x14ac:dyDescent="0.25">
      <c r="A65" s="14" t="s">
        <v>1059</v>
      </c>
      <c r="B65" s="411" t="s">
        <v>2069</v>
      </c>
      <c r="C65" s="729" t="s">
        <v>52</v>
      </c>
      <c r="D65" s="425">
        <v>41380</v>
      </c>
      <c r="E65" s="14">
        <v>1</v>
      </c>
      <c r="F65" s="736">
        <v>1.2388699999999999</v>
      </c>
      <c r="G65" s="484" t="s">
        <v>976</v>
      </c>
      <c r="H65" s="503">
        <v>41380</v>
      </c>
      <c r="I65" s="731">
        <v>1.2349399999999999</v>
      </c>
      <c r="J65" s="798">
        <f>SUM(I65-F65)*10000</f>
        <v>-39.299999999999891</v>
      </c>
      <c r="K65" s="412">
        <f t="shared" si="3"/>
        <v>8.0736315194574519</v>
      </c>
      <c r="L65" s="732">
        <f>SUM((I65-F65)/J65*K65)*E65</f>
        <v>8.0736315194574523E-4</v>
      </c>
      <c r="M65" s="729" t="s">
        <v>883</v>
      </c>
      <c r="N65" s="727">
        <v>1.2385999999999999</v>
      </c>
      <c r="O65" s="799">
        <f t="shared" si="4"/>
        <v>-256.17125683406829</v>
      </c>
      <c r="P65" s="323"/>
    </row>
    <row r="66" spans="1:16" s="306" customFormat="1" ht="15" customHeight="1" x14ac:dyDescent="0.25">
      <c r="A66" s="14" t="s">
        <v>1145</v>
      </c>
      <c r="B66" s="411" t="s">
        <v>2069</v>
      </c>
      <c r="C66" s="729" t="s">
        <v>52</v>
      </c>
      <c r="D66" s="425">
        <v>41376</v>
      </c>
      <c r="E66" s="14">
        <v>1</v>
      </c>
      <c r="F66" s="736">
        <v>1.45902</v>
      </c>
      <c r="G66" s="484" t="s">
        <v>976</v>
      </c>
      <c r="H66" s="503">
        <v>41381</v>
      </c>
      <c r="I66" s="731">
        <v>1.4741</v>
      </c>
      <c r="J66" s="798">
        <f>SUM(I66-F66)*10000</f>
        <v>150.79999999999981</v>
      </c>
      <c r="K66" s="412">
        <f t="shared" si="3"/>
        <v>10.544074230282581</v>
      </c>
      <c r="L66" s="732">
        <f>SUM((I66-F66)/J66*K66)*E66</f>
        <v>1.0544074230282581E-3</v>
      </c>
      <c r="M66" s="729" t="s">
        <v>883</v>
      </c>
      <c r="N66" s="727">
        <v>0.94840000000000002</v>
      </c>
      <c r="O66" s="799">
        <f>SUM(J66*K66*E66)/N66</f>
        <v>1676.5567207155327</v>
      </c>
      <c r="P66" s="326"/>
    </row>
    <row r="67" spans="1:16" ht="15" customHeight="1" x14ac:dyDescent="0.25">
      <c r="A67" s="442" t="s">
        <v>1032</v>
      </c>
      <c r="B67" s="442" t="s">
        <v>2074</v>
      </c>
      <c r="C67" s="754" t="s">
        <v>77</v>
      </c>
      <c r="D67" s="755">
        <v>41380</v>
      </c>
      <c r="E67" s="442">
        <v>1</v>
      </c>
      <c r="F67" s="800">
        <v>1.4231799999999999</v>
      </c>
      <c r="G67" s="757" t="s">
        <v>976</v>
      </c>
      <c r="H67" s="503">
        <v>41382</v>
      </c>
      <c r="I67" s="758">
        <v>1.4222999999999999</v>
      </c>
      <c r="J67" s="798">
        <f>SUM(F67-I67)*10000</f>
        <v>8.799999999999919</v>
      </c>
      <c r="K67" s="750">
        <f t="shared" si="3"/>
        <v>10.75384449940854</v>
      </c>
      <c r="L67" s="759">
        <f>SUM((F67-I67)/J67*K67)*E67</f>
        <v>1.0753844499408541E-3</v>
      </c>
      <c r="M67" s="729" t="s">
        <v>883</v>
      </c>
      <c r="N67" s="645">
        <v>0.92989999999999995</v>
      </c>
      <c r="O67" s="799">
        <f>SUM(J67*K67)/N67</f>
        <v>101.76775093536325</v>
      </c>
      <c r="P67" s="323"/>
    </row>
    <row r="68" spans="1:16" ht="15" customHeight="1" x14ac:dyDescent="0.25">
      <c r="A68" s="14" t="s">
        <v>1148</v>
      </c>
      <c r="B68" s="411" t="s">
        <v>2069</v>
      </c>
      <c r="C68" s="729" t="s">
        <v>52</v>
      </c>
      <c r="D68" s="425">
        <v>41383</v>
      </c>
      <c r="E68" s="14">
        <v>1</v>
      </c>
      <c r="F68" s="736">
        <v>1.22444</v>
      </c>
      <c r="G68" s="484" t="s">
        <v>976</v>
      </c>
      <c r="H68" s="503">
        <v>41386</v>
      </c>
      <c r="I68" s="731">
        <v>1.2175</v>
      </c>
      <c r="J68" s="798">
        <f>SUM(I68-F68)*10000</f>
        <v>-69.399999999999466</v>
      </c>
      <c r="K68" s="412">
        <f t="shared" si="3"/>
        <v>8.4125515268781026</v>
      </c>
      <c r="L68" s="732">
        <f>SUM((I68-F68)/J68*K68)*E68</f>
        <v>8.4125515268781016E-4</v>
      </c>
      <c r="M68" s="729" t="s">
        <v>883</v>
      </c>
      <c r="N68" s="727">
        <v>1.1887000000000001</v>
      </c>
      <c r="O68" s="799">
        <f>SUM(J68*K68)/N68</f>
        <v>-491.15090095510703</v>
      </c>
      <c r="P68" s="268"/>
    </row>
    <row r="69" spans="1:16" ht="15" customHeight="1" x14ac:dyDescent="0.25">
      <c r="A69" s="14" t="s">
        <v>1141</v>
      </c>
      <c r="B69" s="411" t="s">
        <v>2069</v>
      </c>
      <c r="C69" s="729" t="s">
        <v>52</v>
      </c>
      <c r="D69" s="425">
        <v>41386</v>
      </c>
      <c r="E69" s="14">
        <v>1</v>
      </c>
      <c r="F69" s="736">
        <v>83.790999999999997</v>
      </c>
      <c r="G69" s="484" t="s">
        <v>976</v>
      </c>
      <c r="H69" s="503">
        <v>41387</v>
      </c>
      <c r="I69" s="731">
        <v>82.444000000000003</v>
      </c>
      <c r="J69" s="798">
        <f>SUM(I69-F69)*100</f>
        <v>-134.69999999999942</v>
      </c>
      <c r="K69" s="412">
        <f>SUM(100000/N69)/100</f>
        <v>10.078308456708626</v>
      </c>
      <c r="L69" s="732">
        <f>SUM((I69-F69)/J69*K69)*E69</f>
        <v>0.10078308456708626</v>
      </c>
      <c r="M69" s="729" t="s">
        <v>883</v>
      </c>
      <c r="N69" s="727">
        <v>99.222999999999999</v>
      </c>
      <c r="O69" s="799">
        <f>SUM(J69*K69)/N69</f>
        <v>-13.681788991651594</v>
      </c>
      <c r="P69" s="323"/>
    </row>
    <row r="70" spans="1:16" s="306" customFormat="1" ht="15" customHeight="1" x14ac:dyDescent="0.25">
      <c r="A70" s="442" t="s">
        <v>1146</v>
      </c>
      <c r="B70" s="442" t="s">
        <v>2074</v>
      </c>
      <c r="C70" s="754" t="s">
        <v>77</v>
      </c>
      <c r="D70" s="755">
        <v>41380</v>
      </c>
      <c r="E70" s="442">
        <v>1</v>
      </c>
      <c r="F70" s="800">
        <v>1.5282500000000001</v>
      </c>
      <c r="G70" s="757" t="s">
        <v>976</v>
      </c>
      <c r="H70" s="503">
        <v>41389</v>
      </c>
      <c r="I70" s="758">
        <v>1.5363</v>
      </c>
      <c r="J70" s="798">
        <f>SUM(F70-I70)*10000</f>
        <v>-80.499999999998906</v>
      </c>
      <c r="K70" s="750">
        <f t="shared" ref="K70:K75" si="5">SUM(100000/N70)/10000</f>
        <v>10</v>
      </c>
      <c r="L70" s="759">
        <f>SUM((F70-I70)/J70*K70)*E70</f>
        <v>1E-3</v>
      </c>
      <c r="M70" s="729" t="s">
        <v>883</v>
      </c>
      <c r="N70" s="645">
        <v>1</v>
      </c>
      <c r="O70" s="939">
        <f>SUM(J70*K70*E70)/N70</f>
        <v>-804.99999999998909</v>
      </c>
      <c r="P70" s="326"/>
    </row>
    <row r="71" spans="1:16" s="306" customFormat="1" ht="15" customHeight="1" x14ac:dyDescent="0.25">
      <c r="A71" s="442" t="s">
        <v>1035</v>
      </c>
      <c r="B71" s="442" t="s">
        <v>2074</v>
      </c>
      <c r="C71" s="754" t="s">
        <v>77</v>
      </c>
      <c r="D71" s="755">
        <v>41383</v>
      </c>
      <c r="E71" s="442">
        <v>1</v>
      </c>
      <c r="F71" s="800">
        <v>1.30304</v>
      </c>
      <c r="G71" s="757" t="s">
        <v>976</v>
      </c>
      <c r="H71" s="503">
        <v>41389</v>
      </c>
      <c r="I71" s="758">
        <v>1.3070999999999999</v>
      </c>
      <c r="J71" s="798">
        <f>SUM(F71-I71)*10000</f>
        <v>-40.599999999999525</v>
      </c>
      <c r="K71" s="750">
        <f t="shared" si="5"/>
        <v>10</v>
      </c>
      <c r="L71" s="759">
        <f>SUM((F71-I71)/J71*K71)*E71</f>
        <v>1E-3</v>
      </c>
      <c r="M71" s="729" t="s">
        <v>883</v>
      </c>
      <c r="N71" s="645">
        <v>1</v>
      </c>
      <c r="O71" s="799">
        <f>SUM(J71*K71)/N71</f>
        <v>-405.99999999999523</v>
      </c>
      <c r="P71" s="268"/>
    </row>
    <row r="72" spans="1:16" ht="15" customHeight="1" x14ac:dyDescent="0.25">
      <c r="A72" s="14" t="s">
        <v>1147</v>
      </c>
      <c r="B72" s="411" t="s">
        <v>2069</v>
      </c>
      <c r="C72" s="729" t="s">
        <v>52</v>
      </c>
      <c r="D72" s="425">
        <v>41383</v>
      </c>
      <c r="E72" s="14">
        <v>1</v>
      </c>
      <c r="F72" s="736">
        <v>0.93269999999999997</v>
      </c>
      <c r="G72" s="484" t="s">
        <v>976</v>
      </c>
      <c r="H72" s="503">
        <v>41389</v>
      </c>
      <c r="I72" s="731">
        <v>0.94430000000000003</v>
      </c>
      <c r="J72" s="798">
        <f>SUM(I72-F72)*10000</f>
        <v>116.00000000000054</v>
      </c>
      <c r="K72" s="412">
        <f t="shared" si="5"/>
        <v>10.725010725010724</v>
      </c>
      <c r="L72" s="732">
        <f t="shared" ref="L72:L78" si="6">SUM((I72-F72)/J72*K72)*E72</f>
        <v>1.0725010725010724E-3</v>
      </c>
      <c r="M72" s="729" t="s">
        <v>883</v>
      </c>
      <c r="N72" s="727">
        <v>0.93240000000000001</v>
      </c>
      <c r="O72" s="799">
        <f>SUM(J72*K72*E72)/N72</f>
        <v>1334.2999185985091</v>
      </c>
      <c r="P72" s="326"/>
    </row>
    <row r="73" spans="1:16" s="306" customFormat="1" ht="15" customHeight="1" x14ac:dyDescent="0.25">
      <c r="A73" s="14" t="s">
        <v>1059</v>
      </c>
      <c r="B73" s="411" t="s">
        <v>2069</v>
      </c>
      <c r="C73" s="729" t="s">
        <v>52</v>
      </c>
      <c r="D73" s="425">
        <v>41386</v>
      </c>
      <c r="E73" s="14">
        <v>1</v>
      </c>
      <c r="F73" s="736">
        <v>1.2361899999999999</v>
      </c>
      <c r="G73" s="484" t="s">
        <v>976</v>
      </c>
      <c r="H73" s="503">
        <v>41389</v>
      </c>
      <c r="I73" s="731">
        <v>1.2407999999999999</v>
      </c>
      <c r="J73" s="798">
        <f>SUM(I73-F73)*10000</f>
        <v>46.10000000000003</v>
      </c>
      <c r="K73" s="412">
        <f t="shared" si="5"/>
        <v>8.0476420408820228</v>
      </c>
      <c r="L73" s="732">
        <f t="shared" si="6"/>
        <v>8.0476420408820231E-4</v>
      </c>
      <c r="M73" s="729" t="s">
        <v>883</v>
      </c>
      <c r="N73" s="727">
        <v>1.2425999999999999</v>
      </c>
      <c r="O73" s="799">
        <f>SUM(J73*K73)/N73</f>
        <v>298.56454054777203</v>
      </c>
      <c r="P73" s="326"/>
    </row>
    <row r="74" spans="1:16" ht="15" customHeight="1" x14ac:dyDescent="0.25">
      <c r="A74" s="14" t="s">
        <v>1142</v>
      </c>
      <c r="B74" s="411" t="s">
        <v>2069</v>
      </c>
      <c r="C74" s="729" t="s">
        <v>52</v>
      </c>
      <c r="D74" s="425">
        <v>41389</v>
      </c>
      <c r="E74" s="14">
        <v>1</v>
      </c>
      <c r="F74" s="736">
        <v>1.05382</v>
      </c>
      <c r="G74" s="484" t="s">
        <v>976</v>
      </c>
      <c r="H74" s="503">
        <v>41389</v>
      </c>
      <c r="I74" s="731">
        <v>1.0496300000000001</v>
      </c>
      <c r="J74" s="798">
        <f>SUM(I74-F74)*10000</f>
        <v>-41.89999999999916</v>
      </c>
      <c r="K74" s="412">
        <f t="shared" si="5"/>
        <v>9.7526722321916193</v>
      </c>
      <c r="L74" s="732">
        <f t="shared" si="6"/>
        <v>9.7526722321916194E-4</v>
      </c>
      <c r="M74" s="729" t="s">
        <v>883</v>
      </c>
      <c r="N74" s="727">
        <v>1.02536</v>
      </c>
      <c r="O74" s="799">
        <f>SUM(J74*K74*E74)/N74</f>
        <v>-398.53023965126459</v>
      </c>
      <c r="P74" s="268"/>
    </row>
    <row r="75" spans="1:16" ht="15" customHeight="1" x14ac:dyDescent="0.25">
      <c r="A75" s="14" t="s">
        <v>1149</v>
      </c>
      <c r="B75" s="411" t="s">
        <v>2069</v>
      </c>
      <c r="C75" s="729" t="s">
        <v>52</v>
      </c>
      <c r="D75" s="425">
        <v>41383</v>
      </c>
      <c r="E75" s="14">
        <v>1</v>
      </c>
      <c r="F75" s="736">
        <v>0.90842999999999996</v>
      </c>
      <c r="G75" s="484" t="s">
        <v>976</v>
      </c>
      <c r="H75" s="503">
        <v>41390</v>
      </c>
      <c r="I75" s="731">
        <v>0.92130000000000001</v>
      </c>
      <c r="J75" s="798">
        <f>SUM(I75-F75)*10000</f>
        <v>128.70000000000047</v>
      </c>
      <c r="K75" s="412">
        <f t="shared" si="5"/>
        <v>10.715816545220745</v>
      </c>
      <c r="L75" s="732">
        <f t="shared" si="6"/>
        <v>1.0715816545220746E-3</v>
      </c>
      <c r="M75" s="729" t="s">
        <v>883</v>
      </c>
      <c r="N75" s="727">
        <v>0.93320000000000003</v>
      </c>
      <c r="O75" s="799">
        <f>SUM(J75*K75)/N75</f>
        <v>1477.8456808507447</v>
      </c>
    </row>
    <row r="76" spans="1:16" ht="15" customHeight="1" x14ac:dyDescent="0.25">
      <c r="A76" s="14" t="s">
        <v>1150</v>
      </c>
      <c r="B76" s="411" t="s">
        <v>2069</v>
      </c>
      <c r="C76" s="729" t="s">
        <v>52</v>
      </c>
      <c r="D76" s="425">
        <v>41383</v>
      </c>
      <c r="E76" s="14">
        <v>1</v>
      </c>
      <c r="F76" s="736">
        <v>95.655000000000001</v>
      </c>
      <c r="G76" s="484" t="s">
        <v>976</v>
      </c>
      <c r="H76" s="503">
        <v>41390</v>
      </c>
      <c r="I76" s="731">
        <v>96.58</v>
      </c>
      <c r="J76" s="798">
        <f>SUM(I76-F76)*100</f>
        <v>92.499999999999716</v>
      </c>
      <c r="K76" s="412">
        <f>SUM(100000/N76)/100</f>
        <v>10.077191285244977</v>
      </c>
      <c r="L76" s="732">
        <f t="shared" si="6"/>
        <v>0.10077191285244977</v>
      </c>
      <c r="M76" s="729" t="s">
        <v>883</v>
      </c>
      <c r="N76" s="727">
        <v>99.233999999999995</v>
      </c>
      <c r="O76" s="799">
        <f>SUM(J76*K76)/N76</f>
        <v>9.3933550384460727</v>
      </c>
      <c r="P76" s="350"/>
    </row>
    <row r="77" spans="1:16" ht="15" customHeight="1" x14ac:dyDescent="0.25">
      <c r="A77" s="14" t="s">
        <v>1151</v>
      </c>
      <c r="B77" s="411" t="s">
        <v>2069</v>
      </c>
      <c r="C77" s="729" t="s">
        <v>52</v>
      </c>
      <c r="D77" s="425">
        <v>41383</v>
      </c>
      <c r="E77" s="14">
        <v>1</v>
      </c>
      <c r="F77" s="736">
        <v>149.94800000000001</v>
      </c>
      <c r="G77" s="484" t="s">
        <v>976</v>
      </c>
      <c r="H77" s="503">
        <v>41390</v>
      </c>
      <c r="I77" s="731">
        <v>151.42099999999999</v>
      </c>
      <c r="J77" s="798">
        <f>SUM(I77-F77)*100</f>
        <v>147.29999999999848</v>
      </c>
      <c r="K77" s="412">
        <f>SUM(100000/N77)/100</f>
        <v>10.077191285244977</v>
      </c>
      <c r="L77" s="732">
        <f t="shared" si="6"/>
        <v>0.10077191285244977</v>
      </c>
      <c r="M77" s="729" t="s">
        <v>883</v>
      </c>
      <c r="N77" s="727">
        <v>99.233999999999995</v>
      </c>
      <c r="O77" s="799">
        <f>SUM(J77*K77)/N77</f>
        <v>14.958283212574015</v>
      </c>
      <c r="P77" s="326"/>
    </row>
    <row r="78" spans="1:16" ht="15" customHeight="1" x14ac:dyDescent="0.25">
      <c r="A78" s="14" t="s">
        <v>1156</v>
      </c>
      <c r="B78" s="411" t="s">
        <v>2069</v>
      </c>
      <c r="C78" s="729" t="s">
        <v>52</v>
      </c>
      <c r="D78" s="425">
        <v>41388</v>
      </c>
      <c r="E78" s="14">
        <v>1</v>
      </c>
      <c r="F78" s="736">
        <v>102.014</v>
      </c>
      <c r="G78" s="484" t="s">
        <v>976</v>
      </c>
      <c r="H78" s="503">
        <v>41390</v>
      </c>
      <c r="I78" s="731">
        <v>101.532</v>
      </c>
      <c r="J78" s="798">
        <f>SUM(I78-F78)*100</f>
        <v>-48.199999999999932</v>
      </c>
      <c r="K78" s="412">
        <f>SUM(100000/N78)/100</f>
        <v>10.077191285244977</v>
      </c>
      <c r="L78" s="732">
        <f t="shared" si="6"/>
        <v>0.10077191285244977</v>
      </c>
      <c r="M78" s="729" t="s">
        <v>883</v>
      </c>
      <c r="N78" s="727">
        <v>99.233999999999995</v>
      </c>
      <c r="O78" s="799">
        <f>SUM(J78*K78*E78)/N78</f>
        <v>-4.8946995984119077</v>
      </c>
      <c r="P78" s="268"/>
    </row>
    <row r="79" spans="1:16" s="306" customFormat="1" ht="15" customHeight="1" x14ac:dyDescent="0.25">
      <c r="A79" s="442" t="s">
        <v>1118</v>
      </c>
      <c r="B79" s="442" t="s">
        <v>2074</v>
      </c>
      <c r="C79" s="754" t="s">
        <v>77</v>
      </c>
      <c r="D79" s="755">
        <v>41388</v>
      </c>
      <c r="E79" s="442">
        <v>1</v>
      </c>
      <c r="F79" s="800">
        <v>1.2652099999999999</v>
      </c>
      <c r="G79" s="757" t="s">
        <v>976</v>
      </c>
      <c r="H79" s="503">
        <v>41390</v>
      </c>
      <c r="I79" s="758">
        <v>1.2678</v>
      </c>
      <c r="J79" s="798">
        <f>SUM(F79-I79)*10000</f>
        <v>-25.900000000000922</v>
      </c>
      <c r="K79" s="750">
        <f t="shared" ref="K79:K87" si="7">SUM(100000/N79)/10000</f>
        <v>10.260619741432382</v>
      </c>
      <c r="L79" s="759">
        <f>SUM((F79-I79)/J79*K79)*E79</f>
        <v>1.0260619741432383E-3</v>
      </c>
      <c r="M79" s="729" t="s">
        <v>883</v>
      </c>
      <c r="N79" s="645">
        <v>0.97460000000000002</v>
      </c>
      <c r="O79" s="799">
        <f t="shared" ref="O79:O86" si="8">SUM(J79*K79)/N79</f>
        <v>-272.67602226873396</v>
      </c>
      <c r="P79" s="350"/>
    </row>
    <row r="80" spans="1:16" s="306" customFormat="1" ht="15" customHeight="1" x14ac:dyDescent="0.25">
      <c r="A80" s="14" t="s">
        <v>1058</v>
      </c>
      <c r="B80" s="411" t="s">
        <v>2069</v>
      </c>
      <c r="C80" s="729" t="s">
        <v>52</v>
      </c>
      <c r="D80" s="425">
        <v>41389</v>
      </c>
      <c r="E80" s="14">
        <v>1</v>
      </c>
      <c r="F80" s="736">
        <v>1.02742</v>
      </c>
      <c r="G80" s="484" t="s">
        <v>976</v>
      </c>
      <c r="H80" s="503">
        <v>41390</v>
      </c>
      <c r="I80" s="731">
        <v>1.0274000000000001</v>
      </c>
      <c r="J80" s="798">
        <f>SUM(I80-F80)*10000</f>
        <v>-0.19999999999908979</v>
      </c>
      <c r="K80" s="412">
        <f t="shared" si="7"/>
        <v>10</v>
      </c>
      <c r="L80" s="732">
        <f>SUM((I80-F80)/J80*K80)*E80</f>
        <v>1E-3</v>
      </c>
      <c r="M80" s="729" t="s">
        <v>883</v>
      </c>
      <c r="N80" s="727">
        <v>1</v>
      </c>
      <c r="O80" s="799">
        <f t="shared" si="8"/>
        <v>-1.9999999999908979</v>
      </c>
      <c r="P80" s="350"/>
    </row>
    <row r="81" spans="1:16" ht="15" customHeight="1" x14ac:dyDescent="0.25">
      <c r="A81" s="495" t="s">
        <v>1035</v>
      </c>
      <c r="B81" s="442" t="s">
        <v>2074</v>
      </c>
      <c r="C81" s="801" t="s">
        <v>77</v>
      </c>
      <c r="D81" s="802">
        <v>41390</v>
      </c>
      <c r="E81" s="495">
        <v>1</v>
      </c>
      <c r="F81" s="803">
        <v>1.3009900000000001</v>
      </c>
      <c r="G81" s="757" t="s">
        <v>976</v>
      </c>
      <c r="H81" s="506">
        <v>41393</v>
      </c>
      <c r="I81" s="804">
        <v>1.3080000000000001</v>
      </c>
      <c r="J81" s="805">
        <f>SUM(F81-I81)*10000</f>
        <v>-70.099999999999611</v>
      </c>
      <c r="K81" s="806">
        <f t="shared" si="7"/>
        <v>10</v>
      </c>
      <c r="L81" s="807">
        <f>SUM((F81-I81)/J81*K81)*E81</f>
        <v>1E-3</v>
      </c>
      <c r="M81" s="729" t="s">
        <v>883</v>
      </c>
      <c r="N81" s="808">
        <v>1</v>
      </c>
      <c r="O81" s="809">
        <f t="shared" si="8"/>
        <v>-700.99999999999613</v>
      </c>
      <c r="P81" s="268"/>
    </row>
    <row r="82" spans="1:16" ht="15" customHeight="1" x14ac:dyDescent="0.25">
      <c r="A82" s="14" t="s">
        <v>1032</v>
      </c>
      <c r="B82" s="411" t="s">
        <v>2069</v>
      </c>
      <c r="C82" s="729" t="s">
        <v>52</v>
      </c>
      <c r="D82" s="425">
        <v>41383</v>
      </c>
      <c r="E82" s="14">
        <v>1</v>
      </c>
      <c r="F82" s="736">
        <v>1.42475</v>
      </c>
      <c r="G82" s="484" t="s">
        <v>976</v>
      </c>
      <c r="H82" s="503">
        <v>41394</v>
      </c>
      <c r="I82" s="731">
        <v>1.45126</v>
      </c>
      <c r="J82" s="798">
        <f>SUM(I82-F82)*10000</f>
        <v>265.10000000000036</v>
      </c>
      <c r="K82" s="412">
        <f t="shared" si="7"/>
        <v>10.682505261133841</v>
      </c>
      <c r="L82" s="732">
        <f>SUM((I82-F82)/J82*K82)*E82</f>
        <v>1.068250526113384E-3</v>
      </c>
      <c r="M82" s="729" t="s">
        <v>883</v>
      </c>
      <c r="N82" s="727">
        <v>0.93611</v>
      </c>
      <c r="O82" s="799">
        <f t="shared" si="8"/>
        <v>3025.2130035215787</v>
      </c>
      <c r="P82" s="323"/>
    </row>
    <row r="83" spans="1:16" ht="15" customHeight="1" x14ac:dyDescent="0.25">
      <c r="A83" s="14" t="s">
        <v>1143</v>
      </c>
      <c r="B83" s="411" t="s">
        <v>2069</v>
      </c>
      <c r="C83" s="729" t="s">
        <v>52</v>
      </c>
      <c r="D83" s="425">
        <v>41393</v>
      </c>
      <c r="E83" s="14">
        <v>1</v>
      </c>
      <c r="F83" s="736">
        <v>1.2280899999999999</v>
      </c>
      <c r="G83" s="484" t="s">
        <v>976</v>
      </c>
      <c r="H83" s="503">
        <v>41394</v>
      </c>
      <c r="I83" s="731">
        <v>1.2262599999999999</v>
      </c>
      <c r="J83" s="798">
        <f>SUM(I83-F83)*10000</f>
        <v>-18.299999999999983</v>
      </c>
      <c r="K83" s="412">
        <f t="shared" si="7"/>
        <v>10.611205432937183</v>
      </c>
      <c r="L83" s="732">
        <f>SUM((I83-F83)/J83*K83)*E83</f>
        <v>1.0611205432937184E-3</v>
      </c>
      <c r="M83" s="729" t="s">
        <v>883</v>
      </c>
      <c r="N83" s="727">
        <v>0.94240000000000002</v>
      </c>
      <c r="O83" s="799">
        <f t="shared" si="8"/>
        <v>-206.05375575419171</v>
      </c>
      <c r="P83" s="350"/>
    </row>
    <row r="84" spans="1:16" s="306" customFormat="1" ht="15" customHeight="1" x14ac:dyDescent="0.25">
      <c r="A84" s="442" t="s">
        <v>1030</v>
      </c>
      <c r="B84" s="442" t="s">
        <v>2074</v>
      </c>
      <c r="C84" s="754" t="s">
        <v>77</v>
      </c>
      <c r="D84" s="755">
        <v>41388</v>
      </c>
      <c r="E84" s="442">
        <v>1</v>
      </c>
      <c r="F84" s="800">
        <v>0.85029999999999994</v>
      </c>
      <c r="G84" s="757" t="s">
        <v>976</v>
      </c>
      <c r="H84" s="503">
        <v>41395</v>
      </c>
      <c r="I84" s="758">
        <v>0.84746999999999995</v>
      </c>
      <c r="J84" s="798">
        <f>SUM(F84-I84)*10000</f>
        <v>28.29999999999999</v>
      </c>
      <c r="K84" s="750">
        <f t="shared" si="7"/>
        <v>15.5306</v>
      </c>
      <c r="L84" s="759">
        <f>SUM((F84-I84)/J84*K84)*E84</f>
        <v>1.55306E-3</v>
      </c>
      <c r="M84" s="729" t="s">
        <v>883</v>
      </c>
      <c r="N84" s="645">
        <f>1/1.55306</f>
        <v>0.64389012658879885</v>
      </c>
      <c r="O84" s="799">
        <f t="shared" si="8"/>
        <v>682.59468789879975</v>
      </c>
      <c r="P84" s="350"/>
    </row>
    <row r="85" spans="1:16" ht="15" customHeight="1" x14ac:dyDescent="0.25">
      <c r="A85" s="14" t="s">
        <v>1173</v>
      </c>
      <c r="B85" s="411" t="s">
        <v>2069</v>
      </c>
      <c r="C85" s="729" t="s">
        <v>52</v>
      </c>
      <c r="D85" s="425">
        <v>41388</v>
      </c>
      <c r="E85" s="14">
        <v>1</v>
      </c>
      <c r="F85" s="736">
        <v>0.83914999999999995</v>
      </c>
      <c r="G85" s="484" t="s">
        <v>976</v>
      </c>
      <c r="H85" s="503">
        <v>41395</v>
      </c>
      <c r="I85" s="731">
        <v>0.85429999999999995</v>
      </c>
      <c r="J85" s="798">
        <f>SUM(I85-F85)*10000</f>
        <v>151.49999999999997</v>
      </c>
      <c r="K85" s="412">
        <f t="shared" si="7"/>
        <v>10</v>
      </c>
      <c r="L85" s="732">
        <f>SUM((I85-F85)/J85*K85)*E85</f>
        <v>1E-3</v>
      </c>
      <c r="M85" s="729" t="s">
        <v>883</v>
      </c>
      <c r="N85" s="727">
        <v>1</v>
      </c>
      <c r="O85" s="799">
        <f t="shared" si="8"/>
        <v>1514.9999999999998</v>
      </c>
      <c r="P85" s="323"/>
    </row>
    <row r="86" spans="1:16" ht="15" customHeight="1" x14ac:dyDescent="0.25">
      <c r="A86" s="505" t="s">
        <v>1119</v>
      </c>
      <c r="B86" s="411" t="s">
        <v>2069</v>
      </c>
      <c r="C86" s="810" t="s">
        <v>52</v>
      </c>
      <c r="D86" s="811">
        <v>41394</v>
      </c>
      <c r="E86" s="505">
        <v>1</v>
      </c>
      <c r="F86" s="812">
        <v>1.2767599999999999</v>
      </c>
      <c r="G86" s="484" t="s">
        <v>976</v>
      </c>
      <c r="H86" s="506">
        <v>41395</v>
      </c>
      <c r="I86" s="813">
        <v>1.2736799999999999</v>
      </c>
      <c r="J86" s="805">
        <f>SUM(I86-F86)*10000</f>
        <v>-30.799999999999716</v>
      </c>
      <c r="K86" s="814">
        <f t="shared" si="7"/>
        <v>8.1219593414715359</v>
      </c>
      <c r="L86" s="815">
        <f>SUM((I86-F86)/J86*K86)*E86</f>
        <v>8.1219593414715366E-4</v>
      </c>
      <c r="M86" s="729" t="s">
        <v>883</v>
      </c>
      <c r="N86" s="816">
        <v>1.23123</v>
      </c>
      <c r="O86" s="809">
        <f t="shared" si="8"/>
        <v>-203.17596851710971</v>
      </c>
      <c r="P86" s="268"/>
    </row>
    <row r="87" spans="1:16" ht="15" customHeight="1" x14ac:dyDescent="0.25">
      <c r="A87" s="495" t="s">
        <v>1145</v>
      </c>
      <c r="B87" s="442" t="s">
        <v>2074</v>
      </c>
      <c r="C87" s="801" t="s">
        <v>77</v>
      </c>
      <c r="D87" s="802">
        <v>41394</v>
      </c>
      <c r="E87" s="495">
        <v>1</v>
      </c>
      <c r="F87" s="803">
        <v>1.49739</v>
      </c>
      <c r="G87" s="757" t="s">
        <v>976</v>
      </c>
      <c r="H87" s="506">
        <v>41395</v>
      </c>
      <c r="I87" s="804">
        <v>1.5016700000000001</v>
      </c>
      <c r="J87" s="805">
        <f>SUM(F87-I87)*10000</f>
        <v>-42.800000000000615</v>
      </c>
      <c r="K87" s="806">
        <f t="shared" si="7"/>
        <v>10.340085409105479</v>
      </c>
      <c r="L87" s="807">
        <f>SUM((F87-I87)/J87*K87)*E87</f>
        <v>1.034008540910548E-3</v>
      </c>
      <c r="M87" s="729" t="s">
        <v>883</v>
      </c>
      <c r="N87" s="808">
        <v>0.96711000000000003</v>
      </c>
      <c r="O87" s="799">
        <f>SUM(J87*K87*E87)/N87</f>
        <v>-457.60632762531753</v>
      </c>
      <c r="P87" s="323"/>
    </row>
    <row r="88" spans="1:16" ht="15" customHeight="1" x14ac:dyDescent="0.25">
      <c r="A88" s="442" t="s">
        <v>1167</v>
      </c>
      <c r="B88" s="442" t="s">
        <v>2074</v>
      </c>
      <c r="C88" s="754" t="s">
        <v>77</v>
      </c>
      <c r="D88" s="755">
        <v>41390</v>
      </c>
      <c r="E88" s="442">
        <v>1</v>
      </c>
      <c r="F88" s="800">
        <v>103.667</v>
      </c>
      <c r="G88" s="757" t="s">
        <v>976</v>
      </c>
      <c r="H88" s="503">
        <v>41396</v>
      </c>
      <c r="I88" s="758">
        <v>104.727</v>
      </c>
      <c r="J88" s="798">
        <f>SUM(F88-I88)*100</f>
        <v>-106.00000000000023</v>
      </c>
      <c r="K88" s="750">
        <f>SUM(100000/N88)/100</f>
        <v>10.270103728047651</v>
      </c>
      <c r="L88" s="759">
        <f>SUM((F88-I88)/J88*K88)*E88</f>
        <v>0.10270103728047651</v>
      </c>
      <c r="M88" s="729" t="s">
        <v>883</v>
      </c>
      <c r="N88" s="645">
        <v>97.37</v>
      </c>
      <c r="O88" s="799">
        <f t="shared" ref="O88:O97" si="9">SUM(J88*K88)/N88</f>
        <v>-11.180353241995002</v>
      </c>
      <c r="P88" s="350"/>
    </row>
    <row r="89" spans="1:16" ht="15" customHeight="1" x14ac:dyDescent="0.25">
      <c r="A89" s="442" t="s">
        <v>1059</v>
      </c>
      <c r="B89" s="442" t="s">
        <v>2074</v>
      </c>
      <c r="C89" s="754" t="s">
        <v>77</v>
      </c>
      <c r="D89" s="755">
        <v>41390</v>
      </c>
      <c r="E89" s="442">
        <v>1</v>
      </c>
      <c r="F89" s="800">
        <v>1.2384500000000001</v>
      </c>
      <c r="G89" s="757" t="s">
        <v>976</v>
      </c>
      <c r="H89" s="503">
        <v>41396</v>
      </c>
      <c r="I89" s="758">
        <v>1.2342</v>
      </c>
      <c r="J89" s="798">
        <f>SUM(F89-I89)*10000</f>
        <v>42.500000000000867</v>
      </c>
      <c r="K89" s="750">
        <f>SUM(100000/N89)/10000</f>
        <v>8.0893059375505594</v>
      </c>
      <c r="L89" s="759">
        <f>SUM((F89-I89)/J89*K89)*E89</f>
        <v>8.08930593755056E-4</v>
      </c>
      <c r="M89" s="729" t="s">
        <v>883</v>
      </c>
      <c r="N89" s="645">
        <v>1.2362</v>
      </c>
      <c r="O89" s="799">
        <f t="shared" si="9"/>
        <v>278.10669984299125</v>
      </c>
      <c r="P89" s="323"/>
    </row>
    <row r="90" spans="1:16" ht="15" customHeight="1" x14ac:dyDescent="0.25">
      <c r="A90" s="495" t="s">
        <v>1032</v>
      </c>
      <c r="B90" s="442" t="s">
        <v>2074</v>
      </c>
      <c r="C90" s="801" t="s">
        <v>77</v>
      </c>
      <c r="D90" s="802">
        <v>41394</v>
      </c>
      <c r="E90" s="495">
        <v>1</v>
      </c>
      <c r="F90" s="803">
        <v>1.45133</v>
      </c>
      <c r="G90" s="757" t="s">
        <v>976</v>
      </c>
      <c r="H90" s="506">
        <v>41396</v>
      </c>
      <c r="I90" s="804">
        <v>1.4489000000000001</v>
      </c>
      <c r="J90" s="805">
        <f>SUM(F90-I90)*10000</f>
        <v>24.299999999999322</v>
      </c>
      <c r="K90" s="806">
        <f>SUM(100000/N90)/10000</f>
        <v>10.785973919515063</v>
      </c>
      <c r="L90" s="807">
        <f>SUM((F90-I90)/J90*K90)*E90</f>
        <v>1.0785973919515063E-3</v>
      </c>
      <c r="M90" s="729" t="s">
        <v>883</v>
      </c>
      <c r="N90" s="808">
        <v>0.92713000000000001</v>
      </c>
      <c r="O90" s="809">
        <f t="shared" si="9"/>
        <v>282.69947714366782</v>
      </c>
      <c r="P90" s="326"/>
    </row>
    <row r="91" spans="1:16" ht="15" customHeight="1" x14ac:dyDescent="0.25">
      <c r="A91" s="495" t="s">
        <v>1151</v>
      </c>
      <c r="B91" s="442" t="s">
        <v>2074</v>
      </c>
      <c r="C91" s="801" t="s">
        <v>77</v>
      </c>
      <c r="D91" s="802">
        <v>41394</v>
      </c>
      <c r="E91" s="495">
        <v>1</v>
      </c>
      <c r="F91" s="803">
        <v>151.48599999999999</v>
      </c>
      <c r="G91" s="757" t="s">
        <v>976</v>
      </c>
      <c r="H91" s="506">
        <v>41396</v>
      </c>
      <c r="I91" s="804">
        <v>152.21</v>
      </c>
      <c r="J91" s="805">
        <f>SUM(F91-I91)*100</f>
        <v>-72.400000000001796</v>
      </c>
      <c r="K91" s="806">
        <f>SUM(100000/N91)/100</f>
        <v>10.270103728047651</v>
      </c>
      <c r="L91" s="807">
        <f>SUM((F91-I91)/J91*K91)*E91</f>
        <v>0.10270103728047651</v>
      </c>
      <c r="M91" s="729" t="s">
        <v>883</v>
      </c>
      <c r="N91" s="808">
        <v>97.37</v>
      </c>
      <c r="O91" s="809">
        <f t="shared" si="9"/>
        <v>-7.6363922143439291</v>
      </c>
      <c r="P91" s="326"/>
    </row>
    <row r="92" spans="1:16" ht="15" customHeight="1" x14ac:dyDescent="0.25">
      <c r="A92" s="14" t="s">
        <v>1148</v>
      </c>
      <c r="B92" s="411" t="s">
        <v>2069</v>
      </c>
      <c r="C92" s="729" t="s">
        <v>52</v>
      </c>
      <c r="D92" s="425">
        <v>41395</v>
      </c>
      <c r="E92" s="14">
        <v>1</v>
      </c>
      <c r="F92" s="736">
        <v>1.21082</v>
      </c>
      <c r="G92" s="484" t="s">
        <v>976</v>
      </c>
      <c r="H92" s="503">
        <v>41396</v>
      </c>
      <c r="I92" s="731">
        <v>1.2061999999999999</v>
      </c>
      <c r="J92" s="798">
        <f>SUM(I92-F92)*10000</f>
        <v>-46.200000000000685</v>
      </c>
      <c r="K92" s="412">
        <f>SUM(100000/N92)/10000</f>
        <v>8.5844278478839371</v>
      </c>
      <c r="L92" s="732">
        <f>SUM((I92-F92)/J92*K92)*E92</f>
        <v>8.5844278478839373E-4</v>
      </c>
      <c r="M92" s="729" t="s">
        <v>883</v>
      </c>
      <c r="N92" s="727">
        <v>1.1649</v>
      </c>
      <c r="O92" s="799">
        <f t="shared" si="9"/>
        <v>-340.45889481693172</v>
      </c>
      <c r="P92" s="268"/>
    </row>
    <row r="93" spans="1:16" ht="15" customHeight="1" x14ac:dyDescent="0.25">
      <c r="A93" s="442" t="s">
        <v>1149</v>
      </c>
      <c r="B93" s="442" t="s">
        <v>2074</v>
      </c>
      <c r="C93" s="754" t="s">
        <v>77</v>
      </c>
      <c r="D93" s="755">
        <v>41395</v>
      </c>
      <c r="E93" s="442">
        <v>1</v>
      </c>
      <c r="F93" s="800">
        <v>0.92230000000000001</v>
      </c>
      <c r="G93" s="757" t="s">
        <v>976</v>
      </c>
      <c r="H93" s="503">
        <v>41396</v>
      </c>
      <c r="I93" s="758">
        <v>0.92469999999999997</v>
      </c>
      <c r="J93" s="798">
        <f>SUM(F93-I93)*10000</f>
        <v>-23.999999999999577</v>
      </c>
      <c r="K93" s="750">
        <f>SUM(100000/N93)/10000</f>
        <v>10.667804565820354</v>
      </c>
      <c r="L93" s="759">
        <f>SUM((F93-I93)/J93*K93)*E93</f>
        <v>1.0667804565820354E-3</v>
      </c>
      <c r="M93" s="729" t="s">
        <v>883</v>
      </c>
      <c r="N93" s="645">
        <v>0.93740000000000001</v>
      </c>
      <c r="O93" s="799">
        <f t="shared" si="9"/>
        <v>-273.12493021088545</v>
      </c>
      <c r="P93" s="350"/>
    </row>
    <row r="94" spans="1:16" ht="15" customHeight="1" x14ac:dyDescent="0.25">
      <c r="A94" s="14" t="s">
        <v>1030</v>
      </c>
      <c r="B94" s="411" t="s">
        <v>2069</v>
      </c>
      <c r="C94" s="729" t="s">
        <v>52</v>
      </c>
      <c r="D94" s="425">
        <v>41395</v>
      </c>
      <c r="E94" s="14">
        <v>1</v>
      </c>
      <c r="F94" s="736">
        <v>0.84760000000000002</v>
      </c>
      <c r="G94" s="484" t="s">
        <v>976</v>
      </c>
      <c r="H94" s="503">
        <v>41396</v>
      </c>
      <c r="I94" s="731">
        <v>0.84240000000000004</v>
      </c>
      <c r="J94" s="798">
        <f>SUM(I94-F94)*10000</f>
        <v>-51.999999999999822</v>
      </c>
      <c r="K94" s="412">
        <f>SUM(100000/N94)/10000</f>
        <v>15.532774153463807</v>
      </c>
      <c r="L94" s="732">
        <f>SUM((I94-F94)/J94*K94)*E94</f>
        <v>1.5532774153463808E-3</v>
      </c>
      <c r="M94" s="729" t="s">
        <v>883</v>
      </c>
      <c r="N94" s="727">
        <v>0.64380000000000004</v>
      </c>
      <c r="O94" s="799">
        <f t="shared" si="9"/>
        <v>-1254.5887790930649</v>
      </c>
      <c r="P94" s="268"/>
    </row>
    <row r="95" spans="1:16" ht="15" customHeight="1" x14ac:dyDescent="0.25">
      <c r="A95" s="442" t="s">
        <v>1150</v>
      </c>
      <c r="B95" s="442" t="s">
        <v>2074</v>
      </c>
      <c r="C95" s="754" t="s">
        <v>77</v>
      </c>
      <c r="D95" s="755">
        <v>41396</v>
      </c>
      <c r="E95" s="442">
        <v>1</v>
      </c>
      <c r="F95" s="800">
        <v>96.539000000000001</v>
      </c>
      <c r="G95" s="757" t="s">
        <v>976</v>
      </c>
      <c r="H95" s="503">
        <v>41396</v>
      </c>
      <c r="I95" s="758">
        <v>97.581999999999994</v>
      </c>
      <c r="J95" s="798">
        <f>SUM(F95-I95)*100</f>
        <v>-104.29999999999922</v>
      </c>
      <c r="K95" s="750">
        <f>SUM(100000/N95)/100</f>
        <v>10.269681845256434</v>
      </c>
      <c r="L95" s="759">
        <f>SUM((F95-I95)/J95*K95)*E95</f>
        <v>0.10269681845256434</v>
      </c>
      <c r="M95" s="729" t="s">
        <v>883</v>
      </c>
      <c r="N95" s="645">
        <v>97.373999999999995</v>
      </c>
      <c r="O95" s="799">
        <f t="shared" si="9"/>
        <v>-11.000141890650871</v>
      </c>
      <c r="P95" s="268"/>
    </row>
    <row r="96" spans="1:16" ht="15" customHeight="1" x14ac:dyDescent="0.25">
      <c r="A96" s="14" t="s">
        <v>1140</v>
      </c>
      <c r="B96" s="411" t="s">
        <v>2069</v>
      </c>
      <c r="C96" s="729" t="s">
        <v>52</v>
      </c>
      <c r="D96" s="425">
        <v>41396</v>
      </c>
      <c r="E96" s="14">
        <v>1</v>
      </c>
      <c r="F96" s="736">
        <v>1.3284899999999999</v>
      </c>
      <c r="G96" s="484" t="s">
        <v>976</v>
      </c>
      <c r="H96" s="503">
        <v>41396</v>
      </c>
      <c r="I96" s="731">
        <v>1.32026</v>
      </c>
      <c r="J96" s="798">
        <f>SUM(I96-F96)*10000</f>
        <v>-82.299999999999599</v>
      </c>
      <c r="K96" s="412">
        <f>SUM(100000/N96)/10000</f>
        <v>9.9275290380224348</v>
      </c>
      <c r="L96" s="732">
        <f>SUM((I96-F96)/J96*K96)*E96</f>
        <v>9.9275290380224329E-4</v>
      </c>
      <c r="M96" s="729" t="s">
        <v>883</v>
      </c>
      <c r="N96" s="727">
        <v>1.0073000000000001</v>
      </c>
      <c r="O96" s="799">
        <f t="shared" si="9"/>
        <v>-811.11450395040436</v>
      </c>
      <c r="P96" s="268"/>
    </row>
    <row r="97" spans="1:16" ht="15" customHeight="1" x14ac:dyDescent="0.25">
      <c r="A97" s="442" t="s">
        <v>1031</v>
      </c>
      <c r="B97" s="442" t="s">
        <v>2074</v>
      </c>
      <c r="C97" s="754" t="s">
        <v>77</v>
      </c>
      <c r="D97" s="755">
        <v>41389</v>
      </c>
      <c r="E97" s="442">
        <v>1</v>
      </c>
      <c r="F97" s="800">
        <v>1.02528</v>
      </c>
      <c r="G97" s="757" t="s">
        <v>976</v>
      </c>
      <c r="H97" s="503">
        <v>41397</v>
      </c>
      <c r="I97" s="758">
        <v>1.0124</v>
      </c>
      <c r="J97" s="798">
        <f>SUM(F97-I97)*10000</f>
        <v>128.80000000000001</v>
      </c>
      <c r="K97" s="750">
        <f>SUM(100000/N97)/10000</f>
        <v>9.8775187672856593</v>
      </c>
      <c r="L97" s="759">
        <f>SUM((F97-I97)/J97*K97)*E97</f>
        <v>9.8775187672856587E-4</v>
      </c>
      <c r="M97" s="729" t="s">
        <v>883</v>
      </c>
      <c r="N97" s="645">
        <f>I97</f>
        <v>1.0124</v>
      </c>
      <c r="O97" s="799">
        <f t="shared" si="9"/>
        <v>1256.6420557352756</v>
      </c>
      <c r="P97" s="326"/>
    </row>
    <row r="98" spans="1:16" ht="15" customHeight="1" x14ac:dyDescent="0.25">
      <c r="A98" s="442" t="s">
        <v>1144</v>
      </c>
      <c r="B98" s="442" t="s">
        <v>2074</v>
      </c>
      <c r="C98" s="754" t="s">
        <v>77</v>
      </c>
      <c r="D98" s="755">
        <v>41393</v>
      </c>
      <c r="E98" s="442">
        <v>1</v>
      </c>
      <c r="F98" s="800">
        <v>0.96745000000000003</v>
      </c>
      <c r="G98" s="757" t="s">
        <v>976</v>
      </c>
      <c r="H98" s="503">
        <v>41397</v>
      </c>
      <c r="I98" s="758">
        <v>0.96443999999999996</v>
      </c>
      <c r="J98" s="798">
        <f>SUM(F98-I98)*10000</f>
        <v>30.100000000000684</v>
      </c>
      <c r="K98" s="750">
        <f>SUM(100000/N98)/10000</f>
        <v>10.605578534309046</v>
      </c>
      <c r="L98" s="759">
        <f>SUM((F98-I98)/J98*K98)*E98</f>
        <v>1.0605578534309045E-3</v>
      </c>
      <c r="M98" s="729" t="s">
        <v>883</v>
      </c>
      <c r="N98" s="645">
        <v>0.94289999999999996</v>
      </c>
      <c r="O98" s="799">
        <f>SUM(J98*K98*E98)/N98</f>
        <v>338.5596711026721</v>
      </c>
      <c r="P98" s="350"/>
    </row>
    <row r="99" spans="1:16" ht="15" customHeight="1" x14ac:dyDescent="0.25">
      <c r="A99" s="14" t="s">
        <v>1118</v>
      </c>
      <c r="B99" s="411" t="s">
        <v>2069</v>
      </c>
      <c r="C99" s="729" t="s">
        <v>52</v>
      </c>
      <c r="D99" s="425">
        <v>41393</v>
      </c>
      <c r="E99" s="14">
        <v>1</v>
      </c>
      <c r="F99" s="736">
        <v>1.2689699999999999</v>
      </c>
      <c r="G99" s="484" t="s">
        <v>976</v>
      </c>
      <c r="H99" s="503">
        <v>41397</v>
      </c>
      <c r="I99" s="731">
        <v>1.27457</v>
      </c>
      <c r="J99" s="798">
        <f>SUM(I99-F99)*10000</f>
        <v>56.000000000000497</v>
      </c>
      <c r="K99" s="412">
        <f>SUM(100000/N99)/10000</f>
        <v>10.278548668927948</v>
      </c>
      <c r="L99" s="732">
        <f>SUM((I99-F99)/J99*K99)*E99</f>
        <v>1.0278548668927947E-3</v>
      </c>
      <c r="M99" s="729" t="s">
        <v>883</v>
      </c>
      <c r="N99" s="727">
        <v>0.97289999999999999</v>
      </c>
      <c r="O99" s="799">
        <f t="shared" ref="O99:O106" si="10">SUM(J99*K99)/N99</f>
        <v>591.6319513413199</v>
      </c>
      <c r="P99" s="268"/>
    </row>
    <row r="100" spans="1:16" ht="15" customHeight="1" x14ac:dyDescent="0.25">
      <c r="A100" s="495" t="s">
        <v>1174</v>
      </c>
      <c r="B100" s="442" t="s">
        <v>2074</v>
      </c>
      <c r="C100" s="801" t="s">
        <v>77</v>
      </c>
      <c r="D100" s="802">
        <v>41394</v>
      </c>
      <c r="E100" s="495">
        <v>1</v>
      </c>
      <c r="F100" s="803">
        <v>1.5671299999999999</v>
      </c>
      <c r="G100" s="757" t="s">
        <v>976</v>
      </c>
      <c r="H100" s="506">
        <v>41397</v>
      </c>
      <c r="I100" s="804">
        <v>1.56959</v>
      </c>
      <c r="J100" s="805">
        <f>SUM(F100-I100)*10000</f>
        <v>-24.600000000001288</v>
      </c>
      <c r="K100" s="806">
        <f>SUM(100000/N100)/10000</f>
        <v>9.8823994465856302</v>
      </c>
      <c r="L100" s="807">
        <f>SUM((F100-I100)/J100*K100)*E100</f>
        <v>9.8823994465856309E-4</v>
      </c>
      <c r="M100" s="729" t="s">
        <v>883</v>
      </c>
      <c r="N100" s="808">
        <v>1.0119</v>
      </c>
      <c r="O100" s="809">
        <f t="shared" si="10"/>
        <v>-240.24807430182747</v>
      </c>
      <c r="P100" s="323"/>
    </row>
    <row r="101" spans="1:16" ht="15" customHeight="1" x14ac:dyDescent="0.25">
      <c r="A101" s="14" t="s">
        <v>1167</v>
      </c>
      <c r="B101" s="411" t="s">
        <v>2069</v>
      </c>
      <c r="C101" s="729" t="s">
        <v>52</v>
      </c>
      <c r="D101" s="425">
        <v>41395</v>
      </c>
      <c r="E101" s="14">
        <v>1</v>
      </c>
      <c r="F101" s="736">
        <v>104.79900000000001</v>
      </c>
      <c r="G101" s="484" t="s">
        <v>976</v>
      </c>
      <c r="H101" s="503">
        <v>41397</v>
      </c>
      <c r="I101" s="731">
        <v>104.727</v>
      </c>
      <c r="J101" s="798">
        <f>SUM(I101-F101)*10000</f>
        <v>-720.00000000002728</v>
      </c>
      <c r="K101" s="412">
        <f>SUM(100000/N101)/100</f>
        <v>10.212835491645901</v>
      </c>
      <c r="L101" s="732">
        <f>SUM((I101-F101)/J101*K101)*E101</f>
        <v>1.0212835491645901E-3</v>
      </c>
      <c r="M101" s="729" t="s">
        <v>883</v>
      </c>
      <c r="N101" s="727">
        <v>97.915999999999997</v>
      </c>
      <c r="O101" s="799">
        <f t="shared" si="10"/>
        <v>-75.097446321186808</v>
      </c>
      <c r="P101" s="350"/>
    </row>
    <row r="102" spans="1:16" ht="15" customHeight="1" x14ac:dyDescent="0.25">
      <c r="A102" s="442" t="s">
        <v>1173</v>
      </c>
      <c r="B102" s="442" t="s">
        <v>2074</v>
      </c>
      <c r="C102" s="754" t="s">
        <v>77</v>
      </c>
      <c r="D102" s="755">
        <v>41396</v>
      </c>
      <c r="E102" s="442">
        <v>1</v>
      </c>
      <c r="F102" s="800">
        <v>0.84965000000000002</v>
      </c>
      <c r="G102" s="757" t="s">
        <v>976</v>
      </c>
      <c r="H102" s="503">
        <v>41397</v>
      </c>
      <c r="I102" s="758">
        <v>0.85485</v>
      </c>
      <c r="J102" s="798">
        <f>SUM(F102-I102)*10000</f>
        <v>-51.999999999999822</v>
      </c>
      <c r="K102" s="750">
        <f t="shared" ref="K102:K111" si="11">SUM(100000/N102)/10000</f>
        <v>10</v>
      </c>
      <c r="L102" s="759">
        <f>SUM((F102-I102)/J102*K102)*E102</f>
        <v>1E-3</v>
      </c>
      <c r="M102" s="729" t="s">
        <v>883</v>
      </c>
      <c r="N102" s="645">
        <v>1</v>
      </c>
      <c r="O102" s="799">
        <f t="shared" si="10"/>
        <v>-519.99999999999818</v>
      </c>
      <c r="P102" s="326"/>
    </row>
    <row r="103" spans="1:16" ht="15" customHeight="1" x14ac:dyDescent="0.25">
      <c r="A103" s="14" t="s">
        <v>1174</v>
      </c>
      <c r="B103" s="411" t="s">
        <v>2069</v>
      </c>
      <c r="C103" s="729" t="s">
        <v>52</v>
      </c>
      <c r="D103" s="425">
        <v>41397</v>
      </c>
      <c r="E103" s="14">
        <v>1</v>
      </c>
      <c r="F103" s="736">
        <v>1.56962</v>
      </c>
      <c r="G103" s="484" t="s">
        <v>976</v>
      </c>
      <c r="H103" s="503">
        <v>41400</v>
      </c>
      <c r="I103" s="731">
        <v>1.5647</v>
      </c>
      <c r="J103" s="798">
        <f>SUM(I103-F103)*10000</f>
        <v>-49.200000000000358</v>
      </c>
      <c r="K103" s="412">
        <f t="shared" si="11"/>
        <v>9.6714604872481775</v>
      </c>
      <c r="L103" s="732">
        <f>SUM((I103-F103)/J103*K103)*E103</f>
        <v>9.6714604872481769E-4</v>
      </c>
      <c r="M103" s="729" t="s">
        <v>883</v>
      </c>
      <c r="N103" s="727">
        <v>1.0339700000000001</v>
      </c>
      <c r="O103" s="799">
        <f t="shared" si="10"/>
        <v>-460.20276794550495</v>
      </c>
      <c r="P103" s="326"/>
    </row>
    <row r="104" spans="1:16" ht="15" customHeight="1" x14ac:dyDescent="0.25">
      <c r="A104" s="14" t="s">
        <v>1031</v>
      </c>
      <c r="B104" s="411" t="s">
        <v>2069</v>
      </c>
      <c r="C104" s="729" t="s">
        <v>52</v>
      </c>
      <c r="D104" s="425">
        <v>41397</v>
      </c>
      <c r="E104" s="14">
        <v>1</v>
      </c>
      <c r="F104" s="736">
        <v>1.01024</v>
      </c>
      <c r="G104" s="484" t="s">
        <v>976</v>
      </c>
      <c r="H104" s="503">
        <v>41400</v>
      </c>
      <c r="I104" s="731">
        <v>1.0069999999999999</v>
      </c>
      <c r="J104" s="798">
        <f>SUM(I104-F104)*10000</f>
        <v>-32.400000000001313</v>
      </c>
      <c r="K104" s="412">
        <f t="shared" si="11"/>
        <v>9.870693909781858</v>
      </c>
      <c r="L104" s="732">
        <f>SUM((I104-F104)/J104*K104)*E104</f>
        <v>9.8706939097818595E-4</v>
      </c>
      <c r="M104" s="729" t="s">
        <v>883</v>
      </c>
      <c r="N104" s="727">
        <v>1.0130999999999999</v>
      </c>
      <c r="O104" s="799">
        <f t="shared" si="10"/>
        <v>-315.67513836437195</v>
      </c>
      <c r="P104" s="323"/>
    </row>
    <row r="105" spans="1:16" ht="15" customHeight="1" x14ac:dyDescent="0.25">
      <c r="A105" s="442" t="s">
        <v>1118</v>
      </c>
      <c r="B105" s="442" t="s">
        <v>2074</v>
      </c>
      <c r="C105" s="754" t="s">
        <v>77</v>
      </c>
      <c r="D105" s="755">
        <v>41397</v>
      </c>
      <c r="E105" s="442">
        <v>1</v>
      </c>
      <c r="F105" s="800">
        <v>1.27454</v>
      </c>
      <c r="G105" s="757" t="s">
        <v>976</v>
      </c>
      <c r="H105" s="503">
        <v>41401</v>
      </c>
      <c r="I105" s="758">
        <v>1.288144</v>
      </c>
      <c r="J105" s="798">
        <f>SUM(F105-I105)*10000</f>
        <v>-136.03999999999951</v>
      </c>
      <c r="K105" s="750">
        <f t="shared" si="11"/>
        <v>10.252000000000001</v>
      </c>
      <c r="L105" s="759">
        <f>SUM((F105-I105)/J105*K105)*E105</f>
        <v>1.0252E-3</v>
      </c>
      <c r="M105" s="729" t="s">
        <v>883</v>
      </c>
      <c r="N105" s="645">
        <f>1/1.0252</f>
        <v>0.97541943035505274</v>
      </c>
      <c r="O105" s="799">
        <f t="shared" si="10"/>
        <v>-1429.8280684159947</v>
      </c>
      <c r="P105" s="268"/>
    </row>
    <row r="106" spans="1:16" ht="15" customHeight="1" x14ac:dyDescent="0.25">
      <c r="A106" s="14" t="s">
        <v>1173</v>
      </c>
      <c r="B106" s="411" t="s">
        <v>2069</v>
      </c>
      <c r="C106" s="729" t="s">
        <v>52</v>
      </c>
      <c r="D106" s="425">
        <v>41400</v>
      </c>
      <c r="E106" s="14">
        <v>1</v>
      </c>
      <c r="F106" s="736">
        <v>0.85297999999999996</v>
      </c>
      <c r="G106" s="484" t="s">
        <v>976</v>
      </c>
      <c r="H106" s="503">
        <v>41401</v>
      </c>
      <c r="I106" s="731">
        <v>0.84848000000000001</v>
      </c>
      <c r="J106" s="798">
        <f>SUM(I106-F106)*10000</f>
        <v>-44.999999999999488</v>
      </c>
      <c r="K106" s="412">
        <f t="shared" si="11"/>
        <v>10</v>
      </c>
      <c r="L106" s="732">
        <f>SUM((I106-F106)/J106*K106)*E106</f>
        <v>1E-3</v>
      </c>
      <c r="M106" s="729" t="s">
        <v>883</v>
      </c>
      <c r="N106" s="727">
        <v>1</v>
      </c>
      <c r="O106" s="799">
        <f t="shared" si="10"/>
        <v>-449.99999999999488</v>
      </c>
      <c r="P106" s="326"/>
    </row>
    <row r="107" spans="1:16" s="306" customFormat="1" ht="15" customHeight="1" x14ac:dyDescent="0.25">
      <c r="A107" s="442" t="s">
        <v>1177</v>
      </c>
      <c r="B107" s="442" t="s">
        <v>2074</v>
      </c>
      <c r="C107" s="754" t="s">
        <v>77</v>
      </c>
      <c r="D107" s="755">
        <v>41401</v>
      </c>
      <c r="E107" s="442">
        <v>1</v>
      </c>
      <c r="F107" s="800">
        <v>1.82494</v>
      </c>
      <c r="G107" s="757" t="s">
        <v>976</v>
      </c>
      <c r="H107" s="503">
        <v>41401</v>
      </c>
      <c r="I107" s="758">
        <v>1.8399300000000001</v>
      </c>
      <c r="J107" s="798">
        <f>SUM(F107-I107)*10000</f>
        <v>-149.9000000000006</v>
      </c>
      <c r="K107" s="750">
        <f t="shared" si="11"/>
        <v>8.5113626691633328</v>
      </c>
      <c r="L107" s="759">
        <f>SUM((F107-I107)/J107*K107)*E107</f>
        <v>8.5113626691633317E-4</v>
      </c>
      <c r="M107" s="729" t="s">
        <v>883</v>
      </c>
      <c r="N107" s="645">
        <v>1.1749000000000001</v>
      </c>
      <c r="O107" s="939">
        <f>SUM(J107*K107*E107)/N107</f>
        <v>-1085.9249843455516</v>
      </c>
      <c r="P107" s="323"/>
    </row>
    <row r="108" spans="1:16" ht="15" customHeight="1" x14ac:dyDescent="0.25">
      <c r="A108" s="442" t="s">
        <v>1035</v>
      </c>
      <c r="B108" s="442" t="s">
        <v>2074</v>
      </c>
      <c r="C108" s="754" t="s">
        <v>77</v>
      </c>
      <c r="D108" s="755">
        <v>41397</v>
      </c>
      <c r="E108" s="442">
        <v>1</v>
      </c>
      <c r="F108" s="800">
        <v>1.30643</v>
      </c>
      <c r="G108" s="757" t="s">
        <v>976</v>
      </c>
      <c r="H108" s="503">
        <v>41402</v>
      </c>
      <c r="I108" s="758">
        <v>1.3140000000000001</v>
      </c>
      <c r="J108" s="798">
        <f>SUM(F108-I108)*10000</f>
        <v>-75.70000000000077</v>
      </c>
      <c r="K108" s="750">
        <f t="shared" si="11"/>
        <v>10</v>
      </c>
      <c r="L108" s="759">
        <f>SUM((F108-I108)/J108*K108)*E108</f>
        <v>1E-3</v>
      </c>
      <c r="M108" s="729" t="s">
        <v>883</v>
      </c>
      <c r="N108" s="645">
        <v>1</v>
      </c>
      <c r="O108" s="799">
        <f>SUM(J108*K108)/N108</f>
        <v>-757.00000000000773</v>
      </c>
      <c r="P108" s="268"/>
    </row>
    <row r="109" spans="1:16" x14ac:dyDescent="0.25">
      <c r="A109" s="14" t="s">
        <v>1147</v>
      </c>
      <c r="B109" s="411" t="s">
        <v>2069</v>
      </c>
      <c r="C109" s="729" t="s">
        <v>52</v>
      </c>
      <c r="D109" s="425">
        <v>41397</v>
      </c>
      <c r="E109" s="14">
        <v>1</v>
      </c>
      <c r="F109" s="736">
        <v>0.93474000000000002</v>
      </c>
      <c r="G109" s="484" t="s">
        <v>976</v>
      </c>
      <c r="H109" s="503">
        <v>41402</v>
      </c>
      <c r="I109" s="731">
        <v>0.93659999999999999</v>
      </c>
      <c r="J109" s="798">
        <f>SUM(I109-F109)*10000</f>
        <v>18.599999999999728</v>
      </c>
      <c r="K109" s="412">
        <f t="shared" si="11"/>
        <v>10.698619878035734</v>
      </c>
      <c r="L109" s="732">
        <f>SUM((I109-F109)/J109*K109)*E109</f>
        <v>1.0698619878035734E-3</v>
      </c>
      <c r="M109" s="729" t="s">
        <v>883</v>
      </c>
      <c r="N109" s="727">
        <v>0.93469999999999998</v>
      </c>
      <c r="O109" s="799">
        <f>SUM(J109*K109*E109)/N109</f>
        <v>212.89646916814138</v>
      </c>
      <c r="P109" s="326"/>
    </row>
    <row r="110" spans="1:16" s="306" customFormat="1" x14ac:dyDescent="0.25">
      <c r="A110" s="14" t="s">
        <v>1032</v>
      </c>
      <c r="B110" s="411" t="s">
        <v>2069</v>
      </c>
      <c r="C110" s="729" t="s">
        <v>52</v>
      </c>
      <c r="D110" s="425">
        <v>41400</v>
      </c>
      <c r="E110" s="14">
        <v>1</v>
      </c>
      <c r="F110" s="736">
        <v>1.4555199999999999</v>
      </c>
      <c r="G110" s="484" t="s">
        <v>976</v>
      </c>
      <c r="H110" s="503">
        <v>41402</v>
      </c>
      <c r="I110" s="731">
        <v>1.4534</v>
      </c>
      <c r="J110" s="798">
        <f>SUM(I110-F110)*10000</f>
        <v>-21.199999999998997</v>
      </c>
      <c r="K110" s="412">
        <f t="shared" si="11"/>
        <v>10.63648740639891</v>
      </c>
      <c r="L110" s="732">
        <f>SUM((I110-F110)/J110*K110)*E110</f>
        <v>1.0636487406398909E-3</v>
      </c>
      <c r="M110" s="729" t="s">
        <v>883</v>
      </c>
      <c r="N110" s="727">
        <v>0.94016</v>
      </c>
      <c r="O110" s="799">
        <f>SUM(J110*K110)/N110</f>
        <v>-239.8459124145318</v>
      </c>
      <c r="P110" s="326"/>
    </row>
    <row r="111" spans="1:16" s="306" customFormat="1" ht="15" customHeight="1" x14ac:dyDescent="0.25">
      <c r="A111" s="442" t="s">
        <v>1145</v>
      </c>
      <c r="B111" s="442" t="s">
        <v>2074</v>
      </c>
      <c r="C111" s="754" t="s">
        <v>77</v>
      </c>
      <c r="D111" s="755">
        <v>41402</v>
      </c>
      <c r="E111" s="442">
        <v>1</v>
      </c>
      <c r="F111" s="800">
        <v>1.51999</v>
      </c>
      <c r="G111" s="757" t="s">
        <v>976</v>
      </c>
      <c r="H111" s="503">
        <v>41402</v>
      </c>
      <c r="I111" s="758">
        <v>1.5288900000000001</v>
      </c>
      <c r="J111" s="798">
        <f>SUM(F111-I111)*10000</f>
        <v>-89.000000000001307</v>
      </c>
      <c r="K111" s="750">
        <f t="shared" si="11"/>
        <v>10.17087062652563</v>
      </c>
      <c r="L111" s="759">
        <f>SUM((F111-I111)/J111*K111)*E111</f>
        <v>1.0170870626525629E-3</v>
      </c>
      <c r="M111" s="729" t="s">
        <v>883</v>
      </c>
      <c r="N111" s="645">
        <v>0.98319999999999996</v>
      </c>
      <c r="O111" s="799">
        <f>SUM(J111*K111*E111)/N111</f>
        <v>-920.67482278355817</v>
      </c>
      <c r="P111" s="323"/>
    </row>
    <row r="112" spans="1:16" s="306" customFormat="1" x14ac:dyDescent="0.25">
      <c r="A112" s="442" t="s">
        <v>1167</v>
      </c>
      <c r="B112" s="442" t="s">
        <v>2074</v>
      </c>
      <c r="C112" s="754" t="s">
        <v>77</v>
      </c>
      <c r="D112" s="755">
        <v>41402</v>
      </c>
      <c r="E112" s="442">
        <v>1</v>
      </c>
      <c r="F112" s="800">
        <v>105.23099999999999</v>
      </c>
      <c r="G112" s="757" t="s">
        <v>976</v>
      </c>
      <c r="H112" s="503">
        <v>41403</v>
      </c>
      <c r="I112" s="758">
        <v>106.114</v>
      </c>
      <c r="J112" s="798">
        <f>SUM(F112-I112)*100</f>
        <v>-88.300000000000978</v>
      </c>
      <c r="K112" s="750">
        <f>SUM(100000/N112)/100</f>
        <v>10.102234614296682</v>
      </c>
      <c r="L112" s="759">
        <f>SUM((F112-I112)/J112*K112)*E112</f>
        <v>0.10102234614296682</v>
      </c>
      <c r="M112" s="729" t="s">
        <v>883</v>
      </c>
      <c r="N112" s="645">
        <v>98.988</v>
      </c>
      <c r="O112" s="799">
        <f>SUM(J112*K112)/N112</f>
        <v>-9.0114692330626625</v>
      </c>
      <c r="P112" s="268"/>
    </row>
    <row r="113" spans="1:16" s="306" customFormat="1" x14ac:dyDescent="0.25">
      <c r="A113" s="14" t="s">
        <v>1030</v>
      </c>
      <c r="B113" s="411" t="s">
        <v>2069</v>
      </c>
      <c r="C113" s="729" t="s">
        <v>52</v>
      </c>
      <c r="D113" s="425">
        <v>41402</v>
      </c>
      <c r="E113" s="14">
        <v>1</v>
      </c>
      <c r="F113" s="736">
        <v>0.84436</v>
      </c>
      <c r="G113" s="484" t="s">
        <v>976</v>
      </c>
      <c r="H113" s="503">
        <v>41403</v>
      </c>
      <c r="I113" s="731">
        <v>0.8448</v>
      </c>
      <c r="J113" s="798">
        <f>SUM(I113-F113)*10000</f>
        <v>4.3999999999999595</v>
      </c>
      <c r="K113" s="412">
        <f>SUM(100000/N113)/10000</f>
        <v>15.532400000000001</v>
      </c>
      <c r="L113" s="732">
        <f>SUM((I113-F113)/J113*K113)*E113</f>
        <v>1.5532400000000002E-3</v>
      </c>
      <c r="M113" s="729" t="s">
        <v>883</v>
      </c>
      <c r="N113" s="727">
        <f>1/1.55324</f>
        <v>0.64381550822796219</v>
      </c>
      <c r="O113" s="799">
        <f>SUM(J113*K113)/N113</f>
        <v>106.15239789439904</v>
      </c>
      <c r="P113" s="268"/>
    </row>
    <row r="114" spans="1:16" s="306" customFormat="1" x14ac:dyDescent="0.25">
      <c r="A114" s="442" t="s">
        <v>1141</v>
      </c>
      <c r="B114" s="442" t="s">
        <v>2074</v>
      </c>
      <c r="C114" s="754" t="s">
        <v>77</v>
      </c>
      <c r="D114" s="755">
        <v>41402</v>
      </c>
      <c r="E114" s="442">
        <v>1</v>
      </c>
      <c r="F114" s="800">
        <v>83.665999999999997</v>
      </c>
      <c r="G114" s="757" t="s">
        <v>976</v>
      </c>
      <c r="H114" s="503">
        <v>41403</v>
      </c>
      <c r="I114" s="758">
        <v>83.146000000000001</v>
      </c>
      <c r="J114" s="798">
        <f>SUM(F114-I114)*100</f>
        <v>51.999999999999602</v>
      </c>
      <c r="K114" s="750">
        <f>SUM(100000/N114)/100</f>
        <v>10.102234614296682</v>
      </c>
      <c r="L114" s="759">
        <f>SUM((F114-I114)/J114*K114)*E114</f>
        <v>0.10102234614296682</v>
      </c>
      <c r="M114" s="729" t="s">
        <v>883</v>
      </c>
      <c r="N114" s="645">
        <v>98.988</v>
      </c>
      <c r="O114" s="799">
        <f>SUM(J114*K114)/N114</f>
        <v>5.3068674985192494</v>
      </c>
      <c r="P114" s="323"/>
    </row>
    <row r="115" spans="1:16" s="306" customFormat="1" x14ac:dyDescent="0.25">
      <c r="A115" s="442" t="s">
        <v>1147</v>
      </c>
      <c r="B115" s="442" t="s">
        <v>2074</v>
      </c>
      <c r="C115" s="754" t="s">
        <v>77</v>
      </c>
      <c r="D115" s="755">
        <v>41403</v>
      </c>
      <c r="E115" s="442">
        <v>1</v>
      </c>
      <c r="F115" s="800">
        <v>0.93361000000000005</v>
      </c>
      <c r="G115" s="757" t="s">
        <v>976</v>
      </c>
      <c r="H115" s="503">
        <v>41403</v>
      </c>
      <c r="I115" s="758">
        <v>0.93635000000000002</v>
      </c>
      <c r="J115" s="798">
        <f>SUM(F115-I115)*10000</f>
        <v>-27.399999999999647</v>
      </c>
      <c r="K115" s="750">
        <f>SUM(100000/N115)/10000</f>
        <v>10.537407797681769</v>
      </c>
      <c r="L115" s="759">
        <f>SUM((F115-I115)/J115*K115)*E115</f>
        <v>1.053740779768177E-3</v>
      </c>
      <c r="M115" s="729" t="s">
        <v>883</v>
      </c>
      <c r="N115" s="645">
        <v>0.94899999999999995</v>
      </c>
      <c r="O115" s="799">
        <f>SUM(J115*K115*E115)/N115</f>
        <v>-304.24127887932224</v>
      </c>
      <c r="P115" s="326"/>
    </row>
    <row r="116" spans="1:16" x14ac:dyDescent="0.25">
      <c r="A116" s="442" t="s">
        <v>1035</v>
      </c>
      <c r="B116" s="442" t="s">
        <v>2074</v>
      </c>
      <c r="C116" s="754" t="s">
        <v>77</v>
      </c>
      <c r="D116" s="755">
        <v>41404</v>
      </c>
      <c r="E116" s="442">
        <v>1</v>
      </c>
      <c r="F116" s="800">
        <v>1.2989999999999999</v>
      </c>
      <c r="G116" s="757" t="s">
        <v>976</v>
      </c>
      <c r="H116" s="503">
        <v>41404</v>
      </c>
      <c r="I116" s="758">
        <v>1.3009999999999999</v>
      </c>
      <c r="J116" s="798">
        <f>SUM(F116-I116)*10000</f>
        <v>-20.000000000000018</v>
      </c>
      <c r="K116" s="750">
        <f>SUM(100000/N116)/10000</f>
        <v>10</v>
      </c>
      <c r="L116" s="759">
        <f>SUM((F116-I116)/J116*K116)*E116</f>
        <v>1E-3</v>
      </c>
      <c r="M116" s="729" t="s">
        <v>883</v>
      </c>
      <c r="N116" s="645">
        <v>1</v>
      </c>
      <c r="O116" s="799">
        <f t="shared" ref="O116:O121" si="12">SUM(J116*K116)/N116</f>
        <v>-200.00000000000017</v>
      </c>
      <c r="P116" s="350"/>
    </row>
    <row r="117" spans="1:16" s="306" customFormat="1" x14ac:dyDescent="0.25">
      <c r="A117" s="14" t="s">
        <v>1274</v>
      </c>
      <c r="B117" s="411" t="s">
        <v>2069</v>
      </c>
      <c r="C117" s="729" t="s">
        <v>52</v>
      </c>
      <c r="D117" s="425">
        <v>41403</v>
      </c>
      <c r="E117" s="14">
        <v>1</v>
      </c>
      <c r="F117" s="736">
        <v>131.024</v>
      </c>
      <c r="G117" s="484" t="s">
        <v>976</v>
      </c>
      <c r="H117" s="503">
        <v>41409</v>
      </c>
      <c r="I117" s="731">
        <v>131.31200000000001</v>
      </c>
      <c r="J117" s="798">
        <f>SUM(I117-F117)*100</f>
        <v>28.800000000001091</v>
      </c>
      <c r="K117" s="412">
        <f>SUM(100000/N117)/100</f>
        <v>9.7661018604424044</v>
      </c>
      <c r="L117" s="732">
        <f>SUM((I117-F117)/J117*K117)*E117</f>
        <v>9.7661018604424041E-2</v>
      </c>
      <c r="M117" s="729" t="s">
        <v>883</v>
      </c>
      <c r="N117" s="727">
        <v>102.395</v>
      </c>
      <c r="O117" s="799">
        <f t="shared" si="12"/>
        <v>2.7468502717979582</v>
      </c>
      <c r="P117" s="350"/>
    </row>
    <row r="118" spans="1:16" s="306" customFormat="1" x14ac:dyDescent="0.25">
      <c r="A118" s="442" t="s">
        <v>1032</v>
      </c>
      <c r="B118" s="442" t="s">
        <v>2074</v>
      </c>
      <c r="C118" s="754" t="s">
        <v>77</v>
      </c>
      <c r="D118" s="755">
        <v>41408</v>
      </c>
      <c r="E118" s="442">
        <v>1</v>
      </c>
      <c r="F118" s="800">
        <v>1.4648699999999999</v>
      </c>
      <c r="G118" s="757" t="s">
        <v>976</v>
      </c>
      <c r="H118" s="503">
        <v>41409</v>
      </c>
      <c r="I118" s="758">
        <v>1.47424</v>
      </c>
      <c r="J118" s="798">
        <f>SUM(F118-I118)*10000</f>
        <v>-93.700000000001012</v>
      </c>
      <c r="K118" s="750">
        <f t="shared" ref="K118:K132" si="13">SUM(100000/N118)/10000</f>
        <v>10.345541071798054</v>
      </c>
      <c r="L118" s="759">
        <f>SUM((F118-I118)/J118*K118)*E118</f>
        <v>1.0345541071798054E-3</v>
      </c>
      <c r="M118" s="729" t="s">
        <v>883</v>
      </c>
      <c r="N118" s="645">
        <v>0.96660000000000001</v>
      </c>
      <c r="O118" s="799">
        <f t="shared" si="12"/>
        <v>-1002.8731620396112</v>
      </c>
      <c r="P118" s="323"/>
    </row>
    <row r="119" spans="1:16" s="306" customFormat="1" x14ac:dyDescent="0.25">
      <c r="A119" s="14" t="s">
        <v>1143</v>
      </c>
      <c r="B119" s="411" t="s">
        <v>2069</v>
      </c>
      <c r="C119" s="729" t="s">
        <v>52</v>
      </c>
      <c r="D119" s="425">
        <v>41400</v>
      </c>
      <c r="E119" s="14">
        <v>1</v>
      </c>
      <c r="F119" s="736">
        <v>1.2266699999999999</v>
      </c>
      <c r="G119" s="484" t="s">
        <v>976</v>
      </c>
      <c r="H119" s="503">
        <v>41410</v>
      </c>
      <c r="I119" s="731">
        <v>1.2384999999999999</v>
      </c>
      <c r="J119" s="798">
        <f t="shared" ref="J119:J125" si="14">SUM(I119-F119)*10000</f>
        <v>118.30000000000007</v>
      </c>
      <c r="K119" s="412">
        <f t="shared" si="13"/>
        <v>10.694043417816276</v>
      </c>
      <c r="L119" s="732">
        <f t="shared" ref="L119:L125" si="15">SUM((I119-F119)/J119*K119)*E119</f>
        <v>1.0694043417816277E-3</v>
      </c>
      <c r="M119" s="729" t="s">
        <v>883</v>
      </c>
      <c r="N119" s="727">
        <v>0.93510000000000004</v>
      </c>
      <c r="O119" s="799">
        <f t="shared" si="12"/>
        <v>1352.9091394799125</v>
      </c>
      <c r="P119" s="350"/>
    </row>
    <row r="120" spans="1:16" s="306" customFormat="1" x14ac:dyDescent="0.25">
      <c r="A120" s="14" t="s">
        <v>1149</v>
      </c>
      <c r="B120" s="411" t="s">
        <v>2069</v>
      </c>
      <c r="C120" s="729" t="s">
        <v>52</v>
      </c>
      <c r="D120" s="425">
        <v>41397</v>
      </c>
      <c r="E120" s="14">
        <v>1</v>
      </c>
      <c r="F120" s="736">
        <v>0.92493000000000003</v>
      </c>
      <c r="G120" s="484" t="s">
        <v>976</v>
      </c>
      <c r="H120" s="503">
        <v>41411</v>
      </c>
      <c r="I120" s="731">
        <v>0.94330000000000003</v>
      </c>
      <c r="J120" s="798">
        <f t="shared" si="14"/>
        <v>183.7</v>
      </c>
      <c r="K120" s="412">
        <f t="shared" si="13"/>
        <v>10.698619878035734</v>
      </c>
      <c r="L120" s="732">
        <f t="shared" si="15"/>
        <v>1.0698619878035734E-3</v>
      </c>
      <c r="M120" s="729" t="s">
        <v>883</v>
      </c>
      <c r="N120" s="727">
        <v>0.93469999999999998</v>
      </c>
      <c r="O120" s="799">
        <f t="shared" si="12"/>
        <v>2102.6387842036634</v>
      </c>
      <c r="P120" s="350"/>
    </row>
    <row r="121" spans="1:16" s="306" customFormat="1" x14ac:dyDescent="0.25">
      <c r="A121" s="14" t="s">
        <v>1140</v>
      </c>
      <c r="B121" s="411" t="s">
        <v>2069</v>
      </c>
      <c r="C121" s="729" t="s">
        <v>52</v>
      </c>
      <c r="D121" s="425">
        <v>41409</v>
      </c>
      <c r="E121" s="14">
        <v>1</v>
      </c>
      <c r="F121" s="736">
        <v>1.3189</v>
      </c>
      <c r="G121" s="484" t="s">
        <v>976</v>
      </c>
      <c r="H121" s="503">
        <v>41411</v>
      </c>
      <c r="I121" s="731">
        <v>1.3140000000000001</v>
      </c>
      <c r="J121" s="798">
        <f t="shared" si="14"/>
        <v>-48.999999999999048</v>
      </c>
      <c r="K121" s="412">
        <f t="shared" si="13"/>
        <v>9.811424422597673</v>
      </c>
      <c r="L121" s="732">
        <f t="shared" si="15"/>
        <v>9.8114244225976717E-4</v>
      </c>
      <c r="M121" s="729" t="s">
        <v>883</v>
      </c>
      <c r="N121" s="727">
        <v>1.01922</v>
      </c>
      <c r="O121" s="799">
        <f t="shared" si="12"/>
        <v>-471.69384108168657</v>
      </c>
      <c r="P121" s="268"/>
    </row>
    <row r="122" spans="1:16" s="306" customFormat="1" x14ac:dyDescent="0.25">
      <c r="A122" s="14" t="s">
        <v>1142</v>
      </c>
      <c r="B122" s="411" t="s">
        <v>2069</v>
      </c>
      <c r="C122" s="729" t="s">
        <v>52</v>
      </c>
      <c r="D122" s="425">
        <v>41415</v>
      </c>
      <c r="E122" s="14">
        <v>1</v>
      </c>
      <c r="F122" s="736">
        <v>1.00735</v>
      </c>
      <c r="G122" s="484" t="s">
        <v>976</v>
      </c>
      <c r="H122" s="503">
        <v>41416</v>
      </c>
      <c r="I122" s="731">
        <v>1.0005200000000001</v>
      </c>
      <c r="J122" s="798">
        <f t="shared" si="14"/>
        <v>-68.299999999998917</v>
      </c>
      <c r="K122" s="412">
        <f t="shared" si="13"/>
        <v>9.7446891444162933</v>
      </c>
      <c r="L122" s="732">
        <f t="shared" si="15"/>
        <v>9.7446891444162933E-4</v>
      </c>
      <c r="M122" s="729" t="s">
        <v>883</v>
      </c>
      <c r="N122" s="727">
        <v>1.0262</v>
      </c>
      <c r="O122" s="799">
        <f>SUM(J122*K122*E122)/N122</f>
        <v>-648.5697413405012</v>
      </c>
      <c r="P122" s="268"/>
    </row>
    <row r="123" spans="1:16" s="306" customFormat="1" x14ac:dyDescent="0.25">
      <c r="A123" s="14" t="s">
        <v>1058</v>
      </c>
      <c r="B123" s="411" t="s">
        <v>2069</v>
      </c>
      <c r="C123" s="729" t="s">
        <v>52</v>
      </c>
      <c r="D123" s="425">
        <v>41415</v>
      </c>
      <c r="E123" s="14">
        <v>1</v>
      </c>
      <c r="F123" s="736">
        <v>0.98304999999999998</v>
      </c>
      <c r="G123" s="484" t="s">
        <v>976</v>
      </c>
      <c r="H123" s="503">
        <v>41416</v>
      </c>
      <c r="I123" s="731">
        <v>0.97369000000000006</v>
      </c>
      <c r="J123" s="798">
        <f t="shared" si="14"/>
        <v>-93.599999999999241</v>
      </c>
      <c r="K123" s="412">
        <f t="shared" si="13"/>
        <v>10</v>
      </c>
      <c r="L123" s="732">
        <f t="shared" si="15"/>
        <v>1E-3</v>
      </c>
      <c r="M123" s="729" t="s">
        <v>883</v>
      </c>
      <c r="N123" s="727">
        <v>1</v>
      </c>
      <c r="O123" s="799">
        <f>SUM(J123*K123)/N123</f>
        <v>-935.99999999999238</v>
      </c>
      <c r="P123" s="350"/>
    </row>
    <row r="124" spans="1:16" s="306" customFormat="1" x14ac:dyDescent="0.25">
      <c r="A124" s="14" t="s">
        <v>1173</v>
      </c>
      <c r="B124" s="411" t="s">
        <v>2069</v>
      </c>
      <c r="C124" s="729" t="s">
        <v>52</v>
      </c>
      <c r="D124" s="425">
        <v>41415</v>
      </c>
      <c r="E124" s="14">
        <v>1</v>
      </c>
      <c r="F124" s="736">
        <v>0.81925000000000003</v>
      </c>
      <c r="G124" s="484" t="s">
        <v>976</v>
      </c>
      <c r="H124" s="503">
        <v>41416</v>
      </c>
      <c r="I124" s="731">
        <v>0.81174999999999997</v>
      </c>
      <c r="J124" s="798">
        <f t="shared" si="14"/>
        <v>-75.000000000000625</v>
      </c>
      <c r="K124" s="412">
        <f t="shared" si="13"/>
        <v>10</v>
      </c>
      <c r="L124" s="732">
        <f t="shared" si="15"/>
        <v>1E-3</v>
      </c>
      <c r="M124" s="729" t="s">
        <v>883</v>
      </c>
      <c r="N124" s="727">
        <v>1</v>
      </c>
      <c r="O124" s="799">
        <f>SUM(J124*K124)/N124</f>
        <v>-750.00000000000625</v>
      </c>
      <c r="P124" s="326"/>
    </row>
    <row r="125" spans="1:16" s="306" customFormat="1" x14ac:dyDescent="0.25">
      <c r="A125" s="14" t="s">
        <v>1144</v>
      </c>
      <c r="B125" s="411" t="s">
        <v>2069</v>
      </c>
      <c r="C125" s="729" t="s">
        <v>52</v>
      </c>
      <c r="D125" s="425">
        <v>41415</v>
      </c>
      <c r="E125" s="14">
        <v>1</v>
      </c>
      <c r="F125" s="736">
        <v>0.94920000000000004</v>
      </c>
      <c r="G125" s="484" t="s">
        <v>976</v>
      </c>
      <c r="H125" s="503">
        <v>41417</v>
      </c>
      <c r="I125" s="731">
        <v>0.94460999999999995</v>
      </c>
      <c r="J125" s="798">
        <f t="shared" si="14"/>
        <v>-45.900000000000944</v>
      </c>
      <c r="K125" s="412">
        <f t="shared" si="13"/>
        <v>10.34340091021928</v>
      </c>
      <c r="L125" s="732">
        <f t="shared" si="15"/>
        <v>1.034340091021928E-3</v>
      </c>
      <c r="M125" s="729" t="s">
        <v>883</v>
      </c>
      <c r="N125" s="727">
        <v>0.96679999999999999</v>
      </c>
      <c r="O125" s="799">
        <f>SUM(J125*K125*E125)/N125</f>
        <v>-491.06547556792998</v>
      </c>
      <c r="P125" s="268"/>
    </row>
    <row r="126" spans="1:16" s="306" customFormat="1" x14ac:dyDescent="0.25">
      <c r="A126" s="442" t="s">
        <v>1145</v>
      </c>
      <c r="B126" s="442" t="s">
        <v>2074</v>
      </c>
      <c r="C126" s="754" t="s">
        <v>77</v>
      </c>
      <c r="D126" s="755">
        <v>41415</v>
      </c>
      <c r="E126" s="442">
        <v>1</v>
      </c>
      <c r="F126" s="800">
        <v>1.552</v>
      </c>
      <c r="G126" s="757" t="s">
        <v>976</v>
      </c>
      <c r="H126" s="503">
        <v>41417</v>
      </c>
      <c r="I126" s="758">
        <v>1.5659799999999999</v>
      </c>
      <c r="J126" s="798">
        <f>SUM(F126-I126)*10000</f>
        <v>-139.79999999999882</v>
      </c>
      <c r="K126" s="750">
        <f t="shared" si="13"/>
        <v>9.6984999999999992</v>
      </c>
      <c r="L126" s="759">
        <f>SUM((F126-I126)/J126*K126)*E126</f>
        <v>9.6984999999999986E-4</v>
      </c>
      <c r="M126" s="729" t="s">
        <v>883</v>
      </c>
      <c r="N126" s="645">
        <f>1/0.96985</f>
        <v>1.0310872815383822</v>
      </c>
      <c r="O126" s="799">
        <f>SUM(J126*K126*E126)/N126</f>
        <v>-1314.9714134549888</v>
      </c>
      <c r="P126" s="323"/>
    </row>
    <row r="127" spans="1:16" x14ac:dyDescent="0.25">
      <c r="A127" s="14" t="s">
        <v>1035</v>
      </c>
      <c r="B127" s="411" t="s">
        <v>2069</v>
      </c>
      <c r="C127" s="729" t="s">
        <v>52</v>
      </c>
      <c r="D127" s="425">
        <v>41415</v>
      </c>
      <c r="E127" s="14">
        <v>1</v>
      </c>
      <c r="F127" s="736">
        <v>1.2905500000000001</v>
      </c>
      <c r="G127" s="484" t="s">
        <v>976</v>
      </c>
      <c r="H127" s="503">
        <v>41422</v>
      </c>
      <c r="I127" s="731">
        <v>1.2915000000000001</v>
      </c>
      <c r="J127" s="798">
        <f>SUM(I127-F127)*10000</f>
        <v>9.5000000000000639</v>
      </c>
      <c r="K127" s="412">
        <f t="shared" si="13"/>
        <v>10</v>
      </c>
      <c r="L127" s="732">
        <f>SUM((I127-F127)/J127*K127)*E127</f>
        <v>1E-3</v>
      </c>
      <c r="M127" s="729" t="s">
        <v>883</v>
      </c>
      <c r="N127" s="727">
        <v>1</v>
      </c>
      <c r="O127" s="799">
        <f>SUM(J127*K127)/N127</f>
        <v>95.000000000000639</v>
      </c>
      <c r="P127" s="326"/>
    </row>
    <row r="128" spans="1:16" x14ac:dyDescent="0.25">
      <c r="A128" s="14" t="s">
        <v>1146</v>
      </c>
      <c r="B128" s="411" t="s">
        <v>2069</v>
      </c>
      <c r="C128" s="729" t="s">
        <v>52</v>
      </c>
      <c r="D128" s="425">
        <v>41421</v>
      </c>
      <c r="E128" s="14">
        <v>1</v>
      </c>
      <c r="F128" s="736">
        <v>1.514</v>
      </c>
      <c r="G128" s="484" t="s">
        <v>976</v>
      </c>
      <c r="H128" s="503">
        <v>41422</v>
      </c>
      <c r="I128" s="731">
        <v>1.5063</v>
      </c>
      <c r="J128" s="798">
        <f>SUM(I128-F128)*10000</f>
        <v>-77.000000000000398</v>
      </c>
      <c r="K128" s="412">
        <f t="shared" si="13"/>
        <v>10</v>
      </c>
      <c r="L128" s="732">
        <f>SUM((I128-F128)/J128*K128)*E128</f>
        <v>1E-3</v>
      </c>
      <c r="M128" s="729" t="s">
        <v>883</v>
      </c>
      <c r="N128" s="727">
        <v>1</v>
      </c>
      <c r="O128" s="939">
        <f>SUM(J128*K128*E128)/N128</f>
        <v>-770.00000000000398</v>
      </c>
      <c r="P128" s="326"/>
    </row>
    <row r="129" spans="1:16" x14ac:dyDescent="0.25">
      <c r="A129" s="442" t="s">
        <v>1059</v>
      </c>
      <c r="B129" s="442" t="s">
        <v>2074</v>
      </c>
      <c r="C129" s="754" t="s">
        <v>77</v>
      </c>
      <c r="D129" s="755">
        <v>41421</v>
      </c>
      <c r="E129" s="442">
        <v>1</v>
      </c>
      <c r="F129" s="800">
        <v>1.262</v>
      </c>
      <c r="G129" s="757" t="s">
        <v>976</v>
      </c>
      <c r="H129" s="503">
        <v>41422</v>
      </c>
      <c r="I129" s="758">
        <v>1.2663</v>
      </c>
      <c r="J129" s="798">
        <f>SUM(F129-I129)*10000</f>
        <v>-42.999999999999702</v>
      </c>
      <c r="K129" s="750">
        <f t="shared" si="13"/>
        <v>7.9076387790605729</v>
      </c>
      <c r="L129" s="759">
        <f>SUM((F129-I129)/J129*K129)*E129</f>
        <v>7.907638779060573E-4</v>
      </c>
      <c r="M129" s="729" t="s">
        <v>883</v>
      </c>
      <c r="N129" s="645">
        <v>1.2645999999999999</v>
      </c>
      <c r="O129" s="799">
        <f t="shared" ref="O129:O137" si="16">SUM(J129*K129)/N129</f>
        <v>-268.88222955843929</v>
      </c>
      <c r="P129" s="323"/>
    </row>
    <row r="130" spans="1:16" x14ac:dyDescent="0.25">
      <c r="A130" s="442" t="s">
        <v>1032</v>
      </c>
      <c r="B130" s="442" t="s">
        <v>2074</v>
      </c>
      <c r="C130" s="754" t="s">
        <v>77</v>
      </c>
      <c r="D130" s="755">
        <v>41425</v>
      </c>
      <c r="E130" s="442">
        <v>1</v>
      </c>
      <c r="F130" s="800">
        <v>1.4497</v>
      </c>
      <c r="G130" s="757" t="s">
        <v>976</v>
      </c>
      <c r="H130" s="503">
        <v>41428</v>
      </c>
      <c r="I130" s="758">
        <v>1.46254</v>
      </c>
      <c r="J130" s="798">
        <f>SUM(F130-I130)*10000</f>
        <v>-128.39999999999964</v>
      </c>
      <c r="K130" s="750">
        <f t="shared" si="13"/>
        <v>10.462549304763598</v>
      </c>
      <c r="L130" s="759">
        <f>SUM((F130-I130)/J130*K130)*E130</f>
        <v>1.0462549304763597E-3</v>
      </c>
      <c r="M130" s="729" t="s">
        <v>883</v>
      </c>
      <c r="N130" s="645">
        <v>0.95579000000000003</v>
      </c>
      <c r="O130" s="799">
        <f t="shared" si="16"/>
        <v>-1405.5298033371789</v>
      </c>
      <c r="P130" s="326"/>
    </row>
    <row r="131" spans="1:16" x14ac:dyDescent="0.25">
      <c r="A131" s="14" t="s">
        <v>1148</v>
      </c>
      <c r="B131" s="411" t="s">
        <v>2069</v>
      </c>
      <c r="C131" s="729" t="s">
        <v>52</v>
      </c>
      <c r="D131" s="425">
        <v>41425</v>
      </c>
      <c r="E131" s="14">
        <v>1</v>
      </c>
      <c r="F131" s="736">
        <v>1.1987000000000001</v>
      </c>
      <c r="G131" s="484" t="s">
        <v>976</v>
      </c>
      <c r="H131" s="503">
        <v>41430</v>
      </c>
      <c r="I131" s="731">
        <v>1.2033199999999999</v>
      </c>
      <c r="J131" s="798">
        <f>SUM(I131-F131)*10000</f>
        <v>46.199999999998468</v>
      </c>
      <c r="K131" s="412">
        <f t="shared" si="13"/>
        <v>7.947230390209012</v>
      </c>
      <c r="L131" s="732">
        <f>SUM((I131-F131)/J131*K131)*E131</f>
        <v>7.9472303902090109E-4</v>
      </c>
      <c r="M131" s="729" t="s">
        <v>883</v>
      </c>
      <c r="N131" s="731">
        <v>1.2583</v>
      </c>
      <c r="O131" s="799">
        <f t="shared" si="16"/>
        <v>291.7921354427753</v>
      </c>
      <c r="P131" s="268"/>
    </row>
    <row r="132" spans="1:16" x14ac:dyDescent="0.25">
      <c r="A132" s="14" t="s">
        <v>1058</v>
      </c>
      <c r="B132" s="411" t="s">
        <v>2069</v>
      </c>
      <c r="C132" s="729" t="s">
        <v>52</v>
      </c>
      <c r="D132" s="425">
        <v>41428</v>
      </c>
      <c r="E132" s="14">
        <v>1</v>
      </c>
      <c r="F132" s="736">
        <v>0.9698</v>
      </c>
      <c r="G132" s="484" t="s">
        <v>976</v>
      </c>
      <c r="H132" s="503">
        <v>41431</v>
      </c>
      <c r="I132" s="731">
        <v>0.95240000000000002</v>
      </c>
      <c r="J132" s="798">
        <f>SUM(I132-F132)*10000</f>
        <v>-173.99999999999972</v>
      </c>
      <c r="K132" s="412">
        <f t="shared" si="13"/>
        <v>10</v>
      </c>
      <c r="L132" s="732">
        <f>SUM((I132-F132)/J132*K132)*E132</f>
        <v>1E-3</v>
      </c>
      <c r="M132" s="729" t="s">
        <v>883</v>
      </c>
      <c r="N132" s="731">
        <v>1</v>
      </c>
      <c r="O132" s="799">
        <f t="shared" si="16"/>
        <v>-1739.9999999999973</v>
      </c>
      <c r="P132" s="268"/>
    </row>
    <row r="133" spans="1:16" x14ac:dyDescent="0.25">
      <c r="A133" s="14" t="s">
        <v>1156</v>
      </c>
      <c r="B133" s="411" t="s">
        <v>2069</v>
      </c>
      <c r="C133" s="729" t="s">
        <v>52</v>
      </c>
      <c r="D133" s="425">
        <v>41435</v>
      </c>
      <c r="E133" s="14">
        <v>1</v>
      </c>
      <c r="F133" s="736">
        <v>93.28</v>
      </c>
      <c r="G133" s="484" t="s">
        <v>976</v>
      </c>
      <c r="H133" s="503">
        <v>41436</v>
      </c>
      <c r="I133" s="731">
        <v>92.15</v>
      </c>
      <c r="J133" s="798">
        <f>SUM(I133-F133)*100</f>
        <v>-112.99999999999955</v>
      </c>
      <c r="K133" s="412">
        <f>SUM(100000/N133)/100</f>
        <v>10.125967029851351</v>
      </c>
      <c r="L133" s="732">
        <f>SUM((I133-F133)/J133*K133)*E133</f>
        <v>0.10125967029851352</v>
      </c>
      <c r="M133" s="729" t="s">
        <v>883</v>
      </c>
      <c r="N133" s="727">
        <v>98.756</v>
      </c>
      <c r="O133" s="799">
        <f t="shared" si="16"/>
        <v>-11.586478536728888</v>
      </c>
      <c r="P133" s="268"/>
    </row>
    <row r="134" spans="1:16" x14ac:dyDescent="0.25">
      <c r="A134" s="14" t="s">
        <v>1149</v>
      </c>
      <c r="B134" s="411" t="s">
        <v>2069</v>
      </c>
      <c r="C134" s="729" t="s">
        <v>52</v>
      </c>
      <c r="D134" s="425">
        <v>41435</v>
      </c>
      <c r="E134" s="14">
        <v>1</v>
      </c>
      <c r="F134" s="736">
        <v>0.91854999999999998</v>
      </c>
      <c r="G134" s="484" t="s">
        <v>976</v>
      </c>
      <c r="H134" s="503">
        <v>41436</v>
      </c>
      <c r="I134" s="731">
        <v>0.9133</v>
      </c>
      <c r="J134" s="798">
        <f>SUM(I134-F134)*10000</f>
        <v>-52.499999999999773</v>
      </c>
      <c r="K134" s="412">
        <f>SUM(100000/N134)/10000</f>
        <v>10.613457864572277</v>
      </c>
      <c r="L134" s="732">
        <f>SUM((I134-F134)/J134*K134)*E134</f>
        <v>1.0613457864572277E-3</v>
      </c>
      <c r="M134" s="729" t="s">
        <v>883</v>
      </c>
      <c r="N134" s="727">
        <v>0.94220000000000004</v>
      </c>
      <c r="O134" s="799">
        <f t="shared" si="16"/>
        <v>-591.38881117601579</v>
      </c>
      <c r="P134" s="268"/>
    </row>
    <row r="135" spans="1:16" x14ac:dyDescent="0.25">
      <c r="A135" s="14" t="s">
        <v>1150</v>
      </c>
      <c r="B135" s="411" t="s">
        <v>2069</v>
      </c>
      <c r="C135" s="729" t="s">
        <v>52</v>
      </c>
      <c r="D135" s="425">
        <v>41435</v>
      </c>
      <c r="E135" s="14">
        <v>1</v>
      </c>
      <c r="F135" s="736">
        <v>96.53</v>
      </c>
      <c r="G135" s="484" t="s">
        <v>976</v>
      </c>
      <c r="H135" s="503">
        <v>41437</v>
      </c>
      <c r="I135" s="731">
        <v>95.635999999999996</v>
      </c>
      <c r="J135" s="798">
        <f>SUM(I135-F135)*100</f>
        <v>-89.400000000000546</v>
      </c>
      <c r="K135" s="412">
        <f>SUM(100000/N135)/100</f>
        <v>10.416449657298806</v>
      </c>
      <c r="L135" s="732">
        <f>SUM((I135-F135)/J135*K135)*E135</f>
        <v>0.10416449657298806</v>
      </c>
      <c r="M135" s="729" t="s">
        <v>883</v>
      </c>
      <c r="N135" s="727">
        <v>96.001999999999995</v>
      </c>
      <c r="O135" s="799">
        <f t="shared" si="16"/>
        <v>-9.7001166575958724</v>
      </c>
      <c r="P135" s="268"/>
    </row>
    <row r="136" spans="1:16" x14ac:dyDescent="0.25">
      <c r="A136" s="442" t="s">
        <v>1140</v>
      </c>
      <c r="B136" s="442" t="s">
        <v>2074</v>
      </c>
      <c r="C136" s="754" t="s">
        <v>77</v>
      </c>
      <c r="D136" s="755">
        <v>41435</v>
      </c>
      <c r="E136" s="442">
        <v>1</v>
      </c>
      <c r="F136" s="800">
        <v>1.3443000000000001</v>
      </c>
      <c r="G136" s="757" t="s">
        <v>976</v>
      </c>
      <c r="H136" s="503">
        <v>41437</v>
      </c>
      <c r="I136" s="758">
        <v>1.3539000000000001</v>
      </c>
      <c r="J136" s="798">
        <f>SUM(F136-I136)*10000</f>
        <v>-96.000000000000526</v>
      </c>
      <c r="K136" s="750">
        <f t="shared" ref="K136:K144" si="17">SUM(100000/N136)/10000</f>
        <v>9.7837784952548663</v>
      </c>
      <c r="L136" s="759">
        <f>SUM((F136-I136)/J136*K136)*E136</f>
        <v>9.7837784952548674E-4</v>
      </c>
      <c r="M136" s="729" t="s">
        <v>883</v>
      </c>
      <c r="N136" s="645">
        <v>1.0221</v>
      </c>
      <c r="O136" s="799">
        <f t="shared" si="16"/>
        <v>-918.93428778443626</v>
      </c>
      <c r="P136" s="268"/>
    </row>
    <row r="137" spans="1:16" x14ac:dyDescent="0.25">
      <c r="A137" s="442" t="s">
        <v>1174</v>
      </c>
      <c r="B137" s="442" t="s">
        <v>2074</v>
      </c>
      <c r="C137" s="754" t="s">
        <v>77</v>
      </c>
      <c r="D137" s="755">
        <v>41435</v>
      </c>
      <c r="E137" s="442">
        <v>1</v>
      </c>
      <c r="F137" s="800">
        <v>1.579</v>
      </c>
      <c r="G137" s="757" t="s">
        <v>976</v>
      </c>
      <c r="H137" s="503">
        <v>41438</v>
      </c>
      <c r="I137" s="758">
        <v>1.59378</v>
      </c>
      <c r="J137" s="798">
        <f>SUM(F137-I137)*10000</f>
        <v>-147.80000000000015</v>
      </c>
      <c r="K137" s="750">
        <f t="shared" si="17"/>
        <v>9.7837784952548663</v>
      </c>
      <c r="L137" s="759">
        <f>SUM((F137-I137)/J137*K137)*E137</f>
        <v>9.7837784952548674E-4</v>
      </c>
      <c r="M137" s="729" t="s">
        <v>883</v>
      </c>
      <c r="N137" s="645">
        <v>1.0221</v>
      </c>
      <c r="O137" s="799">
        <f t="shared" si="16"/>
        <v>-1414.7759139014488</v>
      </c>
      <c r="P137" s="323"/>
    </row>
    <row r="138" spans="1:16" x14ac:dyDescent="0.25">
      <c r="A138" s="14" t="s">
        <v>1147</v>
      </c>
      <c r="B138" s="411" t="s">
        <v>2069</v>
      </c>
      <c r="C138" s="729" t="s">
        <v>52</v>
      </c>
      <c r="D138" s="425">
        <v>41444</v>
      </c>
      <c r="E138" s="14">
        <v>1</v>
      </c>
      <c r="F138" s="736">
        <v>0.92727999999999999</v>
      </c>
      <c r="G138" s="484" t="s">
        <v>976</v>
      </c>
      <c r="H138" s="524">
        <v>41446</v>
      </c>
      <c r="I138" s="731">
        <v>0.92510000000000003</v>
      </c>
      <c r="J138" s="798">
        <f>SUM(I138-F138)*10000</f>
        <v>-21.799999999999599</v>
      </c>
      <c r="K138" s="412">
        <f t="shared" si="17"/>
        <v>10.364842454394694</v>
      </c>
      <c r="L138" s="732">
        <f>SUM((I138-F138)/J138*K138)*E138</f>
        <v>1.0364842454394694E-3</v>
      </c>
      <c r="M138" s="729" t="s">
        <v>883</v>
      </c>
      <c r="N138" s="727">
        <v>0.96479999999999999</v>
      </c>
      <c r="O138" s="799">
        <f>SUM(J138*K138*E138)/N138</f>
        <v>-234.19731084763697</v>
      </c>
      <c r="P138" s="323"/>
    </row>
    <row r="139" spans="1:16" x14ac:dyDescent="0.25">
      <c r="A139" s="14" t="s">
        <v>1177</v>
      </c>
      <c r="B139" s="411" t="s">
        <v>2069</v>
      </c>
      <c r="C139" s="729" t="s">
        <v>52</v>
      </c>
      <c r="D139" s="425">
        <v>41445</v>
      </c>
      <c r="E139" s="14">
        <v>1</v>
      </c>
      <c r="F139" s="736">
        <v>1.9712000000000001</v>
      </c>
      <c r="G139" s="484" t="s">
        <v>976</v>
      </c>
      <c r="H139" s="524">
        <v>41446</v>
      </c>
      <c r="I139" s="731">
        <v>1.9886999999999999</v>
      </c>
      <c r="J139" s="798">
        <f>SUM(I139-F139)*10000</f>
        <v>174.99999999999849</v>
      </c>
      <c r="K139" s="412">
        <f t="shared" si="17"/>
        <v>7.8870573389068541</v>
      </c>
      <c r="L139" s="732">
        <f>SUM((I139-F139)/J139*K139)*E139</f>
        <v>7.8870573389068532E-4</v>
      </c>
      <c r="M139" s="729" t="s">
        <v>883</v>
      </c>
      <c r="N139" s="727">
        <v>1.2679</v>
      </c>
      <c r="O139" s="939">
        <f>SUM(J139*K139*E139)/N139</f>
        <v>1088.5992856760688</v>
      </c>
      <c r="P139" s="323"/>
    </row>
    <row r="140" spans="1:16" x14ac:dyDescent="0.25">
      <c r="A140" s="14" t="s">
        <v>1031</v>
      </c>
      <c r="B140" s="411" t="s">
        <v>2069</v>
      </c>
      <c r="C140" s="729" t="s">
        <v>52</v>
      </c>
      <c r="D140" s="425">
        <v>41444</v>
      </c>
      <c r="E140" s="14">
        <v>1</v>
      </c>
      <c r="F140" s="736">
        <v>1.0251999999999999</v>
      </c>
      <c r="G140" s="484" t="s">
        <v>976</v>
      </c>
      <c r="H140" s="524">
        <v>41450</v>
      </c>
      <c r="I140" s="731">
        <v>1.04643</v>
      </c>
      <c r="J140" s="798">
        <f>SUM(I140-F140)*10000</f>
        <v>212.30000000000081</v>
      </c>
      <c r="K140" s="412">
        <f t="shared" si="17"/>
        <v>9.7818644233590923</v>
      </c>
      <c r="L140" s="732">
        <f>SUM((I140-F140)/J140*K140)*E140</f>
        <v>9.7818644233590925E-4</v>
      </c>
      <c r="M140" s="729" t="s">
        <v>883</v>
      </c>
      <c r="N140" s="727">
        <v>1.0223</v>
      </c>
      <c r="O140" s="799">
        <f>SUM(J140*K140)/N140</f>
        <v>2031.3898240038573</v>
      </c>
      <c r="P140" s="323"/>
    </row>
    <row r="141" spans="1:16" x14ac:dyDescent="0.25">
      <c r="A141" s="442" t="s">
        <v>1035</v>
      </c>
      <c r="B141" s="442" t="s">
        <v>2074</v>
      </c>
      <c r="C141" s="754" t="s">
        <v>77</v>
      </c>
      <c r="D141" s="755">
        <v>41445</v>
      </c>
      <c r="E141" s="442">
        <v>1</v>
      </c>
      <c r="F141" s="800">
        <v>1.3257000000000001</v>
      </c>
      <c r="G141" s="757" t="s">
        <v>976</v>
      </c>
      <c r="H141" s="524">
        <v>41450</v>
      </c>
      <c r="I141" s="758">
        <v>1.3137000000000001</v>
      </c>
      <c r="J141" s="798">
        <f>SUM(F141-I141)*10000</f>
        <v>120.00000000000011</v>
      </c>
      <c r="K141" s="750">
        <f t="shared" si="17"/>
        <v>10</v>
      </c>
      <c r="L141" s="759">
        <f>SUM((F141-I141)/J141*K141)*E141</f>
        <v>1E-3</v>
      </c>
      <c r="M141" s="729" t="s">
        <v>883</v>
      </c>
      <c r="N141" s="645">
        <v>1</v>
      </c>
      <c r="O141" s="799">
        <f>SUM(J141*K141)/N141</f>
        <v>1200.0000000000011</v>
      </c>
      <c r="P141" s="268"/>
    </row>
    <row r="142" spans="1:16" x14ac:dyDescent="0.25">
      <c r="A142" s="14" t="s">
        <v>1148</v>
      </c>
      <c r="B142" s="411" t="s">
        <v>2069</v>
      </c>
      <c r="C142" s="729" t="s">
        <v>52</v>
      </c>
      <c r="D142" s="425">
        <v>41449</v>
      </c>
      <c r="E142" s="14">
        <v>1</v>
      </c>
      <c r="F142" s="736">
        <v>1.1952</v>
      </c>
      <c r="G142" s="484" t="s">
        <v>976</v>
      </c>
      <c r="H142" s="524">
        <v>41453</v>
      </c>
      <c r="I142" s="731">
        <v>1.1854</v>
      </c>
      <c r="J142" s="798">
        <f>SUM(I142-F142)*10000</f>
        <v>-98.000000000000313</v>
      </c>
      <c r="K142" s="412">
        <f t="shared" si="17"/>
        <v>7.7724234416291003</v>
      </c>
      <c r="L142" s="732">
        <f>SUM((I142-F142)/J142*K142)*E142</f>
        <v>7.7724234416290991E-4</v>
      </c>
      <c r="M142" s="729" t="s">
        <v>883</v>
      </c>
      <c r="N142" s="727">
        <v>1.2866</v>
      </c>
      <c r="O142" s="799">
        <f>SUM(J142*K142)/N142</f>
        <v>-592.02354832866024</v>
      </c>
      <c r="P142" s="268"/>
    </row>
    <row r="143" spans="1:16" x14ac:dyDescent="0.25">
      <c r="A143" s="14" t="s">
        <v>1144</v>
      </c>
      <c r="B143" s="411" t="s">
        <v>2069</v>
      </c>
      <c r="C143" s="729" t="s">
        <v>52</v>
      </c>
      <c r="D143" s="425">
        <v>41451</v>
      </c>
      <c r="E143" s="14">
        <v>1</v>
      </c>
      <c r="F143" s="736">
        <v>0.87860000000000005</v>
      </c>
      <c r="G143" s="484" t="s">
        <v>976</v>
      </c>
      <c r="H143" s="524">
        <v>41453</v>
      </c>
      <c r="I143" s="731">
        <v>0.87634999999999996</v>
      </c>
      <c r="J143" s="798">
        <f>SUM(I143-F143)*10000</f>
        <v>-22.500000000000853</v>
      </c>
      <c r="K143" s="412">
        <f t="shared" si="17"/>
        <v>10.5977108944468</v>
      </c>
      <c r="L143" s="732">
        <f>SUM((I143-F143)/J143*K143)*E143</f>
        <v>1.0597710894446801E-3</v>
      </c>
      <c r="M143" s="729" t="s">
        <v>883</v>
      </c>
      <c r="N143" s="727">
        <v>0.94359999999999999</v>
      </c>
      <c r="O143" s="799">
        <f>SUM(J143*K143*E143)/N143</f>
        <v>-252.70082145513146</v>
      </c>
      <c r="P143" s="268"/>
    </row>
    <row r="144" spans="1:16" x14ac:dyDescent="0.25">
      <c r="A144" s="442" t="s">
        <v>1118</v>
      </c>
      <c r="B144" s="442" t="s">
        <v>2074</v>
      </c>
      <c r="C144" s="754" t="s">
        <v>77</v>
      </c>
      <c r="D144" s="755">
        <v>41450</v>
      </c>
      <c r="E144" s="442">
        <v>1</v>
      </c>
      <c r="F144" s="800">
        <v>1.4118999999999999</v>
      </c>
      <c r="G144" s="757" t="s">
        <v>976</v>
      </c>
      <c r="H144" s="524">
        <v>41458</v>
      </c>
      <c r="I144" s="758">
        <v>1.4314</v>
      </c>
      <c r="J144" s="798">
        <f>SUM(F144-I144)*10000</f>
        <v>-195.00000000000074</v>
      </c>
      <c r="K144" s="750">
        <f t="shared" si="17"/>
        <v>9.1456999999999979</v>
      </c>
      <c r="L144" s="759">
        <f>SUM((F144-I144)/J144*K144)*E144</f>
        <v>9.1456999999999975E-4</v>
      </c>
      <c r="M144" s="729" t="s">
        <v>883</v>
      </c>
      <c r="N144" s="645">
        <f>1/0.91457</f>
        <v>1.0934100178225834</v>
      </c>
      <c r="O144" s="799">
        <f>SUM(J144*K144)/N144</f>
        <v>-1631.0546555550056</v>
      </c>
      <c r="P144" s="268"/>
    </row>
    <row r="145" spans="1:16" x14ac:dyDescent="0.25">
      <c r="A145" s="14" t="s">
        <v>1156</v>
      </c>
      <c r="B145" s="411" t="s">
        <v>2069</v>
      </c>
      <c r="C145" s="729" t="s">
        <v>52</v>
      </c>
      <c r="D145" s="425">
        <v>41452</v>
      </c>
      <c r="E145" s="14">
        <v>1</v>
      </c>
      <c r="F145" s="736">
        <v>91.51</v>
      </c>
      <c r="G145" s="484" t="s">
        <v>976</v>
      </c>
      <c r="H145" s="524">
        <v>41458</v>
      </c>
      <c r="I145" s="731">
        <v>90.381</v>
      </c>
      <c r="J145" s="798">
        <f>SUM(I145-F145)*100</f>
        <v>-112.90000000000049</v>
      </c>
      <c r="K145" s="412">
        <f>SUM(100000/N145)/100</f>
        <v>9.9386783545524118</v>
      </c>
      <c r="L145" s="732">
        <f>SUM((I145-F145)/J145*K145)*E145</f>
        <v>9.9386783545524118E-2</v>
      </c>
      <c r="M145" s="729" t="s">
        <v>883</v>
      </c>
      <c r="N145" s="727">
        <v>100.617</v>
      </c>
      <c r="O145" s="799">
        <f>SUM(J145*K145)/N145</f>
        <v>-11.15196026743962</v>
      </c>
      <c r="P145" s="268"/>
    </row>
    <row r="146" spans="1:16" x14ac:dyDescent="0.25">
      <c r="A146" s="14" t="s">
        <v>1144</v>
      </c>
      <c r="B146" s="411" t="s">
        <v>2069</v>
      </c>
      <c r="C146" s="729" t="s">
        <v>52</v>
      </c>
      <c r="D146" s="425">
        <v>41452</v>
      </c>
      <c r="E146" s="14">
        <v>1</v>
      </c>
      <c r="F146" s="736">
        <v>0.87860000000000005</v>
      </c>
      <c r="G146" s="484" t="s">
        <v>976</v>
      </c>
      <c r="H146" s="524">
        <v>41466</v>
      </c>
      <c r="I146" s="731">
        <v>0.871</v>
      </c>
      <c r="J146" s="798">
        <f>SUM(I146-F146)*10000</f>
        <v>-76.000000000000512</v>
      </c>
      <c r="K146" s="412">
        <f>SUM(100000/N146)/10000</f>
        <v>10.540739959945189</v>
      </c>
      <c r="L146" s="732">
        <f>SUM((I146-F146)/J146*K146)*E146</f>
        <v>1.0540739959945188E-3</v>
      </c>
      <c r="M146" s="729" t="s">
        <v>883</v>
      </c>
      <c r="N146" s="727">
        <v>0.94869999999999999</v>
      </c>
      <c r="O146" s="799">
        <f>SUM(J146*K146*E146)/N146</f>
        <v>-844.41471166421388</v>
      </c>
      <c r="P146" s="268"/>
    </row>
    <row r="147" spans="1:16" x14ac:dyDescent="0.25">
      <c r="A147" s="14" t="s">
        <v>1143</v>
      </c>
      <c r="B147" s="411" t="s">
        <v>2069</v>
      </c>
      <c r="C147" s="729" t="s">
        <v>52</v>
      </c>
      <c r="D147" s="425">
        <v>41456</v>
      </c>
      <c r="E147" s="14">
        <v>1</v>
      </c>
      <c r="F147" s="736">
        <v>1.2363999999999999</v>
      </c>
      <c r="G147" s="484" t="s">
        <v>976</v>
      </c>
      <c r="H147" s="524">
        <v>41466</v>
      </c>
      <c r="I147" s="731">
        <v>1.2375</v>
      </c>
      <c r="J147" s="798">
        <f>SUM(I147-F147)*10000</f>
        <v>11.000000000001009</v>
      </c>
      <c r="K147" s="412">
        <f>SUM(100000/N147)/10000</f>
        <v>10.436016781114985</v>
      </c>
      <c r="L147" s="732">
        <f>SUM((I147-F147)/J147*K147)*E147</f>
        <v>1.0436016781114985E-3</v>
      </c>
      <c r="M147" s="729" t="s">
        <v>883</v>
      </c>
      <c r="N147" s="727">
        <v>0.95821999999999996</v>
      </c>
      <c r="O147" s="799">
        <f>SUM(J147*K147)/N147</f>
        <v>119.80149088129592</v>
      </c>
      <c r="P147" s="350"/>
    </row>
    <row r="148" spans="1:16" x14ac:dyDescent="0.25">
      <c r="A148" s="442" t="s">
        <v>1145</v>
      </c>
      <c r="B148" s="442" t="s">
        <v>2074</v>
      </c>
      <c r="C148" s="754" t="s">
        <v>77</v>
      </c>
      <c r="D148" s="755">
        <v>41464</v>
      </c>
      <c r="E148" s="442">
        <v>1</v>
      </c>
      <c r="F148" s="800">
        <v>1.6315</v>
      </c>
      <c r="G148" s="757" t="s">
        <v>976</v>
      </c>
      <c r="H148" s="524">
        <v>41467</v>
      </c>
      <c r="I148" s="758">
        <v>1.6677999999999999</v>
      </c>
      <c r="J148" s="798">
        <f>SUM(F148-I148)*10000</f>
        <v>-363</v>
      </c>
      <c r="K148" s="750">
        <f>SUM(100000/N148)/10000</f>
        <v>9.1166013310237943</v>
      </c>
      <c r="L148" s="759">
        <f>SUM((F148-I148)/J148*K148)*E148</f>
        <v>9.1166013310237939E-4</v>
      </c>
      <c r="M148" s="729" t="s">
        <v>883</v>
      </c>
      <c r="N148" s="645">
        <v>1.0969</v>
      </c>
      <c r="O148" s="799">
        <f>SUM(J148*K148*E148)/N148</f>
        <v>-3016.9808397863412</v>
      </c>
      <c r="P148" s="323"/>
    </row>
    <row r="149" spans="1:16" x14ac:dyDescent="0.25">
      <c r="A149" s="14" t="s">
        <v>1119</v>
      </c>
      <c r="B149" s="411" t="s">
        <v>2069</v>
      </c>
      <c r="C149" s="729" t="s">
        <v>52</v>
      </c>
      <c r="D149" s="425">
        <v>41465</v>
      </c>
      <c r="E149" s="14">
        <v>1</v>
      </c>
      <c r="F149" s="736">
        <v>1.1758</v>
      </c>
      <c r="G149" s="484" t="s">
        <v>976</v>
      </c>
      <c r="H149" s="524">
        <v>41467</v>
      </c>
      <c r="I149" s="731">
        <v>1.1498999999999999</v>
      </c>
      <c r="J149" s="798">
        <f>SUM(I149-F149)*10000</f>
        <v>-259.00000000000034</v>
      </c>
      <c r="K149" s="412">
        <f>SUM(100000/N149)/10000</f>
        <v>7.9441368298127566</v>
      </c>
      <c r="L149" s="732">
        <f>SUM((I149-F149)/J149*K149)*E149</f>
        <v>7.944136829812757E-4</v>
      </c>
      <c r="M149" s="729" t="s">
        <v>883</v>
      </c>
      <c r="N149" s="727">
        <v>1.2587900000000001</v>
      </c>
      <c r="O149" s="799">
        <f t="shared" ref="O149:O154" si="18">SUM(J149*K149)/N149</f>
        <v>-1634.5311282433977</v>
      </c>
      <c r="P149" s="268"/>
    </row>
    <row r="150" spans="1:16" x14ac:dyDescent="0.25">
      <c r="A150" s="442" t="s">
        <v>1167</v>
      </c>
      <c r="B150" s="442" t="s">
        <v>2074</v>
      </c>
      <c r="C150" s="754" t="s">
        <v>77</v>
      </c>
      <c r="D150" s="755">
        <v>41465</v>
      </c>
      <c r="E150" s="442">
        <v>1</v>
      </c>
      <c r="F150" s="800">
        <v>103.13200000000001</v>
      </c>
      <c r="G150" s="757" t="s">
        <v>976</v>
      </c>
      <c r="H150" s="524">
        <v>41467</v>
      </c>
      <c r="I150" s="758">
        <v>105.17</v>
      </c>
      <c r="J150" s="798">
        <f>SUM(F150-I150)*100</f>
        <v>-203.79999999999967</v>
      </c>
      <c r="K150" s="750">
        <f>SUM(100000/N150)/100</f>
        <v>10.107646434527719</v>
      </c>
      <c r="L150" s="759">
        <f>SUM((F150-I150)/J150*K150)*E150</f>
        <v>0.1010764643452772</v>
      </c>
      <c r="M150" s="729" t="s">
        <v>883</v>
      </c>
      <c r="N150" s="645">
        <v>98.935000000000002</v>
      </c>
      <c r="O150" s="799">
        <f t="shared" si="18"/>
        <v>-20.821128451576751</v>
      </c>
      <c r="P150" s="350"/>
    </row>
    <row r="151" spans="1:16" x14ac:dyDescent="0.25">
      <c r="A151" s="442" t="s">
        <v>1059</v>
      </c>
      <c r="B151" s="442" t="s">
        <v>2074</v>
      </c>
      <c r="C151" s="754" t="s">
        <v>77</v>
      </c>
      <c r="D151" s="755">
        <v>41465</v>
      </c>
      <c r="E151" s="442">
        <v>1</v>
      </c>
      <c r="F151" s="800">
        <v>1.2728999999999999</v>
      </c>
      <c r="G151" s="757" t="s">
        <v>976</v>
      </c>
      <c r="H151" s="524">
        <v>41467</v>
      </c>
      <c r="I151" s="758">
        <v>1.2644</v>
      </c>
      <c r="J151" s="798">
        <f>SUM(F151-I151)*10000</f>
        <v>84.999999999999517</v>
      </c>
      <c r="K151" s="750">
        <f>SUM(100000/N151)/10000</f>
        <v>7.9189103579347488</v>
      </c>
      <c r="L151" s="759">
        <f>SUM((F151-I151)/J151*K151)*E151</f>
        <v>7.9189103579347493E-4</v>
      </c>
      <c r="M151" s="729" t="s">
        <v>883</v>
      </c>
      <c r="N151" s="645">
        <v>1.2627999999999999</v>
      </c>
      <c r="O151" s="799">
        <f t="shared" si="18"/>
        <v>533.02770068455015</v>
      </c>
      <c r="P151" s="323"/>
    </row>
    <row r="152" spans="1:16" x14ac:dyDescent="0.25">
      <c r="A152" s="14" t="s">
        <v>1058</v>
      </c>
      <c r="B152" s="411" t="s">
        <v>2069</v>
      </c>
      <c r="C152" s="729" t="s">
        <v>52</v>
      </c>
      <c r="D152" s="425">
        <v>41466</v>
      </c>
      <c r="E152" s="14">
        <v>1</v>
      </c>
      <c r="F152" s="736">
        <v>0.9284</v>
      </c>
      <c r="G152" s="484" t="s">
        <v>976</v>
      </c>
      <c r="H152" s="524">
        <v>41467</v>
      </c>
      <c r="I152" s="731">
        <v>0.90280000000000005</v>
      </c>
      <c r="J152" s="798">
        <f>SUM(I152-F152)*10000</f>
        <v>-255.99999999999957</v>
      </c>
      <c r="K152" s="412">
        <f>SUM(100000/N152)/10000</f>
        <v>10</v>
      </c>
      <c r="L152" s="732">
        <f>SUM((I152-F152)/J152*K152)*E152</f>
        <v>1E-3</v>
      </c>
      <c r="M152" s="729" t="s">
        <v>883</v>
      </c>
      <c r="N152" s="727">
        <v>1</v>
      </c>
      <c r="O152" s="799">
        <f t="shared" si="18"/>
        <v>-2559.9999999999959</v>
      </c>
      <c r="P152" s="268"/>
    </row>
    <row r="153" spans="1:16" x14ac:dyDescent="0.25">
      <c r="A153" s="14" t="s">
        <v>1032</v>
      </c>
      <c r="B153" s="411" t="s">
        <v>2069</v>
      </c>
      <c r="C153" s="729" t="s">
        <v>52</v>
      </c>
      <c r="D153" s="425">
        <v>41491</v>
      </c>
      <c r="E153" s="14">
        <v>1</v>
      </c>
      <c r="F153" s="736">
        <v>1.4232</v>
      </c>
      <c r="G153" s="484" t="s">
        <v>976</v>
      </c>
      <c r="H153" s="524">
        <v>41493</v>
      </c>
      <c r="I153" s="731">
        <v>1.4151</v>
      </c>
      <c r="J153" s="798">
        <f>SUM(I153-F153)*10000</f>
        <v>-80.999999999999957</v>
      </c>
      <c r="K153" s="412">
        <f>SUM(100000/N153)/10000</f>
        <v>10.803452783509611</v>
      </c>
      <c r="L153" s="732">
        <f>SUM((I153-F153)/J153*K153)*E153</f>
        <v>1.0803452783509611E-3</v>
      </c>
      <c r="M153" s="729" t="s">
        <v>883</v>
      </c>
      <c r="N153" s="727">
        <v>0.92562999999999995</v>
      </c>
      <c r="O153" s="799">
        <f t="shared" si="18"/>
        <v>-945.38819556872409</v>
      </c>
      <c r="P153" s="323"/>
    </row>
    <row r="154" spans="1:16" x14ac:dyDescent="0.25">
      <c r="A154" s="14" t="s">
        <v>1151</v>
      </c>
      <c r="B154" s="411" t="s">
        <v>2069</v>
      </c>
      <c r="C154" s="729" t="s">
        <v>52</v>
      </c>
      <c r="D154" s="425">
        <v>41491</v>
      </c>
      <c r="E154" s="14">
        <v>1</v>
      </c>
      <c r="F154" s="736">
        <v>151.47</v>
      </c>
      <c r="G154" s="484" t="s">
        <v>976</v>
      </c>
      <c r="H154" s="524">
        <v>41493</v>
      </c>
      <c r="I154" s="731">
        <v>148.18</v>
      </c>
      <c r="J154" s="798">
        <f>SUM(I154-F154)*100</f>
        <v>-328.9999999999992</v>
      </c>
      <c r="K154" s="412">
        <f>SUM(100000/N154)/100</f>
        <v>10.232481990831696</v>
      </c>
      <c r="L154" s="732">
        <v>0</v>
      </c>
      <c r="M154" s="729" t="s">
        <v>883</v>
      </c>
      <c r="N154" s="727">
        <v>97.727999999999994</v>
      </c>
      <c r="O154" s="799">
        <f t="shared" si="18"/>
        <v>-34.44751325089657</v>
      </c>
      <c r="P154" s="323"/>
    </row>
    <row r="155" spans="1:16" x14ac:dyDescent="0.25">
      <c r="A155" s="14" t="s">
        <v>1146</v>
      </c>
      <c r="B155" s="411" t="s">
        <v>2069</v>
      </c>
      <c r="C155" s="729" t="s">
        <v>52</v>
      </c>
      <c r="D155" s="425">
        <v>41493</v>
      </c>
      <c r="E155" s="14">
        <v>1</v>
      </c>
      <c r="F155" s="736">
        <v>1.5438000000000001</v>
      </c>
      <c r="G155" s="484" t="s">
        <v>976</v>
      </c>
      <c r="H155" s="524">
        <v>41498</v>
      </c>
      <c r="I155" s="731">
        <v>1.5466</v>
      </c>
      <c r="J155" s="798">
        <f>SUM(I155-F155)*10000</f>
        <v>27.999999999999137</v>
      </c>
      <c r="K155" s="412">
        <f>SUM(100000/N155)/10000</f>
        <v>10</v>
      </c>
      <c r="L155" s="732">
        <f>SUM((I155-F155)/J155*K155)*E155</f>
        <v>1E-3</v>
      </c>
      <c r="M155" s="729" t="s">
        <v>883</v>
      </c>
      <c r="N155" s="727">
        <v>1</v>
      </c>
      <c r="O155" s="939">
        <f>SUM(J155*K155*E155)/N155</f>
        <v>279.99999999999136</v>
      </c>
      <c r="P155" s="323"/>
    </row>
    <row r="156" spans="1:16" x14ac:dyDescent="0.25">
      <c r="A156" s="442" t="s">
        <v>1275</v>
      </c>
      <c r="B156" s="442" t="s">
        <v>2074</v>
      </c>
      <c r="C156" s="754" t="s">
        <v>77</v>
      </c>
      <c r="D156" s="755">
        <v>41466</v>
      </c>
      <c r="E156" s="442">
        <v>1</v>
      </c>
      <c r="F156" s="800">
        <v>98.694999999999993</v>
      </c>
      <c r="G156" s="757" t="s">
        <v>976</v>
      </c>
      <c r="H156" s="524">
        <v>41499</v>
      </c>
      <c r="I156" s="758">
        <v>96.89</v>
      </c>
      <c r="J156" s="798">
        <f>SUM(F156-I156)*100</f>
        <v>180.49999999999926</v>
      </c>
      <c r="K156" s="750">
        <f>SUM(100000/N156)/100</f>
        <v>10.320982557539478</v>
      </c>
      <c r="L156" s="759">
        <f>SUM((F156-I156)/J156*K156)*E156</f>
        <v>0.10320982557539479</v>
      </c>
      <c r="M156" s="729" t="s">
        <v>883</v>
      </c>
      <c r="N156" s="645">
        <f>I156</f>
        <v>96.89</v>
      </c>
      <c r="O156" s="799">
        <f>SUM(J156*K156)/N156</f>
        <v>19.227343912022583</v>
      </c>
      <c r="P156" s="323"/>
    </row>
    <row r="157" spans="1:16" x14ac:dyDescent="0.25">
      <c r="A157" s="14" t="s">
        <v>1058</v>
      </c>
      <c r="B157" s="411" t="s">
        <v>2069</v>
      </c>
      <c r="C157" s="729" t="s">
        <v>52</v>
      </c>
      <c r="D157" s="425">
        <v>41494</v>
      </c>
      <c r="E157" s="14">
        <v>1</v>
      </c>
      <c r="F157" s="736">
        <v>0.90280000000000005</v>
      </c>
      <c r="G157" s="484" t="s">
        <v>976</v>
      </c>
      <c r="H157" s="524">
        <v>41499</v>
      </c>
      <c r="I157" s="731">
        <v>0.91459999999999997</v>
      </c>
      <c r="J157" s="798">
        <f>SUM(I157-F157)*10000</f>
        <v>117.99999999999922</v>
      </c>
      <c r="K157" s="412">
        <f>SUM(100000/N157)/10000</f>
        <v>10</v>
      </c>
      <c r="L157" s="732">
        <f>SUM((I157-F157)/J157*K157)*E157</f>
        <v>1E-3</v>
      </c>
      <c r="M157" s="729" t="s">
        <v>883</v>
      </c>
      <c r="N157" s="727">
        <v>1</v>
      </c>
      <c r="O157" s="799">
        <f>SUM(J157*K157)/N157</f>
        <v>1179.9999999999923</v>
      </c>
      <c r="P157" s="350"/>
    </row>
    <row r="158" spans="1:16" x14ac:dyDescent="0.25">
      <c r="A158" s="442" t="s">
        <v>1118</v>
      </c>
      <c r="B158" s="442" t="s">
        <v>2074</v>
      </c>
      <c r="C158" s="754" t="s">
        <v>77</v>
      </c>
      <c r="D158" s="755">
        <v>41494</v>
      </c>
      <c r="E158" s="442">
        <v>1</v>
      </c>
      <c r="F158" s="800">
        <v>1.4732000000000001</v>
      </c>
      <c r="G158" s="757" t="s">
        <v>976</v>
      </c>
      <c r="H158" s="524">
        <v>41499</v>
      </c>
      <c r="I158" s="758">
        <v>1.4551000000000001</v>
      </c>
      <c r="J158" s="798">
        <f>SUM(F158-I158)*10000</f>
        <v>181.00000000000006</v>
      </c>
      <c r="K158" s="750">
        <f>SUM(100000/N158)/10000</f>
        <v>9.1049804242920871</v>
      </c>
      <c r="L158" s="759">
        <f>SUM((F158-I158)/J158*K158)*E158</f>
        <v>9.1049804242920862E-4</v>
      </c>
      <c r="M158" s="729" t="s">
        <v>883</v>
      </c>
      <c r="N158" s="645">
        <v>1.0983000000000001</v>
      </c>
      <c r="O158" s="799">
        <f>SUM(J158*K158)/N158</f>
        <v>1500.5021003340328</v>
      </c>
      <c r="P158" s="268"/>
    </row>
    <row r="159" spans="1:16" x14ac:dyDescent="0.25">
      <c r="A159" s="14" t="s">
        <v>1142</v>
      </c>
      <c r="B159" s="411" t="s">
        <v>2069</v>
      </c>
      <c r="C159" s="729" t="s">
        <v>52</v>
      </c>
      <c r="D159" s="425">
        <v>41494</v>
      </c>
      <c r="E159" s="14">
        <v>1</v>
      </c>
      <c r="F159" s="736">
        <v>0.94110000000000005</v>
      </c>
      <c r="G159" s="484" t="s">
        <v>976</v>
      </c>
      <c r="H159" s="524">
        <v>41502</v>
      </c>
      <c r="I159" s="731">
        <v>0.94194999999999995</v>
      </c>
      <c r="J159" s="798">
        <f>SUM(I159-F159)*10000</f>
        <v>8.4999999999990639</v>
      </c>
      <c r="K159" s="412">
        <f>SUM(100000/N159)/10000</f>
        <v>9.6824167312161116</v>
      </c>
      <c r="L159" s="732">
        <f>SUM((I159-F159)/J159*K159)*E159</f>
        <v>9.6824167312161119E-4</v>
      </c>
      <c r="M159" s="729" t="s">
        <v>883</v>
      </c>
      <c r="N159" s="731">
        <v>1.0327999999999999</v>
      </c>
      <c r="O159" s="799">
        <f>SUM(J159*K159*E159)/N159</f>
        <v>79.686814693384861</v>
      </c>
      <c r="P159" s="268"/>
    </row>
    <row r="160" spans="1:16" x14ac:dyDescent="0.25">
      <c r="A160" s="14" t="s">
        <v>1156</v>
      </c>
      <c r="B160" s="411" t="s">
        <v>2069</v>
      </c>
      <c r="C160" s="729" t="s">
        <v>52</v>
      </c>
      <c r="D160" s="425">
        <v>41498</v>
      </c>
      <c r="E160" s="14">
        <v>1</v>
      </c>
      <c r="F160" s="736">
        <v>89.01</v>
      </c>
      <c r="G160" s="484" t="s">
        <v>976</v>
      </c>
      <c r="H160" s="524">
        <v>41502</v>
      </c>
      <c r="I160" s="731">
        <v>88.98</v>
      </c>
      <c r="J160" s="798">
        <f>SUM(I160-F160)*10000</f>
        <v>-300.00000000001137</v>
      </c>
      <c r="K160" s="412">
        <f>SUM(100000/N160)/100</f>
        <v>10.272319181501608</v>
      </c>
      <c r="L160" s="732">
        <f>SUM((I160-F160)/J160*K160)*E160</f>
        <v>1.0272319181501609E-3</v>
      </c>
      <c r="M160" s="729" t="s">
        <v>883</v>
      </c>
      <c r="N160" s="727">
        <v>97.349000000000004</v>
      </c>
      <c r="O160" s="799">
        <f t="shared" ref="O160:O176" si="19">SUM(J160*K160)/N160</f>
        <v>-31.656162409994955</v>
      </c>
      <c r="P160" s="268"/>
    </row>
    <row r="161" spans="1:16" x14ac:dyDescent="0.25">
      <c r="A161" s="14" t="s">
        <v>1059</v>
      </c>
      <c r="B161" s="411" t="s">
        <v>2069</v>
      </c>
      <c r="C161" s="729" t="s">
        <v>52</v>
      </c>
      <c r="D161" s="425">
        <v>41501</v>
      </c>
      <c r="E161" s="14">
        <v>1</v>
      </c>
      <c r="F161" s="736">
        <v>1.2645</v>
      </c>
      <c r="G161" s="484" t="s">
        <v>976</v>
      </c>
      <c r="H161" s="524">
        <v>41502</v>
      </c>
      <c r="I161" s="731">
        <v>1.26851</v>
      </c>
      <c r="J161" s="798">
        <f>SUM(I161-F161)*10000</f>
        <v>40.100000000000691</v>
      </c>
      <c r="K161" s="412">
        <f>SUM(100000/N161)/10000</f>
        <v>7.8827053444742239</v>
      </c>
      <c r="L161" s="732">
        <f>SUM((I161-F161)/J161*K161)*E161</f>
        <v>7.8827053444742239E-4</v>
      </c>
      <c r="M161" s="729" t="s">
        <v>883</v>
      </c>
      <c r="N161" s="727">
        <v>1.2685999999999999</v>
      </c>
      <c r="O161" s="799">
        <f t="shared" si="19"/>
        <v>249.16954462669227</v>
      </c>
      <c r="P161" s="323"/>
    </row>
    <row r="162" spans="1:16" x14ac:dyDescent="0.25">
      <c r="A162" s="442" t="s">
        <v>1058</v>
      </c>
      <c r="B162" s="442" t="s">
        <v>2074</v>
      </c>
      <c r="C162" s="754" t="s">
        <v>77</v>
      </c>
      <c r="D162" s="755">
        <v>41501</v>
      </c>
      <c r="E162" s="442">
        <v>1</v>
      </c>
      <c r="F162" s="800">
        <v>0.90769999999999995</v>
      </c>
      <c r="G162" s="757" t="s">
        <v>976</v>
      </c>
      <c r="H162" s="524">
        <v>41505</v>
      </c>
      <c r="I162" s="758">
        <v>0.92200000000000004</v>
      </c>
      <c r="J162" s="798">
        <f>SUM(F162-I162)*10000</f>
        <v>-143.00000000000091</v>
      </c>
      <c r="K162" s="750">
        <f>SUM(100000/N162)/10000</f>
        <v>10</v>
      </c>
      <c r="L162" s="759">
        <f>SUM((F162-I162)/J162*K162)*E162</f>
        <v>1E-3</v>
      </c>
      <c r="M162" s="729" t="s">
        <v>883</v>
      </c>
      <c r="N162" s="758">
        <v>1</v>
      </c>
      <c r="O162" s="799">
        <f t="shared" si="19"/>
        <v>-1430.0000000000091</v>
      </c>
      <c r="P162" s="350"/>
    </row>
    <row r="163" spans="1:16" x14ac:dyDescent="0.25">
      <c r="A163" s="14" t="s">
        <v>1151</v>
      </c>
      <c r="B163" s="411" t="s">
        <v>2069</v>
      </c>
      <c r="C163" s="729" t="s">
        <v>52</v>
      </c>
      <c r="D163" s="425">
        <v>41499</v>
      </c>
      <c r="E163" s="14">
        <v>1</v>
      </c>
      <c r="F163" s="736">
        <v>151.47</v>
      </c>
      <c r="G163" s="484" t="s">
        <v>976</v>
      </c>
      <c r="H163" s="524">
        <v>41506</v>
      </c>
      <c r="I163" s="731">
        <v>152.12</v>
      </c>
      <c r="J163" s="798">
        <f>SUM(I163-F163)*100</f>
        <v>65.000000000000568</v>
      </c>
      <c r="K163" s="412">
        <f>SUM(100000/N163)/100</f>
        <v>10.252204223908141</v>
      </c>
      <c r="L163" s="732">
        <f>SUM((I163-F163)/J163*K163)*E163</f>
        <v>0.10252204223908142</v>
      </c>
      <c r="M163" s="729" t="s">
        <v>883</v>
      </c>
      <c r="N163" s="727">
        <v>97.54</v>
      </c>
      <c r="O163" s="799">
        <f t="shared" si="19"/>
        <v>6.8319999441668537</v>
      </c>
      <c r="P163" s="323"/>
    </row>
    <row r="164" spans="1:16" x14ac:dyDescent="0.25">
      <c r="A164" s="14" t="s">
        <v>1173</v>
      </c>
      <c r="B164" s="411" t="s">
        <v>2069</v>
      </c>
      <c r="C164" s="729" t="s">
        <v>52</v>
      </c>
      <c r="D164" s="425">
        <v>41502</v>
      </c>
      <c r="E164" s="14">
        <v>1</v>
      </c>
      <c r="F164" s="736">
        <v>0.81100000000000005</v>
      </c>
      <c r="G164" s="484" t="s">
        <v>976</v>
      </c>
      <c r="H164" s="524">
        <v>41506</v>
      </c>
      <c r="I164" s="731">
        <v>0.80210000000000004</v>
      </c>
      <c r="J164" s="798">
        <f>SUM(I164-F164)*10000</f>
        <v>-89.000000000000185</v>
      </c>
      <c r="K164" s="412">
        <f>SUM(100000/N164)/10000</f>
        <v>10</v>
      </c>
      <c r="L164" s="732">
        <f>SUM((I164-F164)/J164*K164)*E164</f>
        <v>1E-3</v>
      </c>
      <c r="M164" s="729" t="s">
        <v>883</v>
      </c>
      <c r="N164" s="727">
        <v>1</v>
      </c>
      <c r="O164" s="799">
        <f t="shared" si="19"/>
        <v>-890.00000000000182</v>
      </c>
      <c r="P164" s="323"/>
    </row>
    <row r="165" spans="1:16" x14ac:dyDescent="0.25">
      <c r="A165" s="442" t="s">
        <v>1032</v>
      </c>
      <c r="B165" s="442" t="s">
        <v>2074</v>
      </c>
      <c r="C165" s="754" t="s">
        <v>77</v>
      </c>
      <c r="D165" s="755">
        <v>41502</v>
      </c>
      <c r="E165" s="442">
        <v>1</v>
      </c>
      <c r="F165" s="800">
        <v>1.4450000000000001</v>
      </c>
      <c r="G165" s="757" t="s">
        <v>976</v>
      </c>
      <c r="H165" s="524">
        <v>41507</v>
      </c>
      <c r="I165" s="758">
        <v>1.4467000000000001</v>
      </c>
      <c r="J165" s="798">
        <f>SUM(F165-I165)*10000</f>
        <v>-17.000000000000348</v>
      </c>
      <c r="K165" s="750">
        <f>SUM(100000/N165)/10000</f>
        <v>10.903341874284468</v>
      </c>
      <c r="L165" s="759">
        <f>SUM((F165-I165)/J165*K165)*E165</f>
        <v>1.0903341874284468E-3</v>
      </c>
      <c r="M165" s="729" t="s">
        <v>883</v>
      </c>
      <c r="N165" s="645">
        <v>0.91715000000000002</v>
      </c>
      <c r="O165" s="799">
        <f t="shared" si="19"/>
        <v>-202.10086884679686</v>
      </c>
      <c r="P165" s="326"/>
    </row>
    <row r="166" spans="1:16" x14ac:dyDescent="0.25">
      <c r="A166" s="442" t="s">
        <v>1149</v>
      </c>
      <c r="B166" s="442" t="s">
        <v>2074</v>
      </c>
      <c r="C166" s="754" t="s">
        <v>77</v>
      </c>
      <c r="D166" s="755">
        <v>41502</v>
      </c>
      <c r="E166" s="442">
        <v>1</v>
      </c>
      <c r="F166" s="800">
        <v>0.89649999999999996</v>
      </c>
      <c r="G166" s="757" t="s">
        <v>976</v>
      </c>
      <c r="H166" s="524">
        <v>41508</v>
      </c>
      <c r="I166" s="758">
        <v>0.88190000000000002</v>
      </c>
      <c r="J166" s="798">
        <f>SUM(F166-I166)*10000</f>
        <v>145.99999999999946</v>
      </c>
      <c r="K166" s="750">
        <f>SUM(100000/N166)/10000</f>
        <v>10.844693149407338</v>
      </c>
      <c r="L166" s="759">
        <f>SUM((F166-I166)/J166*K166)*E166</f>
        <v>1.0844693149407339E-3</v>
      </c>
      <c r="M166" s="729" t="s">
        <v>883</v>
      </c>
      <c r="N166" s="645">
        <v>0.92210999999999999</v>
      </c>
      <c r="O166" s="799">
        <f t="shared" si="19"/>
        <v>1717.0675947701093</v>
      </c>
      <c r="P166" s="268"/>
    </row>
    <row r="167" spans="1:16" x14ac:dyDescent="0.25">
      <c r="A167" s="14" t="s">
        <v>1149</v>
      </c>
      <c r="B167" s="411" t="s">
        <v>2069</v>
      </c>
      <c r="C167" s="729" t="s">
        <v>52</v>
      </c>
      <c r="D167" s="425">
        <v>41512</v>
      </c>
      <c r="E167" s="14">
        <v>1</v>
      </c>
      <c r="F167" s="736">
        <v>0.87909999999999999</v>
      </c>
      <c r="G167" s="484" t="s">
        <v>976</v>
      </c>
      <c r="H167" s="524">
        <v>41513</v>
      </c>
      <c r="I167" s="731">
        <v>0.873</v>
      </c>
      <c r="J167" s="798">
        <f>SUM(I167-F167)*10000</f>
        <v>-60.999999999999943</v>
      </c>
      <c r="K167" s="412">
        <f>SUM(100000/N167)/10000</f>
        <v>10.836701741457968</v>
      </c>
      <c r="L167" s="732">
        <f>SUM((I167-F167)/J167*K167)*E167</f>
        <v>1.0836701741457969E-3</v>
      </c>
      <c r="M167" s="729" t="s">
        <v>883</v>
      </c>
      <c r="N167" s="727">
        <v>0.92279</v>
      </c>
      <c r="O167" s="799">
        <f t="shared" si="19"/>
        <v>-716.34803826324014</v>
      </c>
      <c r="P167" s="268"/>
    </row>
    <row r="168" spans="1:16" x14ac:dyDescent="0.25">
      <c r="A168" s="442" t="s">
        <v>1151</v>
      </c>
      <c r="B168" s="442" t="s">
        <v>2074</v>
      </c>
      <c r="C168" s="754" t="s">
        <v>77</v>
      </c>
      <c r="D168" s="755">
        <v>41512</v>
      </c>
      <c r="E168" s="442">
        <v>1</v>
      </c>
      <c r="F168" s="800">
        <v>153.41800000000001</v>
      </c>
      <c r="G168" s="757" t="s">
        <v>976</v>
      </c>
      <c r="H168" s="524">
        <v>41513</v>
      </c>
      <c r="I168" s="758">
        <v>151.54599999999999</v>
      </c>
      <c r="J168" s="798">
        <f>SUM(F168-I168)*100</f>
        <v>187.20000000000141</v>
      </c>
      <c r="K168" s="750">
        <f>SUM(100000/N168)/100</f>
        <v>10.152181196129987</v>
      </c>
      <c r="L168" s="759">
        <f>SUM((F168-I168)/J168*K168)*E168</f>
        <v>0.10152181196129988</v>
      </c>
      <c r="M168" s="754" t="s">
        <v>883</v>
      </c>
      <c r="N168" s="645">
        <v>98.501000000000005</v>
      </c>
      <c r="O168" s="799">
        <f t="shared" si="19"/>
        <v>19.294101784911298</v>
      </c>
      <c r="P168" s="326"/>
    </row>
    <row r="169" spans="1:16" x14ac:dyDescent="0.25">
      <c r="A169" s="14" t="s">
        <v>1141</v>
      </c>
      <c r="B169" s="411" t="s">
        <v>2069</v>
      </c>
      <c r="C169" s="729" t="s">
        <v>52</v>
      </c>
      <c r="D169" s="425">
        <v>41513</v>
      </c>
      <c r="E169" s="14">
        <v>1</v>
      </c>
      <c r="F169" s="736">
        <v>77.63</v>
      </c>
      <c r="G169" s="484" t="s">
        <v>976</v>
      </c>
      <c r="H169" s="524">
        <v>41513</v>
      </c>
      <c r="I169" s="731">
        <v>76.34</v>
      </c>
      <c r="J169" s="798">
        <f>SUM(I169-F169)*100</f>
        <v>-128.9999999999992</v>
      </c>
      <c r="K169" s="412">
        <f>SUM(100000/N169)/100</f>
        <v>10.152181196129987</v>
      </c>
      <c r="L169" s="732">
        <f>SUM((I169-F169)/J169*K169)*E169</f>
        <v>0.10152181196129988</v>
      </c>
      <c r="M169" s="729" t="s">
        <v>883</v>
      </c>
      <c r="N169" s="727">
        <v>98.501000000000005</v>
      </c>
      <c r="O169" s="799">
        <f t="shared" si="19"/>
        <v>-13.295615012038054</v>
      </c>
      <c r="P169" s="323"/>
    </row>
    <row r="170" spans="1:16" x14ac:dyDescent="0.25">
      <c r="A170" s="14" t="s">
        <v>1030</v>
      </c>
      <c r="B170" s="411" t="s">
        <v>2069</v>
      </c>
      <c r="C170" s="729" t="s">
        <v>52</v>
      </c>
      <c r="D170" s="425">
        <v>41509</v>
      </c>
      <c r="E170" s="14">
        <v>1</v>
      </c>
      <c r="F170" s="736">
        <v>0.85850000000000004</v>
      </c>
      <c r="G170" s="484" t="s">
        <v>976</v>
      </c>
      <c r="H170" s="524">
        <v>41514</v>
      </c>
      <c r="I170" s="731">
        <v>0.86350000000000005</v>
      </c>
      <c r="J170" s="798">
        <f>SUM(I170-F170)*10000</f>
        <v>50.000000000000043</v>
      </c>
      <c r="K170" s="412">
        <f>SUM(100000/N170)/10000</f>
        <v>15.545</v>
      </c>
      <c r="L170" s="732">
        <f>SUM((I170-F170)/J170*K170)*E170</f>
        <v>1.5545000000000001E-3</v>
      </c>
      <c r="M170" s="729" t="s">
        <v>883</v>
      </c>
      <c r="N170" s="727">
        <f>1/1.5545</f>
        <v>0.64329366355741391</v>
      </c>
      <c r="O170" s="799">
        <f t="shared" si="19"/>
        <v>1208.2351250000011</v>
      </c>
      <c r="P170" s="350"/>
    </row>
    <row r="171" spans="1:16" x14ac:dyDescent="0.25">
      <c r="A171" s="442" t="s">
        <v>1174</v>
      </c>
      <c r="B171" s="442" t="s">
        <v>2074</v>
      </c>
      <c r="C171" s="754" t="s">
        <v>77</v>
      </c>
      <c r="D171" s="755">
        <v>41513</v>
      </c>
      <c r="E171" s="442">
        <v>1</v>
      </c>
      <c r="F171" s="800">
        <v>1.6326000000000001</v>
      </c>
      <c r="G171" s="757" t="s">
        <v>976</v>
      </c>
      <c r="H171" s="524">
        <v>41515</v>
      </c>
      <c r="I171" s="758">
        <v>1.62798</v>
      </c>
      <c r="J171" s="798">
        <f>SUM(F171-I171)*10000</f>
        <v>46.200000000000685</v>
      </c>
      <c r="K171" s="750">
        <f>SUM(100000/N171)/10000</f>
        <v>9.5428953144384003</v>
      </c>
      <c r="L171" s="759">
        <f>SUM((F171-I171)/J171*K171)*E171</f>
        <v>9.5428953144384009E-4</v>
      </c>
      <c r="M171" s="754" t="s">
        <v>883</v>
      </c>
      <c r="N171" s="645">
        <v>1.0479000000000001</v>
      </c>
      <c r="O171" s="799">
        <f t="shared" si="19"/>
        <v>420.72885153837257</v>
      </c>
      <c r="P171" s="326"/>
    </row>
    <row r="172" spans="1:16" ht="15" customHeight="1" x14ac:dyDescent="0.25">
      <c r="A172" s="442" t="s">
        <v>1140</v>
      </c>
      <c r="B172" s="442" t="s">
        <v>2074</v>
      </c>
      <c r="C172" s="754" t="s">
        <v>77</v>
      </c>
      <c r="D172" s="755">
        <v>41513</v>
      </c>
      <c r="E172" s="442">
        <v>1</v>
      </c>
      <c r="F172" s="800">
        <v>1.4034</v>
      </c>
      <c r="G172" s="757" t="s">
        <v>976</v>
      </c>
      <c r="H172" s="524">
        <v>41516</v>
      </c>
      <c r="I172" s="758">
        <v>1.3946400000000001</v>
      </c>
      <c r="J172" s="798">
        <f>SUM(F172-I172)*10000</f>
        <v>87.599999999998786</v>
      </c>
      <c r="K172" s="750">
        <f>SUM(100000/N172)/10000</f>
        <v>9.4949629221697869</v>
      </c>
      <c r="L172" s="759">
        <f>SUM((F172-I172)/J172*K172)*E172</f>
        <v>9.4949629221697878E-4</v>
      </c>
      <c r="M172" s="754" t="s">
        <v>883</v>
      </c>
      <c r="N172" s="645">
        <v>1.0531900000000001</v>
      </c>
      <c r="O172" s="799">
        <f t="shared" si="19"/>
        <v>789.75185102598937</v>
      </c>
      <c r="P172" s="350"/>
    </row>
    <row r="173" spans="1:16" x14ac:dyDescent="0.25">
      <c r="A173" s="442" t="s">
        <v>1031</v>
      </c>
      <c r="B173" s="442" t="s">
        <v>2074</v>
      </c>
      <c r="C173" s="754" t="s">
        <v>77</v>
      </c>
      <c r="D173" s="755">
        <v>41513</v>
      </c>
      <c r="E173" s="442">
        <v>1</v>
      </c>
      <c r="F173" s="800">
        <v>1.0487</v>
      </c>
      <c r="G173" s="757" t="s">
        <v>976</v>
      </c>
      <c r="H173" s="524">
        <v>41516</v>
      </c>
      <c r="I173" s="758">
        <v>1.0545</v>
      </c>
      <c r="J173" s="798">
        <f>SUM(F173-I173)*10000</f>
        <v>-58.00000000000027</v>
      </c>
      <c r="K173" s="750">
        <f>SUM(100000/N173)/10000</f>
        <v>9.4831673779042198</v>
      </c>
      <c r="L173" s="759">
        <f>SUM((F173-I173)/J173*K173)*E173</f>
        <v>9.4831673779042201E-4</v>
      </c>
      <c r="M173" s="754" t="s">
        <v>883</v>
      </c>
      <c r="N173" s="800">
        <v>1.0545</v>
      </c>
      <c r="O173" s="799">
        <f t="shared" si="19"/>
        <v>-521.59668840061386</v>
      </c>
      <c r="P173" s="326"/>
    </row>
    <row r="174" spans="1:16" ht="15" customHeight="1" x14ac:dyDescent="0.25">
      <c r="A174" s="14" t="s">
        <v>1148</v>
      </c>
      <c r="B174" s="411" t="s">
        <v>2069</v>
      </c>
      <c r="C174" s="729" t="s">
        <v>52</v>
      </c>
      <c r="D174" s="425">
        <v>41508</v>
      </c>
      <c r="E174" s="14">
        <v>1</v>
      </c>
      <c r="F174" s="736">
        <v>1.1477999999999999</v>
      </c>
      <c r="G174" s="484" t="s">
        <v>976</v>
      </c>
      <c r="H174" s="524">
        <v>41520</v>
      </c>
      <c r="I174" s="731">
        <v>1.1597</v>
      </c>
      <c r="J174" s="798">
        <f>SUM(I174-F174)*10000</f>
        <v>119.00000000000021</v>
      </c>
      <c r="K174" s="412">
        <f>SUM(100000/N174)/10000</f>
        <v>7.8345346286430591</v>
      </c>
      <c r="L174" s="732">
        <f>SUM((I174-F174)/J174*K174)*E174</f>
        <v>7.8345346286430595E-4</v>
      </c>
      <c r="M174" s="729" t="s">
        <v>883</v>
      </c>
      <c r="N174" s="736">
        <v>1.2764</v>
      </c>
      <c r="O174" s="799">
        <f t="shared" si="19"/>
        <v>730.42120088414731</v>
      </c>
    </row>
    <row r="175" spans="1:16" ht="15" customHeight="1" x14ac:dyDescent="0.25">
      <c r="A175" s="14" t="s">
        <v>1156</v>
      </c>
      <c r="B175" s="411" t="s">
        <v>2069</v>
      </c>
      <c r="C175" s="729" t="s">
        <v>52</v>
      </c>
      <c r="D175" s="425">
        <v>41519</v>
      </c>
      <c r="E175" s="14">
        <v>1</v>
      </c>
      <c r="F175" s="736">
        <v>88.037999999999997</v>
      </c>
      <c r="G175" s="484" t="s">
        <v>976</v>
      </c>
      <c r="H175" s="524">
        <v>41520</v>
      </c>
      <c r="I175" s="731">
        <v>89.03</v>
      </c>
      <c r="J175" s="798">
        <f>SUM(I175-F175)*100</f>
        <v>99.200000000000443</v>
      </c>
      <c r="K175" s="412">
        <f>SUM(100000/N175)/100</f>
        <v>10.068364192869586</v>
      </c>
      <c r="L175" s="732">
        <f>SUM((I175-F175)/J175*K175)*E175</f>
        <v>0.10068364192869586</v>
      </c>
      <c r="M175" s="729" t="s">
        <v>883</v>
      </c>
      <c r="N175" s="727">
        <v>99.320999999999998</v>
      </c>
      <c r="O175" s="799">
        <f t="shared" si="19"/>
        <v>10.056098186009681</v>
      </c>
      <c r="P175" s="268"/>
    </row>
    <row r="176" spans="1:16" ht="15" customHeight="1" x14ac:dyDescent="0.25">
      <c r="A176" s="442" t="s">
        <v>1118</v>
      </c>
      <c r="B176" s="442" t="s">
        <v>2074</v>
      </c>
      <c r="C176" s="754" t="s">
        <v>77</v>
      </c>
      <c r="D176" s="755">
        <v>41519</v>
      </c>
      <c r="E176" s="442">
        <v>1</v>
      </c>
      <c r="F176" s="800">
        <v>1.4771000000000001</v>
      </c>
      <c r="G176" s="757" t="s">
        <v>976</v>
      </c>
      <c r="H176" s="524">
        <v>41520</v>
      </c>
      <c r="I176" s="758">
        <v>1.4670000000000001</v>
      </c>
      <c r="J176" s="798">
        <f>SUM(F176-I176)*10000</f>
        <v>100.99999999999997</v>
      </c>
      <c r="K176" s="750">
        <f t="shared" ref="K176:K188" si="20">SUM(100000/N176)/10000</f>
        <v>8.9429000000000016</v>
      </c>
      <c r="L176" s="759">
        <f>SUM((F176-I176)/J176*K176)*E176</f>
        <v>8.9429000000000017E-4</v>
      </c>
      <c r="M176" s="754" t="s">
        <v>883</v>
      </c>
      <c r="N176" s="645">
        <f>1/0.89429</f>
        <v>1.1182055038074896</v>
      </c>
      <c r="O176" s="799">
        <f t="shared" si="19"/>
        <v>807.75215014100002</v>
      </c>
      <c r="P176" s="350"/>
    </row>
    <row r="177" spans="1:16" ht="15" customHeight="1" x14ac:dyDescent="0.25">
      <c r="A177" s="14" t="s">
        <v>1144</v>
      </c>
      <c r="B177" s="411" t="s">
        <v>2069</v>
      </c>
      <c r="C177" s="729" t="s">
        <v>52</v>
      </c>
      <c r="D177" s="425">
        <v>41519</v>
      </c>
      <c r="E177" s="14">
        <v>1</v>
      </c>
      <c r="F177" s="736">
        <v>0.83509999999999995</v>
      </c>
      <c r="G177" s="484" t="s">
        <v>976</v>
      </c>
      <c r="H177" s="524">
        <v>41521</v>
      </c>
      <c r="I177" s="731">
        <v>0.84509999999999996</v>
      </c>
      <c r="J177" s="798">
        <f>SUM(I177-F177)*10000</f>
        <v>100.00000000000009</v>
      </c>
      <c r="K177" s="412">
        <f t="shared" si="20"/>
        <v>10.723860589812332</v>
      </c>
      <c r="L177" s="732">
        <f>SUM((I177-F177)/J177*K177)*E177</f>
        <v>1.0723860589812334E-3</v>
      </c>
      <c r="M177" s="729" t="s">
        <v>883</v>
      </c>
      <c r="N177" s="727">
        <v>0.9325</v>
      </c>
      <c r="O177" s="799">
        <f>SUM(J177*K177*E177)/N177</f>
        <v>1150.0118594973019</v>
      </c>
      <c r="P177" s="268"/>
    </row>
    <row r="178" spans="1:16" ht="15" customHeight="1" x14ac:dyDescent="0.25">
      <c r="A178" s="442" t="s">
        <v>1059</v>
      </c>
      <c r="B178" s="442" t="s">
        <v>2074</v>
      </c>
      <c r="C178" s="754" t="s">
        <v>77</v>
      </c>
      <c r="D178" s="755">
        <v>41514</v>
      </c>
      <c r="E178" s="442">
        <v>1</v>
      </c>
      <c r="F178" s="800">
        <v>1.2775000000000001</v>
      </c>
      <c r="G178" s="757" t="s">
        <v>976</v>
      </c>
      <c r="H178" s="524">
        <v>41522</v>
      </c>
      <c r="I178" s="758">
        <v>1.2796000000000001</v>
      </c>
      <c r="J178" s="798">
        <f>SUM(F178-I178)*10000</f>
        <v>-20.999999999999908</v>
      </c>
      <c r="K178" s="750">
        <f t="shared" si="20"/>
        <v>7.7899820830412096</v>
      </c>
      <c r="L178" s="759">
        <f>SUM((F178-I178)/J178*K178)*E178</f>
        <v>7.7899820830412095E-4</v>
      </c>
      <c r="M178" s="754" t="s">
        <v>883</v>
      </c>
      <c r="N178" s="758">
        <v>1.2837000000000001</v>
      </c>
      <c r="O178" s="799">
        <f>SUM(J178*K178)/N178</f>
        <v>-127.43602379361585</v>
      </c>
      <c r="P178" s="326"/>
    </row>
    <row r="179" spans="1:16" ht="15" customHeight="1" x14ac:dyDescent="0.25">
      <c r="A179" s="442" t="s">
        <v>1145</v>
      </c>
      <c r="B179" s="442" t="s">
        <v>2074</v>
      </c>
      <c r="C179" s="754" t="s">
        <v>77</v>
      </c>
      <c r="D179" s="755">
        <v>41512</v>
      </c>
      <c r="E179" s="442">
        <v>1</v>
      </c>
      <c r="F179" s="800">
        <v>1.7219</v>
      </c>
      <c r="G179" s="757" t="s">
        <v>976</v>
      </c>
      <c r="H179" s="524">
        <v>41527</v>
      </c>
      <c r="I179" s="758">
        <v>1.6955</v>
      </c>
      <c r="J179" s="798">
        <f>SUM(F179-I179)*10000</f>
        <v>263.99999999999977</v>
      </c>
      <c r="K179" s="750">
        <f t="shared" si="20"/>
        <v>9.2263999999999999</v>
      </c>
      <c r="L179" s="759">
        <f>SUM((F179-I179)/J179*K179)*E179</f>
        <v>9.2264000000000007E-4</v>
      </c>
      <c r="M179" s="754" t="s">
        <v>883</v>
      </c>
      <c r="N179" s="645">
        <f>1/0.92264</f>
        <v>1.0838463539408654</v>
      </c>
      <c r="O179" s="799">
        <f>SUM(J179*K179*E179)/N179</f>
        <v>2247.3384637439981</v>
      </c>
      <c r="P179" s="326"/>
    </row>
    <row r="180" spans="1:16" ht="15" customHeight="1" x14ac:dyDescent="0.25">
      <c r="A180" s="442" t="s">
        <v>1149</v>
      </c>
      <c r="B180" s="442" t="s">
        <v>2074</v>
      </c>
      <c r="C180" s="754" t="s">
        <v>77</v>
      </c>
      <c r="D180" s="755">
        <v>41526</v>
      </c>
      <c r="E180" s="442">
        <v>1</v>
      </c>
      <c r="F180" s="800">
        <v>0.89810000000000001</v>
      </c>
      <c r="G180" s="757" t="s">
        <v>976</v>
      </c>
      <c r="H180" s="524">
        <v>41527</v>
      </c>
      <c r="I180" s="758">
        <v>0.90459999999999996</v>
      </c>
      <c r="J180" s="798">
        <f>SUM(F180-I180)*10000</f>
        <v>-64.999999999999503</v>
      </c>
      <c r="K180" s="750">
        <f t="shared" si="20"/>
        <v>10.653030787258976</v>
      </c>
      <c r="L180" s="759">
        <f>SUM((F180-I180)/J180*K180)*E180</f>
        <v>1.0653030787258976E-3</v>
      </c>
      <c r="M180" s="754" t="s">
        <v>883</v>
      </c>
      <c r="N180" s="645">
        <v>0.93869999999999998</v>
      </c>
      <c r="O180" s="799">
        <f>SUM(J180*K180)/N180</f>
        <v>-737.66592220286361</v>
      </c>
      <c r="P180" s="350"/>
    </row>
    <row r="181" spans="1:16" ht="15" customHeight="1" x14ac:dyDescent="0.25">
      <c r="A181" s="14" t="s">
        <v>1030</v>
      </c>
      <c r="B181" s="411" t="s">
        <v>2069</v>
      </c>
      <c r="C181" s="729" t="s">
        <v>52</v>
      </c>
      <c r="D181" s="425">
        <v>41526</v>
      </c>
      <c r="E181" s="14">
        <v>1</v>
      </c>
      <c r="F181" s="736">
        <v>0.84419999999999995</v>
      </c>
      <c r="G181" s="484" t="s">
        <v>976</v>
      </c>
      <c r="H181" s="524">
        <v>41528</v>
      </c>
      <c r="I181" s="731">
        <v>0.84040000000000004</v>
      </c>
      <c r="J181" s="798">
        <f>SUM(I181-F181)*10000</f>
        <v>-37.999999999999147</v>
      </c>
      <c r="K181" s="412">
        <f t="shared" si="20"/>
        <v>15.583606046439145</v>
      </c>
      <c r="L181" s="732">
        <f>SUM((I181-F181)/J181*K181)*E181</f>
        <v>1.5583606046439143E-3</v>
      </c>
      <c r="M181" s="729" t="s">
        <v>883</v>
      </c>
      <c r="N181" s="727">
        <v>0.64170000000000005</v>
      </c>
      <c r="O181" s="799">
        <f>SUM(J181*K181)/N181</f>
        <v>-922.8253541603151</v>
      </c>
      <c r="P181" s="268"/>
    </row>
    <row r="182" spans="1:16" ht="15" customHeight="1" x14ac:dyDescent="0.25">
      <c r="A182" s="442" t="s">
        <v>1147</v>
      </c>
      <c r="B182" s="442" t="s">
        <v>2074</v>
      </c>
      <c r="C182" s="754" t="s">
        <v>77</v>
      </c>
      <c r="D182" s="755">
        <v>41526</v>
      </c>
      <c r="E182" s="442">
        <v>1</v>
      </c>
      <c r="F182" s="800">
        <v>0.93400000000000005</v>
      </c>
      <c r="G182" s="757" t="s">
        <v>976</v>
      </c>
      <c r="H182" s="817">
        <v>41533</v>
      </c>
      <c r="I182" s="758">
        <v>0.92710000000000004</v>
      </c>
      <c r="J182" s="798">
        <f>SUM(F182-I182)*10000</f>
        <v>69.000000000000171</v>
      </c>
      <c r="K182" s="750">
        <f t="shared" si="20"/>
        <v>10.721561059290233</v>
      </c>
      <c r="L182" s="759">
        <f>SUM((F182-I182)/J182*K182)*E182</f>
        <v>1.0721561059290233E-3</v>
      </c>
      <c r="M182" s="754" t="s">
        <v>883</v>
      </c>
      <c r="N182" s="645">
        <v>0.93269999999999997</v>
      </c>
      <c r="O182" s="799">
        <f>SUM(J182*K182*E182)/N182</f>
        <v>793.16791368181396</v>
      </c>
      <c r="P182" s="326"/>
    </row>
    <row r="183" spans="1:16" ht="15" customHeight="1" x14ac:dyDescent="0.25">
      <c r="A183" s="442" t="s">
        <v>1144</v>
      </c>
      <c r="B183" s="442" t="s">
        <v>2074</v>
      </c>
      <c r="C183" s="754" t="s">
        <v>77</v>
      </c>
      <c r="D183" s="755">
        <v>41537</v>
      </c>
      <c r="E183" s="442">
        <v>1</v>
      </c>
      <c r="F183" s="800">
        <v>0.85770000000000002</v>
      </c>
      <c r="G183" s="757" t="s">
        <v>976</v>
      </c>
      <c r="H183" s="524">
        <v>41544</v>
      </c>
      <c r="I183" s="758">
        <v>0.84379999999999999</v>
      </c>
      <c r="J183" s="798">
        <f>SUM(F183-I183)*10000</f>
        <v>139.00000000000023</v>
      </c>
      <c r="K183" s="750">
        <f t="shared" si="20"/>
        <v>10.957703265395573</v>
      </c>
      <c r="L183" s="759">
        <f>SUM((F183-I183)/J183*K183)*E183</f>
        <v>1.0957703265395574E-3</v>
      </c>
      <c r="M183" s="754" t="s">
        <v>883</v>
      </c>
      <c r="N183" s="645">
        <v>0.91259999999999997</v>
      </c>
      <c r="O183" s="799">
        <f>SUM(J183*K183*E183)/N183</f>
        <v>1668.9905258492079</v>
      </c>
      <c r="P183" s="268"/>
    </row>
    <row r="184" spans="1:16" ht="15" customHeight="1" x14ac:dyDescent="0.25">
      <c r="A184" s="442" t="s">
        <v>1146</v>
      </c>
      <c r="B184" s="442" t="s">
        <v>2074</v>
      </c>
      <c r="C184" s="754" t="s">
        <v>77</v>
      </c>
      <c r="D184" s="755">
        <v>41548</v>
      </c>
      <c r="E184" s="442">
        <v>1</v>
      </c>
      <c r="F184" s="800">
        <v>1.6167</v>
      </c>
      <c r="G184" s="757" t="s">
        <v>976</v>
      </c>
      <c r="H184" s="524">
        <v>41556</v>
      </c>
      <c r="I184" s="758">
        <v>1.5998000000000001</v>
      </c>
      <c r="J184" s="798">
        <f>SUM(F184-I184)*10000</f>
        <v>168.99999999999915</v>
      </c>
      <c r="K184" s="750">
        <f t="shared" si="20"/>
        <v>6.1751265900950969</v>
      </c>
      <c r="L184" s="759">
        <f>SUM((F184-I184)/J184*K184)*E184</f>
        <v>6.1751265900950969E-4</v>
      </c>
      <c r="M184" s="754" t="s">
        <v>883</v>
      </c>
      <c r="N184" s="645">
        <v>1.6194</v>
      </c>
      <c r="O184" s="939">
        <f>SUM(J184*K184*E184)/N184</f>
        <v>644.4339840225183</v>
      </c>
      <c r="P184" s="326"/>
    </row>
    <row r="185" spans="1:16" ht="15" customHeight="1" x14ac:dyDescent="0.25">
      <c r="A185" s="14" t="s">
        <v>1031</v>
      </c>
      <c r="B185" s="411" t="s">
        <v>2069</v>
      </c>
      <c r="C185" s="729" t="s">
        <v>52</v>
      </c>
      <c r="D185" s="425">
        <v>41542</v>
      </c>
      <c r="E185" s="14">
        <v>1</v>
      </c>
      <c r="F185" s="736">
        <v>1.0314000000000001</v>
      </c>
      <c r="G185" s="484" t="s">
        <v>976</v>
      </c>
      <c r="H185" s="524">
        <v>41558</v>
      </c>
      <c r="I185" s="731">
        <v>1.0356099999999999</v>
      </c>
      <c r="J185" s="798">
        <f>SUM(I185-F185)*10000</f>
        <v>42.099999999998246</v>
      </c>
      <c r="K185" s="412">
        <f t="shared" si="20"/>
        <v>9.7021441738624237</v>
      </c>
      <c r="L185" s="732">
        <f>SUM((I185-F185)/J185*K185)*E185</f>
        <v>9.7021441738624238E-4</v>
      </c>
      <c r="M185" s="729" t="s">
        <v>883</v>
      </c>
      <c r="N185" s="731">
        <v>1.0306999999999999</v>
      </c>
      <c r="O185" s="799">
        <f t="shared" ref="O185:O190" si="21">SUM(J185*K185)/N185</f>
        <v>396.29404261142042</v>
      </c>
      <c r="P185" s="323"/>
    </row>
    <row r="186" spans="1:16" ht="15" customHeight="1" x14ac:dyDescent="0.25">
      <c r="A186" s="442" t="s">
        <v>1035</v>
      </c>
      <c r="B186" s="442" t="s">
        <v>2074</v>
      </c>
      <c r="C186" s="754" t="s">
        <v>77</v>
      </c>
      <c r="D186" s="755">
        <v>41555</v>
      </c>
      <c r="E186" s="442">
        <v>1</v>
      </c>
      <c r="F186" s="800">
        <v>1.3535999999999999</v>
      </c>
      <c r="G186" s="757" t="s">
        <v>976</v>
      </c>
      <c r="H186" s="524">
        <v>41564</v>
      </c>
      <c r="I186" s="758">
        <v>1.3603000000000001</v>
      </c>
      <c r="J186" s="798">
        <f>SUM(F186-I186)*10000</f>
        <v>-67.000000000001506</v>
      </c>
      <c r="K186" s="750">
        <f t="shared" si="20"/>
        <v>7.3556454578889303</v>
      </c>
      <c r="L186" s="759">
        <f>SUM((F186-I186)/J186*K186)*E186</f>
        <v>7.35564545788893E-4</v>
      </c>
      <c r="M186" s="754" t="s">
        <v>883</v>
      </c>
      <c r="N186" s="645">
        <v>1.3594999999999999</v>
      </c>
      <c r="O186" s="799">
        <f t="shared" si="21"/>
        <v>-362.50698468449389</v>
      </c>
      <c r="P186" s="323"/>
    </row>
    <row r="187" spans="1:16" ht="15" customHeight="1" x14ac:dyDescent="0.25">
      <c r="A187" s="14" t="s">
        <v>1119</v>
      </c>
      <c r="B187" s="411" t="s">
        <v>2069</v>
      </c>
      <c r="C187" s="729" t="s">
        <v>52</v>
      </c>
      <c r="D187" s="425">
        <v>41561</v>
      </c>
      <c r="E187" s="14">
        <v>1</v>
      </c>
      <c r="F187" s="736">
        <v>1.1846000000000001</v>
      </c>
      <c r="G187" s="484" t="s">
        <v>976</v>
      </c>
      <c r="H187" s="524">
        <v>41569</v>
      </c>
      <c r="I187" s="731">
        <v>1.2039</v>
      </c>
      <c r="J187" s="798">
        <f>SUM(I187-F187)*10000</f>
        <v>192.99999999999872</v>
      </c>
      <c r="K187" s="412">
        <f t="shared" si="20"/>
        <v>8.4366826963637891</v>
      </c>
      <c r="L187" s="732">
        <f>SUM((I187-F187)/J187*K187)*E187</f>
        <v>8.4366826963637898E-4</v>
      </c>
      <c r="M187" s="729" t="s">
        <v>883</v>
      </c>
      <c r="N187" s="727">
        <v>1.1853</v>
      </c>
      <c r="O187" s="799">
        <f t="shared" si="21"/>
        <v>1373.7279679390876</v>
      </c>
      <c r="P187" s="268"/>
    </row>
    <row r="188" spans="1:16" ht="15" customHeight="1" x14ac:dyDescent="0.25">
      <c r="A188" s="442" t="s">
        <v>1174</v>
      </c>
      <c r="B188" s="442" t="s">
        <v>2074</v>
      </c>
      <c r="C188" s="754" t="s">
        <v>77</v>
      </c>
      <c r="D188" s="755">
        <v>41561</v>
      </c>
      <c r="E188" s="442">
        <v>1</v>
      </c>
      <c r="F188" s="800">
        <v>1.64741</v>
      </c>
      <c r="G188" s="757" t="s">
        <v>976</v>
      </c>
      <c r="H188" s="524">
        <v>41569</v>
      </c>
      <c r="I188" s="758">
        <v>1.6701999999999999</v>
      </c>
      <c r="J188" s="798">
        <f>SUM(F188-I188)*10000</f>
        <v>-227.89999999999867</v>
      </c>
      <c r="K188" s="750">
        <f t="shared" si="20"/>
        <v>9.6590360282043832</v>
      </c>
      <c r="L188" s="759">
        <f>SUM((F188-I188)/J188*K188)*E188</f>
        <v>9.6590360282043826E-4</v>
      </c>
      <c r="M188" s="754" t="s">
        <v>883</v>
      </c>
      <c r="N188" s="645">
        <v>1.0353000000000001</v>
      </c>
      <c r="O188" s="799">
        <f t="shared" si="21"/>
        <v>-2126.2381056966733</v>
      </c>
      <c r="P188" s="326"/>
    </row>
    <row r="189" spans="1:16" ht="15" customHeight="1" x14ac:dyDescent="0.25">
      <c r="A189" s="14" t="s">
        <v>1156</v>
      </c>
      <c r="B189" s="411" t="s">
        <v>2069</v>
      </c>
      <c r="C189" s="729" t="s">
        <v>52</v>
      </c>
      <c r="D189" s="425">
        <v>41569</v>
      </c>
      <c r="E189" s="14">
        <v>1</v>
      </c>
      <c r="F189" s="736">
        <v>94.9</v>
      </c>
      <c r="G189" s="484" t="s">
        <v>976</v>
      </c>
      <c r="H189" s="524">
        <v>41570</v>
      </c>
      <c r="I189" s="731">
        <v>93.96</v>
      </c>
      <c r="J189" s="798">
        <f>SUM(I189-F189)*100</f>
        <v>-94.000000000001194</v>
      </c>
      <c r="K189" s="412">
        <f>SUM(100000/N189)/100</f>
        <v>10.271158586688578</v>
      </c>
      <c r="L189" s="732">
        <f>SUM((I189-F189)/J189*K189)*E189</f>
        <v>0.10271158586688578</v>
      </c>
      <c r="M189" s="729" t="s">
        <v>883</v>
      </c>
      <c r="N189" s="727">
        <v>97.36</v>
      </c>
      <c r="O189" s="799">
        <f t="shared" si="21"/>
        <v>-9.9166896790133379</v>
      </c>
      <c r="P189" s="268"/>
    </row>
    <row r="190" spans="1:16" ht="15" customHeight="1" x14ac:dyDescent="0.25">
      <c r="A190" s="14" t="s">
        <v>1141</v>
      </c>
      <c r="B190" s="411" t="s">
        <v>2069</v>
      </c>
      <c r="C190" s="729" t="s">
        <v>52</v>
      </c>
      <c r="D190" s="425">
        <v>41558</v>
      </c>
      <c r="E190" s="14">
        <v>1</v>
      </c>
      <c r="F190" s="736">
        <v>81.55</v>
      </c>
      <c r="G190" s="484" t="s">
        <v>976</v>
      </c>
      <c r="H190" s="524">
        <v>41571</v>
      </c>
      <c r="I190" s="731">
        <v>83.67</v>
      </c>
      <c r="J190" s="798">
        <f>SUM(I190-F190)*100</f>
        <v>212.00000000000045</v>
      </c>
      <c r="K190" s="412">
        <f>SUM(100000/N190)/100</f>
        <v>10.188487009679061</v>
      </c>
      <c r="L190" s="732">
        <f>SUM((I190-F190)/J190*K190)*E190</f>
        <v>0.10188487009679062</v>
      </c>
      <c r="M190" s="729" t="s">
        <v>883</v>
      </c>
      <c r="N190" s="727">
        <v>98.15</v>
      </c>
      <c r="O190" s="799">
        <f t="shared" si="21"/>
        <v>22.006716719836632</v>
      </c>
      <c r="P190" s="326"/>
    </row>
    <row r="191" spans="1:16" ht="15" customHeight="1" x14ac:dyDescent="0.25">
      <c r="A191" s="442" t="s">
        <v>1144</v>
      </c>
      <c r="B191" s="442" t="s">
        <v>2074</v>
      </c>
      <c r="C191" s="754" t="s">
        <v>77</v>
      </c>
      <c r="D191" s="755">
        <v>41576</v>
      </c>
      <c r="E191" s="442">
        <v>1</v>
      </c>
      <c r="F191" s="800">
        <v>0.8528</v>
      </c>
      <c r="G191" s="757" t="s">
        <v>976</v>
      </c>
      <c r="H191" s="524">
        <v>41579</v>
      </c>
      <c r="I191" s="758">
        <v>0.86060000000000003</v>
      </c>
      <c r="J191" s="798">
        <f>SUM(F191-I191)*10000</f>
        <v>-78.000000000000284</v>
      </c>
      <c r="K191" s="750">
        <f t="shared" ref="K191:K234" si="22">SUM(100000/N191)/10000</f>
        <v>11.165698972755695</v>
      </c>
      <c r="L191" s="759">
        <f>SUM((F191-I191)/J191*K191)*E191</f>
        <v>1.1165698972755696E-3</v>
      </c>
      <c r="M191" s="754" t="s">
        <v>883</v>
      </c>
      <c r="N191" s="645">
        <v>0.89559999999999995</v>
      </c>
      <c r="O191" s="799">
        <f>SUM(J191*K191*E191)/N191</f>
        <v>-972.44810169154482</v>
      </c>
      <c r="P191" s="268"/>
    </row>
    <row r="192" spans="1:16" ht="15" customHeight="1" x14ac:dyDescent="0.25">
      <c r="A192" s="14" t="s">
        <v>1145</v>
      </c>
      <c r="B192" s="411" t="s">
        <v>2069</v>
      </c>
      <c r="C192" s="729" t="s">
        <v>52</v>
      </c>
      <c r="D192" s="425">
        <v>41577</v>
      </c>
      <c r="E192" s="14">
        <v>1</v>
      </c>
      <c r="F192" s="736">
        <v>1.6948000000000001</v>
      </c>
      <c r="G192" s="484" t="s">
        <v>976</v>
      </c>
      <c r="H192" s="524">
        <v>41582</v>
      </c>
      <c r="I192" s="731">
        <v>1.6812</v>
      </c>
      <c r="J192" s="798">
        <f>SUM(I192-F192)*10000</f>
        <v>-136.00000000000057</v>
      </c>
      <c r="K192" s="412">
        <f t="shared" si="22"/>
        <v>9.4777746185195717</v>
      </c>
      <c r="L192" s="732">
        <f>SUM((I192-F192)/J192*K192)*E192</f>
        <v>9.4777746185195709E-4</v>
      </c>
      <c r="M192" s="729" t="s">
        <v>883</v>
      </c>
      <c r="N192" s="727">
        <v>1.0550999999999999</v>
      </c>
      <c r="O192" s="799">
        <f>SUM(J192*K192*E192)/N192</f>
        <v>-1221.6636793845771</v>
      </c>
      <c r="P192" s="323"/>
    </row>
    <row r="193" spans="1:16" ht="15" customHeight="1" x14ac:dyDescent="0.25">
      <c r="A193" s="442" t="s">
        <v>1151</v>
      </c>
      <c r="B193" s="442" t="s">
        <v>2074</v>
      </c>
      <c r="C193" s="754" t="s">
        <v>77</v>
      </c>
      <c r="D193" s="755">
        <v>41576</v>
      </c>
      <c r="E193" s="442">
        <v>1</v>
      </c>
      <c r="F193" s="800">
        <v>156.88</v>
      </c>
      <c r="G193" s="757" t="s">
        <v>976</v>
      </c>
      <c r="H193" s="524">
        <v>41584</v>
      </c>
      <c r="I193" s="758">
        <v>158.31</v>
      </c>
      <c r="J193" s="798">
        <f>SUM(F193-I193)*100</f>
        <v>-143.00000000000068</v>
      </c>
      <c r="K193" s="750">
        <f t="shared" si="22"/>
        <v>0.10186411327289396</v>
      </c>
      <c r="L193" s="759">
        <f>SUM((F193-I193)/J193*K193)*E193</f>
        <v>1.0186411327289396E-3</v>
      </c>
      <c r="M193" s="754" t="s">
        <v>883</v>
      </c>
      <c r="N193" s="645">
        <v>98.17</v>
      </c>
      <c r="O193" s="799">
        <f>SUM(J193*K193)/N193</f>
        <v>-0.1483810552920842</v>
      </c>
      <c r="P193" s="323"/>
    </row>
    <row r="194" spans="1:16" ht="15" customHeight="1" x14ac:dyDescent="0.25">
      <c r="A194" s="14" t="s">
        <v>1141</v>
      </c>
      <c r="B194" s="411" t="s">
        <v>2069</v>
      </c>
      <c r="C194" s="729" t="s">
        <v>52</v>
      </c>
      <c r="D194" s="425">
        <v>41577</v>
      </c>
      <c r="E194" s="14">
        <v>1</v>
      </c>
      <c r="F194" s="736">
        <v>81.400000000000006</v>
      </c>
      <c r="G194" s="484" t="s">
        <v>976</v>
      </c>
      <c r="H194" s="524">
        <v>41585</v>
      </c>
      <c r="I194" s="731">
        <v>81.540000000000006</v>
      </c>
      <c r="J194" s="798">
        <f>SUM(I194-F194)*100</f>
        <v>14.000000000000057</v>
      </c>
      <c r="K194" s="412">
        <f t="shared" si="22"/>
        <v>0.10152284263959391</v>
      </c>
      <c r="L194" s="732">
        <f>SUM((I194-F194)/J194*K194)*E194</f>
        <v>1.0152284263959391E-3</v>
      </c>
      <c r="M194" s="729" t="s">
        <v>883</v>
      </c>
      <c r="N194" s="727">
        <v>98.5</v>
      </c>
      <c r="O194" s="799">
        <f>SUM(J194*K194)/N194</f>
        <v>1.4429642608673306E-2</v>
      </c>
      <c r="P194" s="323"/>
    </row>
    <row r="195" spans="1:16" ht="15" customHeight="1" x14ac:dyDescent="0.25">
      <c r="A195" s="14" t="s">
        <v>1177</v>
      </c>
      <c r="B195" s="411" t="s">
        <v>2069</v>
      </c>
      <c r="C195" s="729" t="s">
        <v>52</v>
      </c>
      <c r="D195" s="425">
        <v>41585</v>
      </c>
      <c r="E195" s="14">
        <v>1</v>
      </c>
      <c r="F195" s="736">
        <v>1.9152</v>
      </c>
      <c r="G195" s="484" t="s">
        <v>976</v>
      </c>
      <c r="H195" s="524">
        <v>41586</v>
      </c>
      <c r="I195" s="731">
        <v>1.9446000000000001</v>
      </c>
      <c r="J195" s="798">
        <f>SUM(I195-F195)*10000</f>
        <v>294.00000000000091</v>
      </c>
      <c r="K195" s="412">
        <f t="shared" si="22"/>
        <v>8.3194675540765406</v>
      </c>
      <c r="L195" s="732">
        <f>SUM((I195-F195)/J195*K195)*E195</f>
        <v>8.3194675540765415E-4</v>
      </c>
      <c r="M195" s="729" t="s">
        <v>883</v>
      </c>
      <c r="N195" s="727">
        <v>1.202</v>
      </c>
      <c r="O195" s="939">
        <f>SUM(J195*K195*E195)/N195</f>
        <v>2034.8780872699756</v>
      </c>
      <c r="P195" s="323"/>
    </row>
    <row r="196" spans="1:16" ht="15" customHeight="1" x14ac:dyDescent="0.25">
      <c r="A196" s="442" t="s">
        <v>1140</v>
      </c>
      <c r="B196" s="442" t="s">
        <v>2074</v>
      </c>
      <c r="C196" s="754" t="s">
        <v>77</v>
      </c>
      <c r="D196" s="755">
        <v>41585</v>
      </c>
      <c r="E196" s="442">
        <v>1</v>
      </c>
      <c r="F196" s="800">
        <v>1.3995</v>
      </c>
      <c r="G196" s="757" t="s">
        <v>976</v>
      </c>
      <c r="H196" s="524">
        <v>41590</v>
      </c>
      <c r="I196" s="758">
        <v>1.41</v>
      </c>
      <c r="J196" s="798">
        <f>SUM(F196-I196)*10000</f>
        <v>-104.99999999999955</v>
      </c>
      <c r="K196" s="750">
        <f t="shared" si="22"/>
        <v>9.3870271285084019</v>
      </c>
      <c r="L196" s="759">
        <f>SUM((F196-I196)/J196*K196)*E196</f>
        <v>9.3870271285084012E-4</v>
      </c>
      <c r="M196" s="754" t="s">
        <v>883</v>
      </c>
      <c r="N196" s="645">
        <v>1.0652999999999999</v>
      </c>
      <c r="O196" s="799">
        <f>SUM(J196*K196)/N196</f>
        <v>-925.22092226919938</v>
      </c>
      <c r="P196" s="268"/>
    </row>
    <row r="197" spans="1:16" ht="15" customHeight="1" x14ac:dyDescent="0.25">
      <c r="A197" s="14" t="s">
        <v>1148</v>
      </c>
      <c r="B197" s="411" t="s">
        <v>2069</v>
      </c>
      <c r="C197" s="729" t="s">
        <v>52</v>
      </c>
      <c r="D197" s="425">
        <v>41586</v>
      </c>
      <c r="E197" s="14">
        <v>1</v>
      </c>
      <c r="F197" s="736">
        <v>1.1375999999999999</v>
      </c>
      <c r="G197" s="484" t="s">
        <v>976</v>
      </c>
      <c r="H197" s="524">
        <v>41590</v>
      </c>
      <c r="I197" s="731">
        <v>1.1304000000000001</v>
      </c>
      <c r="J197" s="798">
        <f>SUM(I197-F197)*10000</f>
        <v>-71.999999999998735</v>
      </c>
      <c r="K197" s="412">
        <f t="shared" si="22"/>
        <v>8.3180835135584772</v>
      </c>
      <c r="L197" s="732">
        <f>SUM((I197-F197)/J197*K197)*E197</f>
        <v>8.318083513558477E-4</v>
      </c>
      <c r="M197" s="729" t="s">
        <v>883</v>
      </c>
      <c r="N197" s="727">
        <v>1.2021999999999999</v>
      </c>
      <c r="O197" s="799">
        <f>SUM(J197*K197)/N197</f>
        <v>-498.17169603743122</v>
      </c>
      <c r="P197" s="268"/>
    </row>
    <row r="198" spans="1:16" ht="15" customHeight="1" x14ac:dyDescent="0.25">
      <c r="A198" s="442" t="s">
        <v>1035</v>
      </c>
      <c r="B198" s="442" t="s">
        <v>2074</v>
      </c>
      <c r="C198" s="754" t="s">
        <v>77</v>
      </c>
      <c r="D198" s="755">
        <v>41585</v>
      </c>
      <c r="E198" s="442">
        <v>1</v>
      </c>
      <c r="F198" s="800">
        <v>1.3440000000000001</v>
      </c>
      <c r="G198" s="757" t="s">
        <v>976</v>
      </c>
      <c r="H198" s="524">
        <v>41591</v>
      </c>
      <c r="I198" s="758">
        <v>1.3462000000000001</v>
      </c>
      <c r="J198" s="798">
        <f>SUM(F198-I198)*10000</f>
        <v>-21.999999999999797</v>
      </c>
      <c r="K198" s="750">
        <f t="shared" si="22"/>
        <v>10</v>
      </c>
      <c r="L198" s="759">
        <f>SUM((F198-I198)/J198*K198)*E198</f>
        <v>1E-3</v>
      </c>
      <c r="M198" s="754" t="s">
        <v>883</v>
      </c>
      <c r="N198" s="645">
        <v>1</v>
      </c>
      <c r="O198" s="799">
        <f>SUM(J198*K198)/N198</f>
        <v>-219.99999999999798</v>
      </c>
      <c r="P198" s="323"/>
    </row>
    <row r="199" spans="1:16" ht="15" customHeight="1" x14ac:dyDescent="0.25">
      <c r="A199" s="14" t="s">
        <v>1147</v>
      </c>
      <c r="B199" s="411" t="s">
        <v>2069</v>
      </c>
      <c r="C199" s="729" t="s">
        <v>52</v>
      </c>
      <c r="D199" s="425">
        <v>41585</v>
      </c>
      <c r="E199" s="14">
        <v>1</v>
      </c>
      <c r="F199" s="736">
        <v>0.91520000000000001</v>
      </c>
      <c r="G199" s="484" t="s">
        <v>976</v>
      </c>
      <c r="H199" s="524">
        <v>41591</v>
      </c>
      <c r="I199" s="731">
        <v>0.91369999999999996</v>
      </c>
      <c r="J199" s="798">
        <f>SUM(I199-F199)*10000</f>
        <v>-15.000000000000568</v>
      </c>
      <c r="K199" s="412">
        <f t="shared" si="22"/>
        <v>10.877841836179702</v>
      </c>
      <c r="L199" s="732">
        <f>SUM((I199-F199)/J199*K199)*E199</f>
        <v>1.0877841836179703E-3</v>
      </c>
      <c r="M199" s="729" t="s">
        <v>883</v>
      </c>
      <c r="N199" s="727">
        <v>0.91930000000000001</v>
      </c>
      <c r="O199" s="799">
        <f>SUM(J199*K199*E199)/N199</f>
        <v>-177.49116451941879</v>
      </c>
      <c r="P199" s="326"/>
    </row>
    <row r="200" spans="1:16" ht="15" customHeight="1" x14ac:dyDescent="0.25">
      <c r="A200" s="442" t="s">
        <v>1119</v>
      </c>
      <c r="B200" s="442" t="s">
        <v>2074</v>
      </c>
      <c r="C200" s="754" t="s">
        <v>77</v>
      </c>
      <c r="D200" s="755">
        <v>41599</v>
      </c>
      <c r="E200" s="442">
        <v>1</v>
      </c>
      <c r="F200" s="800">
        <v>1.1677</v>
      </c>
      <c r="G200" s="757" t="s">
        <v>976</v>
      </c>
      <c r="H200" s="524">
        <v>41604</v>
      </c>
      <c r="I200" s="758">
        <v>1.1407</v>
      </c>
      <c r="J200" s="798">
        <f>SUM(F200-I200)*10000</f>
        <v>269.99999999999915</v>
      </c>
      <c r="K200" s="750">
        <f t="shared" si="22"/>
        <v>8.0019204609106183</v>
      </c>
      <c r="L200" s="759">
        <f>SUM((F200-I200)/J200*K200)*E200</f>
        <v>8.0019204609106177E-4</v>
      </c>
      <c r="M200" s="754" t="s">
        <v>883</v>
      </c>
      <c r="N200" s="645">
        <v>1.2497</v>
      </c>
      <c r="O200" s="799">
        <f>SUM(J200*K200)/N200</f>
        <v>1728.8297386939748</v>
      </c>
      <c r="P200" s="268"/>
    </row>
    <row r="201" spans="1:16" ht="15" customHeight="1" x14ac:dyDescent="0.25">
      <c r="A201" s="442" t="s">
        <v>1031</v>
      </c>
      <c r="B201" s="442" t="s">
        <v>2074</v>
      </c>
      <c r="C201" s="754" t="s">
        <v>77</v>
      </c>
      <c r="D201" s="755">
        <v>41604</v>
      </c>
      <c r="E201" s="442">
        <v>1</v>
      </c>
      <c r="F201" s="800">
        <v>1.0529999999999999</v>
      </c>
      <c r="G201" s="757" t="s">
        <v>976</v>
      </c>
      <c r="H201" s="524">
        <v>41605</v>
      </c>
      <c r="I201" s="758">
        <v>1.0588</v>
      </c>
      <c r="J201" s="798">
        <f>SUM(F201-I201)*10000</f>
        <v>-58.00000000000027</v>
      </c>
      <c r="K201" s="750">
        <f t="shared" si="22"/>
        <v>9.7532429532819638</v>
      </c>
      <c r="L201" s="759">
        <f>SUM((F201-I201)/J201*K201)*E201</f>
        <v>9.7532429532819643E-4</v>
      </c>
      <c r="M201" s="754" t="s">
        <v>883</v>
      </c>
      <c r="N201" s="645">
        <v>1.0253000000000001</v>
      </c>
      <c r="O201" s="799">
        <f>SUM(J201*K201)/N201</f>
        <v>-551.72933901331942</v>
      </c>
      <c r="P201" s="323"/>
    </row>
    <row r="202" spans="1:16" ht="15" customHeight="1" x14ac:dyDescent="0.25">
      <c r="A202" s="442" t="s">
        <v>1142</v>
      </c>
      <c r="B202" s="442" t="s">
        <v>2074</v>
      </c>
      <c r="C202" s="754" t="s">
        <v>77</v>
      </c>
      <c r="D202" s="755">
        <v>41599</v>
      </c>
      <c r="E202" s="442">
        <v>1</v>
      </c>
      <c r="F202" s="800">
        <v>0.9798</v>
      </c>
      <c r="G202" s="757" t="s">
        <v>976</v>
      </c>
      <c r="H202" s="524">
        <v>41610</v>
      </c>
      <c r="I202" s="758">
        <v>0.96870000000000001</v>
      </c>
      <c r="J202" s="798">
        <f>SUM(F202-I202)*10000</f>
        <v>110.99999999999999</v>
      </c>
      <c r="K202" s="750">
        <f t="shared" si="22"/>
        <v>9.5638867635807188</v>
      </c>
      <c r="L202" s="759">
        <f>SUM((F202-I202)/J202*K202)*E202</f>
        <v>9.5638867635807194E-4</v>
      </c>
      <c r="M202" s="754" t="s">
        <v>883</v>
      </c>
      <c r="N202" s="645">
        <v>1.0456000000000001</v>
      </c>
      <c r="O202" s="799">
        <f>SUM(J202*K202*E202)/N202</f>
        <v>1015.2940232951985</v>
      </c>
      <c r="P202" s="268"/>
    </row>
    <row r="203" spans="1:16" ht="15" customHeight="1" x14ac:dyDescent="0.25">
      <c r="A203" s="442" t="s">
        <v>1058</v>
      </c>
      <c r="B203" s="442" t="s">
        <v>2074</v>
      </c>
      <c r="C203" s="754" t="s">
        <v>77</v>
      </c>
      <c r="D203" s="755">
        <v>41599</v>
      </c>
      <c r="E203" s="442">
        <v>1</v>
      </c>
      <c r="F203" s="800">
        <v>0.92649999999999999</v>
      </c>
      <c r="G203" s="757" t="s">
        <v>976</v>
      </c>
      <c r="H203" s="524">
        <v>41612</v>
      </c>
      <c r="I203" s="758">
        <v>0.90069999999999995</v>
      </c>
      <c r="J203" s="798">
        <f>SUM(F203-I203)*10000</f>
        <v>258.00000000000045</v>
      </c>
      <c r="K203" s="750">
        <f t="shared" si="22"/>
        <v>10</v>
      </c>
      <c r="L203" s="759">
        <f>SUM((F203-I203)/J203*K203)*E203</f>
        <v>1E-3</v>
      </c>
      <c r="M203" s="754" t="s">
        <v>883</v>
      </c>
      <c r="N203" s="645">
        <v>1</v>
      </c>
      <c r="O203" s="799">
        <f>SUM(J203*K203)/N203</f>
        <v>2580.0000000000045</v>
      </c>
      <c r="P203" s="350"/>
    </row>
    <row r="204" spans="1:16" ht="15" customHeight="1" x14ac:dyDescent="0.25">
      <c r="A204" s="14" t="s">
        <v>1030</v>
      </c>
      <c r="B204" s="411" t="s">
        <v>2069</v>
      </c>
      <c r="C204" s="729" t="s">
        <v>52</v>
      </c>
      <c r="D204" s="425">
        <v>41612</v>
      </c>
      <c r="E204" s="14">
        <v>1</v>
      </c>
      <c r="F204" s="736">
        <v>0.83009999999999995</v>
      </c>
      <c r="G204" s="484" t="s">
        <v>976</v>
      </c>
      <c r="H204" s="524">
        <v>41620</v>
      </c>
      <c r="I204" s="731">
        <v>0.81950000000000001</v>
      </c>
      <c r="J204" s="798">
        <f>SUM(I204-F204)*10000</f>
        <v>-105.99999999999943</v>
      </c>
      <c r="K204" s="412">
        <f t="shared" si="22"/>
        <v>16.3907556138338</v>
      </c>
      <c r="L204" s="732">
        <f>SUM((I204-F204)/J204*K204)*E204</f>
        <v>1.6390755613833799E-3</v>
      </c>
      <c r="M204" s="729" t="s">
        <v>883</v>
      </c>
      <c r="N204" s="727">
        <v>0.61009999999999998</v>
      </c>
      <c r="O204" s="799">
        <f>SUM(J204*K204)*N204</f>
        <v>-1059.9999999999945</v>
      </c>
      <c r="P204" s="350"/>
    </row>
    <row r="205" spans="1:16" ht="15" customHeight="1" x14ac:dyDescent="0.25">
      <c r="A205" s="442" t="s">
        <v>1145</v>
      </c>
      <c r="B205" s="442" t="s">
        <v>2074</v>
      </c>
      <c r="C205" s="754" t="s">
        <v>77</v>
      </c>
      <c r="D205" s="755">
        <v>41619</v>
      </c>
      <c r="E205" s="442">
        <v>1</v>
      </c>
      <c r="F205" s="800">
        <v>1.7889999999999999</v>
      </c>
      <c r="G205" s="757" t="s">
        <v>976</v>
      </c>
      <c r="H205" s="524">
        <v>41620</v>
      </c>
      <c r="I205" s="758">
        <v>1.8194999999999999</v>
      </c>
      <c r="J205" s="798">
        <f>SUM(F205-I205)*10000</f>
        <v>-304.99999999999972</v>
      </c>
      <c r="K205" s="750">
        <f t="shared" si="22"/>
        <v>9.144111192392101</v>
      </c>
      <c r="L205" s="759">
        <f>SUM((F205-I205)/J205*K205)*E205</f>
        <v>9.1441111923921015E-4</v>
      </c>
      <c r="M205" s="754" t="s">
        <v>883</v>
      </c>
      <c r="N205" s="645">
        <v>1.0935999999999999</v>
      </c>
      <c r="O205" s="799">
        <f>SUM(J205*K205*E205)/N205</f>
        <v>-2550.2504697143277</v>
      </c>
      <c r="P205" s="326"/>
    </row>
    <row r="206" spans="1:16" ht="15" customHeight="1" x14ac:dyDescent="0.25">
      <c r="A206" s="442" t="s">
        <v>1031</v>
      </c>
      <c r="B206" s="442" t="s">
        <v>2074</v>
      </c>
      <c r="C206" s="754" t="s">
        <v>77</v>
      </c>
      <c r="D206" s="755">
        <v>41619</v>
      </c>
      <c r="E206" s="442">
        <v>1</v>
      </c>
      <c r="F206" s="800">
        <v>1.0606</v>
      </c>
      <c r="G206" s="757" t="s">
        <v>976</v>
      </c>
      <c r="H206" s="524">
        <v>41621</v>
      </c>
      <c r="I206" s="758">
        <v>1.0663</v>
      </c>
      <c r="J206" s="798">
        <f>SUM(F206-I206)*10000</f>
        <v>-57.000000000000384</v>
      </c>
      <c r="K206" s="750">
        <f t="shared" si="22"/>
        <v>9.4304036212749907</v>
      </c>
      <c r="L206" s="759">
        <f>SUM((F206-I206)/J206*K206)*E206</f>
        <v>9.4304036212749913E-4</v>
      </c>
      <c r="M206" s="754" t="s">
        <v>883</v>
      </c>
      <c r="N206" s="645">
        <v>1.0604</v>
      </c>
      <c r="O206" s="799">
        <f>SUM(J206*K206)/N206</f>
        <v>-506.91532102289523</v>
      </c>
      <c r="P206" s="323"/>
    </row>
    <row r="207" spans="1:16" ht="15" customHeight="1" x14ac:dyDescent="0.25">
      <c r="A207" s="14" t="s">
        <v>1147</v>
      </c>
      <c r="B207" s="411" t="s">
        <v>2069</v>
      </c>
      <c r="C207" s="729" t="s">
        <v>52</v>
      </c>
      <c r="D207" s="425">
        <v>41626</v>
      </c>
      <c r="E207" s="14">
        <v>1</v>
      </c>
      <c r="F207" s="736">
        <v>0.89229999999999998</v>
      </c>
      <c r="G207" s="484" t="s">
        <v>976</v>
      </c>
      <c r="H207" s="524">
        <v>41635</v>
      </c>
      <c r="I207" s="731">
        <v>0.88919999999999999</v>
      </c>
      <c r="J207" s="798">
        <f>SUM(I207-F207)*10000</f>
        <v>-30.999999999999915</v>
      </c>
      <c r="K207" s="412">
        <f t="shared" si="22"/>
        <v>11.301989150090415</v>
      </c>
      <c r="L207" s="732">
        <f>SUM((I207-F207)/J207*K207)*E207</f>
        <v>1.1301989150090416E-3</v>
      </c>
      <c r="M207" s="729" t="s">
        <v>883</v>
      </c>
      <c r="N207" s="727">
        <v>0.88480000000000003</v>
      </c>
      <c r="O207" s="799">
        <f>SUM(J207*K207*E207)/N207</f>
        <v>-395.97837212115945</v>
      </c>
      <c r="P207" s="326"/>
    </row>
    <row r="208" spans="1:16" ht="15" customHeight="1" x14ac:dyDescent="0.25">
      <c r="A208" s="442" t="s">
        <v>1140</v>
      </c>
      <c r="B208" s="442" t="s">
        <v>2074</v>
      </c>
      <c r="C208" s="754" t="s">
        <v>77</v>
      </c>
      <c r="D208" s="755">
        <v>41631</v>
      </c>
      <c r="E208" s="442">
        <v>1</v>
      </c>
      <c r="F208" s="800">
        <v>1.4524999999999999</v>
      </c>
      <c r="G208" s="757" t="s">
        <v>976</v>
      </c>
      <c r="H208" s="524">
        <v>41635</v>
      </c>
      <c r="I208" s="758">
        <v>1.4702999999999999</v>
      </c>
      <c r="J208" s="798">
        <f>SUM(F208-I208)*10000</f>
        <v>-178.00000000000037</v>
      </c>
      <c r="K208" s="750">
        <f t="shared" si="22"/>
        <v>9.3967299379815827</v>
      </c>
      <c r="L208" s="759">
        <f>SUM((F208-I208)/J208*K208)*E208</f>
        <v>9.3967299379815836E-4</v>
      </c>
      <c r="M208" s="754" t="s">
        <v>883</v>
      </c>
      <c r="N208" s="645">
        <v>1.0642</v>
      </c>
      <c r="O208" s="799">
        <f>SUM(J208*K208)/N208</f>
        <v>-1571.7138967869998</v>
      </c>
      <c r="P208" s="268"/>
    </row>
    <row r="209" spans="1:16" ht="15" customHeight="1" x14ac:dyDescent="0.25">
      <c r="A209" s="14" t="s">
        <v>1059</v>
      </c>
      <c r="B209" s="411" t="s">
        <v>2069</v>
      </c>
      <c r="C209" s="729" t="s">
        <v>52</v>
      </c>
      <c r="D209" s="425">
        <v>41625</v>
      </c>
      <c r="E209" s="14">
        <v>1</v>
      </c>
      <c r="F209" s="736">
        <v>1.2587999999999999</v>
      </c>
      <c r="G209" s="484" t="s">
        <v>976</v>
      </c>
      <c r="H209" s="524">
        <v>41640</v>
      </c>
      <c r="I209" s="731">
        <v>1.2630999999999999</v>
      </c>
      <c r="J209" s="798">
        <f>SUM(I209-F209)*10000</f>
        <v>42.999999999999702</v>
      </c>
      <c r="K209" s="412">
        <f t="shared" si="22"/>
        <v>7.9548166414764125</v>
      </c>
      <c r="L209" s="732">
        <f>SUM((I209-F209)/J209*K209)*E209</f>
        <v>7.954816641476413E-4</v>
      </c>
      <c r="M209" s="729" t="s">
        <v>883</v>
      </c>
      <c r="N209" s="727">
        <v>1.2571000000000001</v>
      </c>
      <c r="O209" s="799">
        <f>SUM(J209*K209)/N209</f>
        <v>272.10016353789143</v>
      </c>
      <c r="P209" s="326"/>
    </row>
    <row r="210" spans="1:16" ht="15" customHeight="1" x14ac:dyDescent="0.25">
      <c r="A210" s="14" t="s">
        <v>1143</v>
      </c>
      <c r="B210" s="411" t="s">
        <v>2069</v>
      </c>
      <c r="C210" s="729" t="s">
        <v>52</v>
      </c>
      <c r="D210" s="425">
        <v>41627</v>
      </c>
      <c r="E210" s="14">
        <v>1</v>
      </c>
      <c r="F210" s="736">
        <v>1.2252000000000001</v>
      </c>
      <c r="G210" s="484" t="s">
        <v>976</v>
      </c>
      <c r="H210" s="524">
        <v>41640</v>
      </c>
      <c r="I210" s="731">
        <v>1.2219</v>
      </c>
      <c r="J210" s="798">
        <f>SUM(I210-F210)*10000</f>
        <v>-33.00000000000081</v>
      </c>
      <c r="K210" s="412">
        <f t="shared" si="22"/>
        <v>11.130899376669635</v>
      </c>
      <c r="L210" s="732">
        <f>SUM((I210-F210)/J210*K210)*E210</f>
        <v>1.1130899376669634E-3</v>
      </c>
      <c r="M210" s="729" t="s">
        <v>883</v>
      </c>
      <c r="N210" s="727">
        <v>0.89839999999999998</v>
      </c>
      <c r="O210" s="799">
        <f>SUM(J210*K210)/N210</f>
        <v>-408.85983908070682</v>
      </c>
      <c r="P210" s="268"/>
    </row>
    <row r="211" spans="1:16" ht="15" customHeight="1" x14ac:dyDescent="0.25">
      <c r="A211" s="14" t="s">
        <v>1144</v>
      </c>
      <c r="B211" s="411" t="s">
        <v>2069</v>
      </c>
      <c r="C211" s="729" t="s">
        <v>52</v>
      </c>
      <c r="D211" s="425">
        <v>41652</v>
      </c>
      <c r="E211" s="14">
        <v>1</v>
      </c>
      <c r="F211" s="736">
        <v>0.81769999999999998</v>
      </c>
      <c r="G211" s="484" t="s">
        <v>976</v>
      </c>
      <c r="H211" s="524">
        <v>41653</v>
      </c>
      <c r="I211" s="731">
        <v>0.8105</v>
      </c>
      <c r="J211" s="798">
        <f>SUM(I211-F211)*10000</f>
        <v>-71.999999999999844</v>
      </c>
      <c r="K211" s="412">
        <f t="shared" si="22"/>
        <v>11.084016847705609</v>
      </c>
      <c r="L211" s="732">
        <f>SUM((I211-F211)/J211*K211)*E211</f>
        <v>1.1084016847705607E-3</v>
      </c>
      <c r="M211" s="729" t="s">
        <v>883</v>
      </c>
      <c r="N211" s="727">
        <v>0.9022</v>
      </c>
      <c r="O211" s="799">
        <f>SUM(J211*K211*E211)/N211</f>
        <v>-884.5590922575949</v>
      </c>
      <c r="P211" s="268"/>
    </row>
    <row r="212" spans="1:16" ht="15" customHeight="1" x14ac:dyDescent="0.25">
      <c r="A212" s="14" t="s">
        <v>1031</v>
      </c>
      <c r="B212" s="411" t="s">
        <v>2069</v>
      </c>
      <c r="C212" s="729" t="s">
        <v>52</v>
      </c>
      <c r="D212" s="425">
        <v>41660</v>
      </c>
      <c r="E212" s="14">
        <v>1</v>
      </c>
      <c r="F212" s="736">
        <v>1.0999000000000001</v>
      </c>
      <c r="G212" s="484" t="s">
        <v>976</v>
      </c>
      <c r="H212" s="524">
        <v>41661</v>
      </c>
      <c r="I212" s="731">
        <v>1.0952999999999999</v>
      </c>
      <c r="J212" s="798">
        <f>SUM(I212-F212)*10000</f>
        <v>-46.000000000001592</v>
      </c>
      <c r="K212" s="412">
        <f t="shared" si="22"/>
        <v>9.1299187437231808</v>
      </c>
      <c r="L212" s="732">
        <f>SUM((I212-F212)/J212*K212)*E212</f>
        <v>9.1299187437231808E-4</v>
      </c>
      <c r="M212" s="729" t="s">
        <v>883</v>
      </c>
      <c r="N212" s="727">
        <v>1.0952999999999999</v>
      </c>
      <c r="O212" s="799">
        <f>SUM(J212*K212)/N212</f>
        <v>-383.4349148281575</v>
      </c>
      <c r="P212" s="323" t="s">
        <v>2277</v>
      </c>
    </row>
    <row r="213" spans="1:16" ht="15" customHeight="1" x14ac:dyDescent="0.25">
      <c r="A213" s="442" t="s">
        <v>1147</v>
      </c>
      <c r="B213" s="442" t="s">
        <v>2074</v>
      </c>
      <c r="C213" s="754" t="s">
        <v>77</v>
      </c>
      <c r="D213" s="755">
        <v>41662</v>
      </c>
      <c r="E213" s="442">
        <v>1</v>
      </c>
      <c r="F213" s="800">
        <v>0.90769999999999995</v>
      </c>
      <c r="G213" s="757" t="s">
        <v>976</v>
      </c>
      <c r="H213" s="755">
        <v>41662</v>
      </c>
      <c r="I213" s="758">
        <v>0.89829999999999999</v>
      </c>
      <c r="J213" s="798">
        <f>SUM(F213-I213)*10000</f>
        <v>93.999999999999645</v>
      </c>
      <c r="K213" s="750">
        <f t="shared" si="22"/>
        <v>10.964912280701753</v>
      </c>
      <c r="L213" s="759">
        <f>SUM((F213-I213)/J213*K213)*E213</f>
        <v>1.0964912280701752E-3</v>
      </c>
      <c r="M213" s="754" t="s">
        <v>883</v>
      </c>
      <c r="N213" s="645">
        <v>0.91200000000000003</v>
      </c>
      <c r="O213" s="799">
        <f>SUM(J213*K213*E213)/N213</f>
        <v>1130.1554324407464</v>
      </c>
      <c r="P213" s="323"/>
    </row>
    <row r="214" spans="1:16" ht="15" customHeight="1" x14ac:dyDescent="0.25">
      <c r="A214" s="442" t="s">
        <v>1035</v>
      </c>
      <c r="B214" s="442" t="s">
        <v>2074</v>
      </c>
      <c r="C214" s="754" t="s">
        <v>77</v>
      </c>
      <c r="D214" s="755">
        <v>41667</v>
      </c>
      <c r="E214" s="442">
        <v>1</v>
      </c>
      <c r="F214" s="800">
        <v>1.3647</v>
      </c>
      <c r="G214" s="757" t="s">
        <v>976</v>
      </c>
      <c r="H214" s="524">
        <v>41673</v>
      </c>
      <c r="I214" s="758">
        <v>1.3483000000000001</v>
      </c>
      <c r="J214" s="798">
        <f>SUM(F214-I214)*10000</f>
        <v>163.99999999999972</v>
      </c>
      <c r="K214" s="750">
        <f t="shared" si="22"/>
        <v>10</v>
      </c>
      <c r="L214" s="759">
        <f>SUM((F214-I214)/J214*K214)*E214</f>
        <v>1E-3</v>
      </c>
      <c r="M214" s="754" t="s">
        <v>883</v>
      </c>
      <c r="N214" s="645">
        <v>1</v>
      </c>
      <c r="O214" s="799">
        <f t="shared" ref="O214:O220" si="23">SUM(J214*K214)/N214</f>
        <v>1639.9999999999973</v>
      </c>
      <c r="P214" s="350"/>
    </row>
    <row r="215" spans="1:16" ht="15" customHeight="1" x14ac:dyDescent="0.25">
      <c r="A215" s="14" t="s">
        <v>1148</v>
      </c>
      <c r="B215" s="411" t="s">
        <v>2069</v>
      </c>
      <c r="C215" s="729" t="s">
        <v>52</v>
      </c>
      <c r="D215" s="425">
        <v>41669</v>
      </c>
      <c r="E215" s="14">
        <v>1</v>
      </c>
      <c r="F215" s="736">
        <v>1.0676000000000001</v>
      </c>
      <c r="G215" s="484" t="s">
        <v>976</v>
      </c>
      <c r="H215" s="524">
        <v>41674</v>
      </c>
      <c r="I215" s="731">
        <v>1.0912999999999999</v>
      </c>
      <c r="J215" s="798">
        <f>SUM(I215-F215)*10000</f>
        <v>236.99999999999832</v>
      </c>
      <c r="K215" s="412">
        <f t="shared" si="22"/>
        <v>8.1772835064191653</v>
      </c>
      <c r="L215" s="732">
        <f>SUM((I215-F215)/J215*K215)*E215</f>
        <v>8.1772835064191653E-4</v>
      </c>
      <c r="M215" s="729" t="s">
        <v>883</v>
      </c>
      <c r="N215" s="727">
        <v>1.2229000000000001</v>
      </c>
      <c r="O215" s="799">
        <f t="shared" si="23"/>
        <v>1584.7707834012008</v>
      </c>
      <c r="P215" s="350"/>
    </row>
    <row r="216" spans="1:16" ht="15" customHeight="1" x14ac:dyDescent="0.25">
      <c r="A216" s="14" t="s">
        <v>1118</v>
      </c>
      <c r="B216" s="411" t="s">
        <v>2069</v>
      </c>
      <c r="C216" s="729" t="s">
        <v>52</v>
      </c>
      <c r="D216" s="425">
        <v>41677</v>
      </c>
      <c r="E216" s="14">
        <v>1</v>
      </c>
      <c r="F216" s="736">
        <v>1.5202</v>
      </c>
      <c r="G216" s="484" t="s">
        <v>976</v>
      </c>
      <c r="H216" s="524">
        <v>41682</v>
      </c>
      <c r="I216" s="731">
        <v>1.5017</v>
      </c>
      <c r="J216" s="798">
        <f>SUM(I216-F216)*10000</f>
        <v>-184.9999999999996</v>
      </c>
      <c r="K216" s="412">
        <f t="shared" si="22"/>
        <v>8.0515297906602257</v>
      </c>
      <c r="L216" s="732">
        <f>SUM((I216-F216)/J216*K216)*E216</f>
        <v>8.0515297906602265E-4</v>
      </c>
      <c r="M216" s="729" t="s">
        <v>883</v>
      </c>
      <c r="N216" s="727">
        <v>1.242</v>
      </c>
      <c r="O216" s="799">
        <f t="shared" si="23"/>
        <v>-1199.3019414429457</v>
      </c>
      <c r="P216" s="350"/>
    </row>
    <row r="217" spans="1:16" ht="15" customHeight="1" x14ac:dyDescent="0.25">
      <c r="A217" s="442" t="s">
        <v>1148</v>
      </c>
      <c r="B217" s="442" t="s">
        <v>2074</v>
      </c>
      <c r="C217" s="754" t="s">
        <v>77</v>
      </c>
      <c r="D217" s="755">
        <v>41677</v>
      </c>
      <c r="E217" s="442">
        <v>1</v>
      </c>
      <c r="F217" s="800">
        <v>1.0808</v>
      </c>
      <c r="G217" s="757" t="s">
        <v>976</v>
      </c>
      <c r="H217" s="524">
        <v>41688</v>
      </c>
      <c r="I217" s="758">
        <v>1.0845</v>
      </c>
      <c r="J217" s="798">
        <f>SUM(F217-I217)*10000</f>
        <v>-37.000000000000369</v>
      </c>
      <c r="K217" s="750">
        <f t="shared" si="22"/>
        <v>8.2953131480713385</v>
      </c>
      <c r="L217" s="759">
        <f>SUM((F217-I217)/J217*K217)*E217</f>
        <v>8.2953131480713381E-4</v>
      </c>
      <c r="M217" s="754" t="s">
        <v>883</v>
      </c>
      <c r="N217" s="645">
        <v>1.2055</v>
      </c>
      <c r="O217" s="799">
        <f t="shared" si="23"/>
        <v>-254.60521483089391</v>
      </c>
      <c r="P217" s="268"/>
    </row>
    <row r="218" spans="1:16" ht="15" customHeight="1" x14ac:dyDescent="0.25">
      <c r="A218" s="14" t="s">
        <v>1274</v>
      </c>
      <c r="B218" s="411" t="s">
        <v>2069</v>
      </c>
      <c r="C218" s="729" t="s">
        <v>52</v>
      </c>
      <c r="D218" s="425">
        <v>41689</v>
      </c>
      <c r="E218" s="14">
        <v>1</v>
      </c>
      <c r="F218" s="736">
        <v>140.29900000000001</v>
      </c>
      <c r="G218" s="484" t="s">
        <v>976</v>
      </c>
      <c r="H218" s="524">
        <v>41690</v>
      </c>
      <c r="I218" s="731">
        <v>139.501</v>
      </c>
      <c r="J218" s="798">
        <f>SUM(I218-F218)*100</f>
        <v>-79.800000000000182</v>
      </c>
      <c r="K218" s="412">
        <f t="shared" si="22"/>
        <v>10</v>
      </c>
      <c r="L218" s="732">
        <f>SUM((I218-F218)/J218*K218)*E218</f>
        <v>0.1</v>
      </c>
      <c r="M218" s="729" t="s">
        <v>883</v>
      </c>
      <c r="N218" s="727">
        <v>1</v>
      </c>
      <c r="O218" s="799">
        <f t="shared" si="23"/>
        <v>-798.00000000000182</v>
      </c>
      <c r="P218" s="350"/>
    </row>
    <row r="219" spans="1:16" ht="15" customHeight="1" x14ac:dyDescent="0.25">
      <c r="A219" s="14" t="s">
        <v>1167</v>
      </c>
      <c r="B219" s="411" t="s">
        <v>2069</v>
      </c>
      <c r="C219" s="729" t="s">
        <v>52</v>
      </c>
      <c r="D219" s="425">
        <v>41689</v>
      </c>
      <c r="E219" s="14">
        <v>1</v>
      </c>
      <c r="F219" s="736">
        <v>114.60299999999999</v>
      </c>
      <c r="G219" s="484" t="s">
        <v>976</v>
      </c>
      <c r="H219" s="524">
        <v>41695</v>
      </c>
      <c r="I219" s="731">
        <v>115.02</v>
      </c>
      <c r="J219" s="798">
        <f>SUM(I219-F219)*100</f>
        <v>41.700000000000159</v>
      </c>
      <c r="K219" s="412">
        <f t="shared" si="22"/>
        <v>10</v>
      </c>
      <c r="L219" s="732">
        <f>SUM((I219-F219)/J219*K219)*E219</f>
        <v>0.1</v>
      </c>
      <c r="M219" s="729" t="s">
        <v>883</v>
      </c>
      <c r="N219" s="727">
        <v>1</v>
      </c>
      <c r="O219" s="799">
        <f t="shared" si="23"/>
        <v>417.00000000000159</v>
      </c>
      <c r="P219" s="350"/>
    </row>
    <row r="220" spans="1:16" ht="15" customHeight="1" x14ac:dyDescent="0.25">
      <c r="A220" s="14" t="s">
        <v>1030</v>
      </c>
      <c r="B220" s="411" t="s">
        <v>2069</v>
      </c>
      <c r="C220" s="729" t="s">
        <v>52</v>
      </c>
      <c r="D220" s="425">
        <v>41689</v>
      </c>
      <c r="E220" s="14">
        <v>1</v>
      </c>
      <c r="F220" s="736">
        <v>0.82330000000000003</v>
      </c>
      <c r="G220" s="484" t="s">
        <v>976</v>
      </c>
      <c r="H220" s="524">
        <v>41695</v>
      </c>
      <c r="I220" s="731">
        <v>0.82369999999999999</v>
      </c>
      <c r="J220" s="798">
        <f>SUM(I220-F220)*10000</f>
        <v>3.9999999999995595</v>
      </c>
      <c r="K220" s="412">
        <f t="shared" si="22"/>
        <v>16.655562958027982</v>
      </c>
      <c r="L220" s="732">
        <f>SUM((I220-F220)/J220*K220)*E220</f>
        <v>1.6655562958027984E-3</v>
      </c>
      <c r="M220" s="729" t="s">
        <v>883</v>
      </c>
      <c r="N220" s="727">
        <v>0.60040000000000004</v>
      </c>
      <c r="O220" s="799">
        <f t="shared" si="23"/>
        <v>110.9631109795213</v>
      </c>
      <c r="P220" s="350"/>
    </row>
    <row r="221" spans="1:16" ht="15" customHeight="1" x14ac:dyDescent="0.25">
      <c r="A221" s="442" t="s">
        <v>1146</v>
      </c>
      <c r="B221" s="442" t="s">
        <v>2074</v>
      </c>
      <c r="C221" s="754" t="s">
        <v>77</v>
      </c>
      <c r="D221" s="755">
        <v>41689</v>
      </c>
      <c r="E221" s="442">
        <v>1</v>
      </c>
      <c r="F221" s="800">
        <v>1.6689000000000001</v>
      </c>
      <c r="G221" s="757" t="s">
        <v>976</v>
      </c>
      <c r="H221" s="524">
        <v>41695</v>
      </c>
      <c r="I221" s="758">
        <v>1.6679999999999999</v>
      </c>
      <c r="J221" s="798">
        <f>SUM(F221-I221)*10000</f>
        <v>9.0000000000012292</v>
      </c>
      <c r="K221" s="750">
        <f t="shared" si="22"/>
        <v>10</v>
      </c>
      <c r="L221" s="759">
        <f>SUM((F221-I221)/J221*K221)*E221</f>
        <v>1E-3</v>
      </c>
      <c r="M221" s="754" t="s">
        <v>883</v>
      </c>
      <c r="N221" s="645">
        <v>1</v>
      </c>
      <c r="O221" s="939">
        <f>SUM(J221*K221*E221)/N221</f>
        <v>90.000000000012292</v>
      </c>
      <c r="P221" s="323"/>
    </row>
    <row r="222" spans="1:16" ht="15" customHeight="1" x14ac:dyDescent="0.25">
      <c r="A222" s="442" t="s">
        <v>1142</v>
      </c>
      <c r="B222" s="442" t="s">
        <v>2074</v>
      </c>
      <c r="C222" s="754" t="s">
        <v>77</v>
      </c>
      <c r="D222" s="755">
        <v>41694</v>
      </c>
      <c r="E222" s="442">
        <v>1</v>
      </c>
      <c r="F222" s="800">
        <v>0.99590000000000001</v>
      </c>
      <c r="G222" s="757" t="s">
        <v>976</v>
      </c>
      <c r="H222" s="524">
        <v>41701</v>
      </c>
      <c r="I222" s="758">
        <v>0.98270000000000002</v>
      </c>
      <c r="J222" s="798">
        <f>SUM(F222-I222)*10000</f>
        <v>131.99999999999989</v>
      </c>
      <c r="K222" s="750">
        <f t="shared" si="22"/>
        <v>9.0424088977303541</v>
      </c>
      <c r="L222" s="759">
        <f>SUM((F222-I222)/J222*K222)*E222</f>
        <v>9.0424088977303547E-4</v>
      </c>
      <c r="M222" s="754" t="s">
        <v>883</v>
      </c>
      <c r="N222" s="645">
        <v>1.1059000000000001</v>
      </c>
      <c r="O222" s="799">
        <f>SUM(J222*K222*E222)/N222</f>
        <v>1079.3000944935397</v>
      </c>
      <c r="P222" s="268"/>
    </row>
    <row r="223" spans="1:16" ht="15" customHeight="1" x14ac:dyDescent="0.25">
      <c r="A223" s="442" t="s">
        <v>1174</v>
      </c>
      <c r="B223" s="442" t="s">
        <v>2074</v>
      </c>
      <c r="C223" s="754" t="s">
        <v>77</v>
      </c>
      <c r="D223" s="755">
        <v>41694</v>
      </c>
      <c r="E223" s="442">
        <v>1</v>
      </c>
      <c r="F223" s="800">
        <v>1.8449</v>
      </c>
      <c r="G223" s="757" t="s">
        <v>976</v>
      </c>
      <c r="H223" s="524">
        <v>41704</v>
      </c>
      <c r="I223" s="758">
        <v>1.8491</v>
      </c>
      <c r="J223" s="798">
        <f>SUM(F223-I223)*10000</f>
        <v>-41.999999999999815</v>
      </c>
      <c r="K223" s="750">
        <f t="shared" si="22"/>
        <v>8.9984702600557913</v>
      </c>
      <c r="L223" s="759">
        <f>SUM((F223-I223)/J223*K223)*E223</f>
        <v>8.9984702600557915E-4</v>
      </c>
      <c r="M223" s="754" t="s">
        <v>883</v>
      </c>
      <c r="N223" s="645">
        <v>1.1113</v>
      </c>
      <c r="O223" s="799">
        <f>SUM(J223*K223)/N223</f>
        <v>-340.08436148865439</v>
      </c>
      <c r="P223" s="326"/>
    </row>
    <row r="224" spans="1:16" ht="15" customHeight="1" x14ac:dyDescent="0.25">
      <c r="A224" s="14" t="s">
        <v>1177</v>
      </c>
      <c r="B224" s="411" t="s">
        <v>2069</v>
      </c>
      <c r="C224" s="729" t="s">
        <v>52</v>
      </c>
      <c r="D224" s="425">
        <v>41710</v>
      </c>
      <c r="E224" s="14">
        <v>1</v>
      </c>
      <c r="F224" s="736">
        <v>1.9654</v>
      </c>
      <c r="G224" s="484" t="s">
        <v>976</v>
      </c>
      <c r="H224" s="524">
        <v>41710</v>
      </c>
      <c r="I224" s="731">
        <v>1.9548000000000001</v>
      </c>
      <c r="J224" s="798">
        <f>SUM(I224-F224)*10000</f>
        <v>-105.99999999999943</v>
      </c>
      <c r="K224" s="412">
        <f t="shared" si="22"/>
        <v>8.5200647524921198</v>
      </c>
      <c r="L224" s="732">
        <f>SUM((I224-F224)/J224*K224)*E224</f>
        <v>8.5200647524921193E-4</v>
      </c>
      <c r="M224" s="729" t="s">
        <v>883</v>
      </c>
      <c r="N224" s="727">
        <v>1.1737</v>
      </c>
      <c r="O224" s="939">
        <f>SUM(J224*K224*E224)/N224</f>
        <v>-769.46993589857709</v>
      </c>
      <c r="P224" s="326"/>
    </row>
    <row r="225" spans="1:16" ht="15" customHeight="1" x14ac:dyDescent="0.25">
      <c r="A225" s="442" t="s">
        <v>1156</v>
      </c>
      <c r="B225" s="442" t="s">
        <v>2074</v>
      </c>
      <c r="C225" s="754" t="s">
        <v>77</v>
      </c>
      <c r="D225" s="755">
        <v>41708</v>
      </c>
      <c r="E225" s="442">
        <v>1</v>
      </c>
      <c r="F225" s="800">
        <v>93.438999999999993</v>
      </c>
      <c r="G225" s="757" t="s">
        <v>976</v>
      </c>
      <c r="H225" s="524">
        <v>41711</v>
      </c>
      <c r="I225" s="758">
        <v>92.974000000000004</v>
      </c>
      <c r="J225" s="798">
        <f>SUM(F225-I225)*100</f>
        <v>46.49999999999892</v>
      </c>
      <c r="K225" s="750">
        <f t="shared" si="22"/>
        <v>9.7124153805809965E-2</v>
      </c>
      <c r="L225" s="759">
        <f>SUM((F225-I225)/J225*K225)*E225</f>
        <v>9.7124153805809967E-4</v>
      </c>
      <c r="M225" s="754" t="s">
        <v>883</v>
      </c>
      <c r="N225" s="645">
        <v>102.961</v>
      </c>
      <c r="O225" s="799">
        <f>SUM(J225*K225)/N225</f>
        <v>4.3863920824099019E-2</v>
      </c>
      <c r="P225" s="268"/>
    </row>
    <row r="226" spans="1:16" ht="15" customHeight="1" x14ac:dyDescent="0.25">
      <c r="A226" s="442" t="s">
        <v>1058</v>
      </c>
      <c r="B226" s="442" t="s">
        <v>3</v>
      </c>
      <c r="C226" s="754" t="s">
        <v>77</v>
      </c>
      <c r="D226" s="755">
        <v>41708</v>
      </c>
      <c r="E226" s="442">
        <v>1</v>
      </c>
      <c r="F226" s="800">
        <v>0.90539999999999998</v>
      </c>
      <c r="G226" s="757" t="s">
        <v>976</v>
      </c>
      <c r="H226" s="524">
        <v>41711</v>
      </c>
      <c r="I226" s="758">
        <v>0.90310000000000001</v>
      </c>
      <c r="J226" s="798">
        <f>SUM(F226-I226)*10000</f>
        <v>22.999999999999687</v>
      </c>
      <c r="K226" s="750">
        <f t="shared" si="22"/>
        <v>10</v>
      </c>
      <c r="L226" s="759">
        <f>SUM((F226-I226)/J226*K226)*E226</f>
        <v>1E-3</v>
      </c>
      <c r="M226" s="754" t="s">
        <v>883</v>
      </c>
      <c r="N226" s="645">
        <v>1</v>
      </c>
      <c r="O226" s="799">
        <f>SUM(J226*K226)/N226</f>
        <v>229.99999999999687</v>
      </c>
      <c r="P226" s="350"/>
    </row>
    <row r="227" spans="1:16" ht="15" customHeight="1" x14ac:dyDescent="0.25">
      <c r="A227" s="14" t="s">
        <v>1595</v>
      </c>
      <c r="B227" s="411" t="s">
        <v>2069</v>
      </c>
      <c r="C227" s="729" t="s">
        <v>52</v>
      </c>
      <c r="D227" s="425">
        <v>41708</v>
      </c>
      <c r="E227" s="14">
        <v>1</v>
      </c>
      <c r="F227" s="736">
        <v>1.6429</v>
      </c>
      <c r="G227" s="484" t="s">
        <v>976</v>
      </c>
      <c r="H227" s="524">
        <v>41711</v>
      </c>
      <c r="I227" s="731">
        <v>1.6289</v>
      </c>
      <c r="J227" s="798">
        <f>SUM(I227-F227)*10000</f>
        <v>-140.00000000000011</v>
      </c>
      <c r="K227" s="412">
        <f t="shared" si="22"/>
        <v>8.2911864687836836</v>
      </c>
      <c r="L227" s="732">
        <f>SUM((I227-F227)/J227*K227)*E227</f>
        <v>8.2911864687836836E-4</v>
      </c>
      <c r="M227" s="729" t="s">
        <v>883</v>
      </c>
      <c r="N227" s="727">
        <v>1.2060999999999999</v>
      </c>
      <c r="O227" s="799">
        <f>SUM(J227*K227)/N227</f>
        <v>-962.41282284198371</v>
      </c>
      <c r="P227" s="350"/>
    </row>
    <row r="228" spans="1:16" ht="15" customHeight="1" x14ac:dyDescent="0.25">
      <c r="A228" s="442" t="s">
        <v>1173</v>
      </c>
      <c r="B228" s="442" t="s">
        <v>2074</v>
      </c>
      <c r="C228" s="754" t="s">
        <v>77</v>
      </c>
      <c r="D228" s="755">
        <v>41708</v>
      </c>
      <c r="E228" s="442">
        <v>1</v>
      </c>
      <c r="F228" s="800">
        <v>0.84379999999999999</v>
      </c>
      <c r="G228" s="757" t="s">
        <v>976</v>
      </c>
      <c r="H228" s="524">
        <v>41711</v>
      </c>
      <c r="I228" s="758">
        <v>0.8528</v>
      </c>
      <c r="J228" s="798">
        <f>SUM(F228-I228)*10000</f>
        <v>-90.000000000000085</v>
      </c>
      <c r="K228" s="750">
        <f t="shared" si="22"/>
        <v>10</v>
      </c>
      <c r="L228" s="759">
        <f>SUM((F228-I228)/J228*K228)*E228</f>
        <v>1E-3</v>
      </c>
      <c r="M228" s="754" t="s">
        <v>883</v>
      </c>
      <c r="N228" s="645">
        <v>1</v>
      </c>
      <c r="O228" s="799">
        <f>SUM(J228*K228)/N228</f>
        <v>-900.00000000000091</v>
      </c>
      <c r="P228" s="323"/>
    </row>
    <row r="229" spans="1:16" ht="15" customHeight="1" x14ac:dyDescent="0.25">
      <c r="A229" s="442" t="s">
        <v>1058</v>
      </c>
      <c r="B229" s="442" t="s">
        <v>2074</v>
      </c>
      <c r="C229" s="754" t="s">
        <v>77</v>
      </c>
      <c r="D229" s="755">
        <v>41718</v>
      </c>
      <c r="E229" s="442">
        <v>1</v>
      </c>
      <c r="F229" s="800">
        <v>0.90139999999999998</v>
      </c>
      <c r="G229" s="757" t="s">
        <v>976</v>
      </c>
      <c r="H229" s="524">
        <v>41722</v>
      </c>
      <c r="I229" s="758">
        <v>0.9143</v>
      </c>
      <c r="J229" s="798">
        <f>SUM(F229-I229)*10000</f>
        <v>-129.00000000000023</v>
      </c>
      <c r="K229" s="750">
        <f t="shared" si="22"/>
        <v>10</v>
      </c>
      <c r="L229" s="759">
        <f>SUM((F229-I229)/J229*K229)*E229</f>
        <v>1E-3</v>
      </c>
      <c r="M229" s="754" t="s">
        <v>883</v>
      </c>
      <c r="N229" s="645">
        <v>1</v>
      </c>
      <c r="O229" s="799">
        <f>SUM(J229*K229)/N229</f>
        <v>-1290.0000000000023</v>
      </c>
      <c r="P229" s="350"/>
    </row>
    <row r="230" spans="1:16" ht="15" customHeight="1" x14ac:dyDescent="0.25">
      <c r="A230" s="442" t="s">
        <v>1146</v>
      </c>
      <c r="B230" s="442" t="s">
        <v>2074</v>
      </c>
      <c r="C230" s="754" t="s">
        <v>77</v>
      </c>
      <c r="D230" s="755">
        <v>41716</v>
      </c>
      <c r="E230" s="442">
        <v>1</v>
      </c>
      <c r="F230" s="800">
        <v>1.6561999999999999</v>
      </c>
      <c r="G230" s="757" t="s">
        <v>976</v>
      </c>
      <c r="H230" s="524">
        <v>41724</v>
      </c>
      <c r="I230" s="758">
        <v>1.6556</v>
      </c>
      <c r="J230" s="798">
        <f>SUM(F230-I230)*10000</f>
        <v>5.9999999999993392</v>
      </c>
      <c r="K230" s="750">
        <f t="shared" si="22"/>
        <v>10</v>
      </c>
      <c r="L230" s="759">
        <f>SUM((F230-I230)/J230*K230)*E230</f>
        <v>1E-3</v>
      </c>
      <c r="M230" s="754" t="s">
        <v>883</v>
      </c>
      <c r="N230" s="645">
        <v>1</v>
      </c>
      <c r="O230" s="939">
        <f>SUM(J230*K230*E230)/N230</f>
        <v>59.999999999993392</v>
      </c>
      <c r="P230" s="323"/>
    </row>
    <row r="231" spans="1:16" ht="15" customHeight="1" x14ac:dyDescent="0.25">
      <c r="A231" s="442" t="s">
        <v>1151</v>
      </c>
      <c r="B231" s="442" t="s">
        <v>2074</v>
      </c>
      <c r="C231" s="754" t="s">
        <v>77</v>
      </c>
      <c r="D231" s="755">
        <v>41709</v>
      </c>
      <c r="E231" s="442">
        <v>1</v>
      </c>
      <c r="F231" s="800">
        <v>171.19300000000001</v>
      </c>
      <c r="G231" s="757" t="s">
        <v>976</v>
      </c>
      <c r="H231" s="524">
        <v>41725</v>
      </c>
      <c r="I231" s="758">
        <v>171.1</v>
      </c>
      <c r="J231" s="798">
        <f>SUM(F231-I231)*10000</f>
        <v>930.00000000017735</v>
      </c>
      <c r="K231" s="750">
        <f t="shared" si="22"/>
        <v>9.7124153805809965E-2</v>
      </c>
      <c r="L231" s="759">
        <f>SUM((F231-I231)/J231*K231)*E231</f>
        <v>9.7124153805809967E-6</v>
      </c>
      <c r="M231" s="754" t="s">
        <v>883</v>
      </c>
      <c r="N231" s="645">
        <v>102.961</v>
      </c>
      <c r="O231" s="799">
        <f>SUM(J231*K231)/N231</f>
        <v>0.87727841648216798</v>
      </c>
      <c r="P231" s="323"/>
    </row>
    <row r="232" spans="1:16" ht="15" customHeight="1" x14ac:dyDescent="0.25">
      <c r="A232" s="442" t="s">
        <v>1035</v>
      </c>
      <c r="B232" s="442" t="s">
        <v>2074</v>
      </c>
      <c r="C232" s="754" t="s">
        <v>77</v>
      </c>
      <c r="D232" s="755">
        <v>41717</v>
      </c>
      <c r="E232" s="442">
        <v>1</v>
      </c>
      <c r="F232" s="800">
        <v>1.3827</v>
      </c>
      <c r="G232" s="757" t="s">
        <v>976</v>
      </c>
      <c r="H232" s="524">
        <v>41726</v>
      </c>
      <c r="I232" s="758">
        <v>1.38</v>
      </c>
      <c r="J232" s="798">
        <f>SUM(F232-I232)*10000</f>
        <v>27.000000000001467</v>
      </c>
      <c r="K232" s="750">
        <f t="shared" si="22"/>
        <v>10</v>
      </c>
      <c r="L232" s="759">
        <f>SUM((F232-I232)/J232*K232)*E232</f>
        <v>1E-3</v>
      </c>
      <c r="M232" s="754" t="s">
        <v>883</v>
      </c>
      <c r="N232" s="645">
        <v>1</v>
      </c>
      <c r="O232" s="799">
        <f>SUM(J232*K232)/N232</f>
        <v>270.00000000001467</v>
      </c>
      <c r="P232" s="323"/>
    </row>
    <row r="233" spans="1:16" ht="15" customHeight="1" x14ac:dyDescent="0.25">
      <c r="A233" s="14" t="s">
        <v>1058</v>
      </c>
      <c r="B233" s="411" t="s">
        <v>2069</v>
      </c>
      <c r="C233" s="729" t="s">
        <v>52</v>
      </c>
      <c r="D233" s="425">
        <v>41723</v>
      </c>
      <c r="E233" s="14">
        <v>1</v>
      </c>
      <c r="F233" s="736">
        <v>0.91669999999999996</v>
      </c>
      <c r="G233" s="484" t="s">
        <v>976</v>
      </c>
      <c r="H233" s="524">
        <v>41732</v>
      </c>
      <c r="I233" s="731">
        <v>0.92049999999999998</v>
      </c>
      <c r="J233" s="798">
        <f>SUM(I233-F233)*10000</f>
        <v>38.000000000000256</v>
      </c>
      <c r="K233" s="412">
        <f t="shared" si="22"/>
        <v>10</v>
      </c>
      <c r="L233" s="732">
        <f>SUM((I233-F233)/J233*K233)*E233</f>
        <v>1E-3</v>
      </c>
      <c r="M233" s="729" t="s">
        <v>883</v>
      </c>
      <c r="N233" s="727">
        <v>1</v>
      </c>
      <c r="O233" s="799">
        <f>SUM(J233*K233)/N233</f>
        <v>380.00000000000256</v>
      </c>
      <c r="P233" s="350"/>
    </row>
    <row r="234" spans="1:16" ht="15" customHeight="1" x14ac:dyDescent="0.25">
      <c r="A234" s="442" t="s">
        <v>1142</v>
      </c>
      <c r="B234" s="442" t="s">
        <v>2074</v>
      </c>
      <c r="C234" s="754" t="s">
        <v>77</v>
      </c>
      <c r="D234" s="755">
        <v>41725</v>
      </c>
      <c r="E234" s="442">
        <v>1</v>
      </c>
      <c r="F234" s="800">
        <v>1.0207999999999999</v>
      </c>
      <c r="G234" s="757" t="s">
        <v>976</v>
      </c>
      <c r="H234" s="524">
        <v>41737</v>
      </c>
      <c r="I234" s="758">
        <v>1.0229999999999999</v>
      </c>
      <c r="J234" s="798">
        <f>SUM(F234-I234)*10000</f>
        <v>-21.999999999999797</v>
      </c>
      <c r="K234" s="750">
        <f t="shared" si="22"/>
        <v>9.0670051681929458</v>
      </c>
      <c r="L234" s="759">
        <f>SUM((F234-I234)/J234*K234)*E234</f>
        <v>9.0670051681929458E-4</v>
      </c>
      <c r="M234" s="754" t="s">
        <v>883</v>
      </c>
      <c r="N234" s="645">
        <v>1.1029</v>
      </c>
      <c r="O234" s="799">
        <f>SUM(J234*K234*E234)/N234</f>
        <v>-180.86328198408106</v>
      </c>
      <c r="P234" s="268"/>
    </row>
    <row r="235" spans="1:16" ht="15" customHeight="1" x14ac:dyDescent="0.25">
      <c r="A235" s="442" t="s">
        <v>1156</v>
      </c>
      <c r="B235" s="442" t="s">
        <v>2074</v>
      </c>
      <c r="C235" s="754" t="s">
        <v>77</v>
      </c>
      <c r="D235" s="755">
        <v>41736</v>
      </c>
      <c r="E235" s="442">
        <v>1</v>
      </c>
      <c r="F235" s="800">
        <v>95.364999999999995</v>
      </c>
      <c r="G235" s="757" t="s">
        <v>976</v>
      </c>
      <c r="H235" s="524">
        <v>41739</v>
      </c>
      <c r="I235" s="758">
        <v>96.02</v>
      </c>
      <c r="J235" s="798">
        <f>SUM(F235-I235)*100</f>
        <v>-65.500000000000114</v>
      </c>
      <c r="K235" s="750">
        <f>SUM(100000/N235)/1000</f>
        <v>0.97009206173665885</v>
      </c>
      <c r="L235" s="759">
        <f>SUM((F235-I235)/J235*K235)*E235</f>
        <v>9.7009206173665884E-3</v>
      </c>
      <c r="M235" s="754" t="s">
        <v>883</v>
      </c>
      <c r="N235" s="645">
        <v>103.083</v>
      </c>
      <c r="O235" s="799">
        <f>SUM(J235*K235)/N235</f>
        <v>-0.61640648840013645</v>
      </c>
      <c r="P235" s="268"/>
    </row>
    <row r="236" spans="1:16" ht="15" customHeight="1" x14ac:dyDescent="0.25">
      <c r="A236" s="14" t="s">
        <v>1149</v>
      </c>
      <c r="B236" s="411" t="s">
        <v>2069</v>
      </c>
      <c r="C236" s="729" t="s">
        <v>52</v>
      </c>
      <c r="D236" s="425">
        <v>41723</v>
      </c>
      <c r="E236" s="14">
        <v>1</v>
      </c>
      <c r="F236" s="736">
        <v>0.79390000000000005</v>
      </c>
      <c r="G236" s="484" t="s">
        <v>976</v>
      </c>
      <c r="H236" s="524">
        <v>41743</v>
      </c>
      <c r="I236" s="731">
        <v>0.80279999999999996</v>
      </c>
      <c r="J236" s="798">
        <f t="shared" ref="J236:J241" si="24">SUM(I236-F236)*10000</f>
        <v>88.999999999999076</v>
      </c>
      <c r="K236" s="412">
        <f t="shared" ref="K236:K249" si="25">SUM(100000/N236)/10000</f>
        <v>11.361054305839582</v>
      </c>
      <c r="L236" s="732">
        <f t="shared" ref="L236:L241" si="26">SUM((I236-F236)/J236*K236)*E236</f>
        <v>1.1361054305839583E-3</v>
      </c>
      <c r="M236" s="729" t="s">
        <v>883</v>
      </c>
      <c r="N236" s="727">
        <v>0.88019999999999998</v>
      </c>
      <c r="O236" s="799">
        <f>SUM(J236*K236)/N236</f>
        <v>1148.7546389680895</v>
      </c>
      <c r="P236" s="350"/>
    </row>
    <row r="237" spans="1:16" ht="15" customHeight="1" x14ac:dyDescent="0.25">
      <c r="A237" s="14" t="s">
        <v>1143</v>
      </c>
      <c r="B237" s="411" t="s">
        <v>2069</v>
      </c>
      <c r="C237" s="729" t="s">
        <v>52</v>
      </c>
      <c r="D237" s="425">
        <v>41745</v>
      </c>
      <c r="E237" s="14">
        <v>1</v>
      </c>
      <c r="F237" s="736">
        <v>1.2177</v>
      </c>
      <c r="G237" s="484" t="s">
        <v>976</v>
      </c>
      <c r="H237" s="524">
        <v>41751</v>
      </c>
      <c r="I237" s="731">
        <v>1.2191000000000001</v>
      </c>
      <c r="J237" s="798">
        <f t="shared" si="24"/>
        <v>14.000000000000679</v>
      </c>
      <c r="K237" s="412">
        <f t="shared" si="25"/>
        <v>11.361054305839582</v>
      </c>
      <c r="L237" s="732">
        <f t="shared" si="26"/>
        <v>1.1361054305839583E-3</v>
      </c>
      <c r="M237" s="729" t="s">
        <v>883</v>
      </c>
      <c r="N237" s="727">
        <v>0.88019999999999998</v>
      </c>
      <c r="O237" s="799">
        <f>SUM(J237*K237)/N237</f>
        <v>180.70297691633934</v>
      </c>
      <c r="P237" s="268"/>
    </row>
    <row r="238" spans="1:16" ht="15" customHeight="1" x14ac:dyDescent="0.25">
      <c r="A238" s="14" t="s">
        <v>1147</v>
      </c>
      <c r="B238" s="411" t="s">
        <v>2069</v>
      </c>
      <c r="C238" s="729" t="s">
        <v>52</v>
      </c>
      <c r="D238" s="425">
        <v>41746</v>
      </c>
      <c r="E238" s="14">
        <v>1</v>
      </c>
      <c r="F238" s="736">
        <v>0.88319999999999999</v>
      </c>
      <c r="G238" s="484" t="s">
        <v>976</v>
      </c>
      <c r="H238" s="524">
        <v>41751</v>
      </c>
      <c r="I238" s="731">
        <v>0.88180000000000003</v>
      </c>
      <c r="J238" s="798">
        <f t="shared" si="24"/>
        <v>-13.999999999999568</v>
      </c>
      <c r="K238" s="412">
        <f t="shared" si="25"/>
        <v>11.156978690170702</v>
      </c>
      <c r="L238" s="732">
        <f t="shared" si="26"/>
        <v>1.1156978690170702E-3</v>
      </c>
      <c r="M238" s="729" t="s">
        <v>883</v>
      </c>
      <c r="N238" s="727">
        <v>0.89629999999999999</v>
      </c>
      <c r="O238" s="799">
        <f>SUM(J238*K238*E238)/N238</f>
        <v>-174.26944289008705</v>
      </c>
      <c r="P238" s="323"/>
    </row>
    <row r="239" spans="1:16" ht="15" customHeight="1" x14ac:dyDescent="0.25">
      <c r="A239" s="14" t="s">
        <v>1030</v>
      </c>
      <c r="B239" s="411" t="s">
        <v>2069</v>
      </c>
      <c r="C239" s="729" t="s">
        <v>52</v>
      </c>
      <c r="D239" s="425">
        <v>41758</v>
      </c>
      <c r="E239" s="14">
        <v>1</v>
      </c>
      <c r="F239" s="736">
        <v>0.82579999999999998</v>
      </c>
      <c r="G239" s="484" t="s">
        <v>976</v>
      </c>
      <c r="H239" s="524">
        <v>41759</v>
      </c>
      <c r="I239" s="731">
        <v>0.81969999999999998</v>
      </c>
      <c r="J239" s="798">
        <f t="shared" si="24"/>
        <v>-60.999999999999943</v>
      </c>
      <c r="K239" s="412">
        <f t="shared" si="25"/>
        <v>16.812373907195695</v>
      </c>
      <c r="L239" s="732">
        <f t="shared" si="26"/>
        <v>1.6812373907195697E-3</v>
      </c>
      <c r="M239" s="729" t="s">
        <v>883</v>
      </c>
      <c r="N239" s="727">
        <v>0.5948</v>
      </c>
      <c r="O239" s="799">
        <f>SUM(J239*K239)/N239</f>
        <v>-1724.2010900116618</v>
      </c>
      <c r="P239" s="350"/>
    </row>
    <row r="240" spans="1:16" ht="15" customHeight="1" x14ac:dyDescent="0.25">
      <c r="A240" s="14" t="s">
        <v>1145</v>
      </c>
      <c r="B240" s="411" t="s">
        <v>2069</v>
      </c>
      <c r="C240" s="729" t="s">
        <v>52</v>
      </c>
      <c r="D240" s="425">
        <v>41758</v>
      </c>
      <c r="E240" s="14">
        <v>1</v>
      </c>
      <c r="F240" s="736">
        <v>1.8211999999999999</v>
      </c>
      <c r="G240" s="484" t="s">
        <v>976</v>
      </c>
      <c r="H240" s="524">
        <v>41765</v>
      </c>
      <c r="I240" s="731">
        <v>1.8157000000000001</v>
      </c>
      <c r="J240" s="798">
        <f t="shared" si="24"/>
        <v>-54.99999999999838</v>
      </c>
      <c r="K240" s="412">
        <f t="shared" si="25"/>
        <v>9.2498381278327635</v>
      </c>
      <c r="L240" s="732">
        <f t="shared" si="26"/>
        <v>9.2498381278327644E-4</v>
      </c>
      <c r="M240" s="729" t="s">
        <v>883</v>
      </c>
      <c r="N240" s="727">
        <v>1.0810999999999999</v>
      </c>
      <c r="O240" s="799">
        <f>SUM(J240*K240*E240)/N240</f>
        <v>-470.5772796510841</v>
      </c>
      <c r="P240" s="326"/>
    </row>
    <row r="241" spans="1:16" ht="15" customHeight="1" x14ac:dyDescent="0.25">
      <c r="A241" s="14" t="s">
        <v>1595</v>
      </c>
      <c r="B241" s="411" t="s">
        <v>2069</v>
      </c>
      <c r="C241" s="729" t="s">
        <v>52</v>
      </c>
      <c r="D241" s="425">
        <v>41766</v>
      </c>
      <c r="E241" s="14">
        <v>1</v>
      </c>
      <c r="F241" s="736">
        <v>1.6077999999999999</v>
      </c>
      <c r="G241" s="484" t="s">
        <v>976</v>
      </c>
      <c r="H241" s="524">
        <v>41772</v>
      </c>
      <c r="I241" s="731">
        <v>1.5880000000000001</v>
      </c>
      <c r="J241" s="798">
        <f t="shared" si="24"/>
        <v>-197.99999999999818</v>
      </c>
      <c r="K241" s="412">
        <f t="shared" si="25"/>
        <v>7.4973759184285491</v>
      </c>
      <c r="L241" s="732">
        <f t="shared" si="26"/>
        <v>7.4973759184285499E-4</v>
      </c>
      <c r="M241" s="729" t="s">
        <v>883</v>
      </c>
      <c r="N241" s="727">
        <v>1.3338000000000001</v>
      </c>
      <c r="O241" s="799">
        <f>SUM(J241*K241)/N241</f>
        <v>-1112.9707841121899</v>
      </c>
      <c r="P241" s="268"/>
    </row>
    <row r="242" spans="1:16" ht="15" customHeight="1" x14ac:dyDescent="0.25">
      <c r="A242" s="442" t="s">
        <v>1146</v>
      </c>
      <c r="B242" s="442" t="s">
        <v>2074</v>
      </c>
      <c r="C242" s="754" t="s">
        <v>77</v>
      </c>
      <c r="D242" s="755">
        <v>41773</v>
      </c>
      <c r="E242" s="442">
        <v>1</v>
      </c>
      <c r="F242" s="800">
        <v>1.6787000000000001</v>
      </c>
      <c r="G242" s="757" t="s">
        <v>976</v>
      </c>
      <c r="H242" s="524">
        <v>41779</v>
      </c>
      <c r="I242" s="758">
        <v>1.6839</v>
      </c>
      <c r="J242" s="798">
        <f>SUM(F242-I242)*10000</f>
        <v>-51.999999999998714</v>
      </c>
      <c r="K242" s="750">
        <f t="shared" si="25"/>
        <v>10</v>
      </c>
      <c r="L242" s="759">
        <f>SUM((F242-I242)/J242*K242)*E242</f>
        <v>1E-3</v>
      </c>
      <c r="M242" s="754" t="s">
        <v>883</v>
      </c>
      <c r="N242" s="645">
        <v>1</v>
      </c>
      <c r="O242" s="939">
        <f>SUM(J242*K242*E242)/N242</f>
        <v>-519.99999999998715</v>
      </c>
      <c r="P242" s="323"/>
    </row>
    <row r="243" spans="1:16" ht="15" customHeight="1" x14ac:dyDescent="0.25">
      <c r="A243" s="442" t="s">
        <v>1142</v>
      </c>
      <c r="B243" s="442" t="s">
        <v>2074</v>
      </c>
      <c r="C243" s="754" t="s">
        <v>77</v>
      </c>
      <c r="D243" s="755">
        <v>41779</v>
      </c>
      <c r="E243" s="442">
        <v>1</v>
      </c>
      <c r="F243" s="800">
        <v>1.0122</v>
      </c>
      <c r="G243" s="757" t="s">
        <v>976</v>
      </c>
      <c r="H243" s="524">
        <v>41782</v>
      </c>
      <c r="I243" s="758">
        <v>1.0025999999999999</v>
      </c>
      <c r="J243" s="798">
        <f>SUM(F243-I243)*10000</f>
        <v>96.000000000000526</v>
      </c>
      <c r="K243" s="750">
        <f t="shared" si="25"/>
        <v>9.1979396615158215</v>
      </c>
      <c r="L243" s="759">
        <f>SUM((F243-I243)/J243*K243)*E243</f>
        <v>9.1979396615158215E-4</v>
      </c>
      <c r="M243" s="754" t="s">
        <v>883</v>
      </c>
      <c r="N243" s="645">
        <v>1.0871999999999999</v>
      </c>
      <c r="O243" s="799">
        <f>SUM(J243*K243*E243)/N243</f>
        <v>812.180102562108</v>
      </c>
      <c r="P243" s="268"/>
    </row>
    <row r="244" spans="1:16" ht="15" customHeight="1" x14ac:dyDescent="0.25">
      <c r="A244" s="14" t="s">
        <v>1145</v>
      </c>
      <c r="B244" s="411" t="s">
        <v>2069</v>
      </c>
      <c r="C244" s="729" t="s">
        <v>52</v>
      </c>
      <c r="D244" s="425">
        <v>41884</v>
      </c>
      <c r="E244" s="14">
        <v>1</v>
      </c>
      <c r="F244" s="736">
        <v>1.7834000000000001</v>
      </c>
      <c r="G244" s="484" t="s">
        <v>976</v>
      </c>
      <c r="H244" s="524">
        <v>41885</v>
      </c>
      <c r="I244" s="731">
        <v>1.7697000000000001</v>
      </c>
      <c r="J244" s="798">
        <f>SUM(I244-F244)*10000</f>
        <v>-137.00000000000045</v>
      </c>
      <c r="K244" s="412">
        <f t="shared" si="25"/>
        <v>9.3300988990483305</v>
      </c>
      <c r="L244" s="732">
        <f>SUM((I244-F244)/J244*K244)*E244</f>
        <v>9.3300988990483314E-4</v>
      </c>
      <c r="M244" s="729" t="s">
        <v>883</v>
      </c>
      <c r="N244" s="727">
        <v>1.0718000000000001</v>
      </c>
      <c r="O244" s="799">
        <f>SUM(J244*K244*E244)/N244</f>
        <v>-1192.5952128845172</v>
      </c>
      <c r="P244" s="323"/>
    </row>
    <row r="245" spans="1:16" ht="15" customHeight="1" x14ac:dyDescent="0.25">
      <c r="A245" s="14" t="s">
        <v>1145</v>
      </c>
      <c r="B245" s="411" t="s">
        <v>2069</v>
      </c>
      <c r="C245" s="729" t="s">
        <v>52</v>
      </c>
      <c r="D245" s="425">
        <v>41891</v>
      </c>
      <c r="E245" s="14">
        <v>1</v>
      </c>
      <c r="F245" s="736">
        <v>1.744</v>
      </c>
      <c r="G245" s="484" t="s">
        <v>976</v>
      </c>
      <c r="H245" s="524">
        <v>41892</v>
      </c>
      <c r="I245" s="731">
        <v>1.7697000000000001</v>
      </c>
      <c r="J245" s="798">
        <f>SUM(I245-F245)*10000</f>
        <v>257.00000000000057</v>
      </c>
      <c r="K245" s="412">
        <f t="shared" si="25"/>
        <v>9.2816038611472074</v>
      </c>
      <c r="L245" s="732">
        <f>SUM((I245-F245)/J245*K245)*E245</f>
        <v>9.2816038611472063E-4</v>
      </c>
      <c r="M245" s="729" t="s">
        <v>883</v>
      </c>
      <c r="N245" s="727">
        <v>1.0773999999999999</v>
      </c>
      <c r="O245" s="799">
        <f>SUM(J245*K245*E245)/N245</f>
        <v>2214.0079750462578</v>
      </c>
      <c r="P245" s="323"/>
    </row>
    <row r="246" spans="1:16" ht="15" customHeight="1" x14ac:dyDescent="0.25">
      <c r="A246" s="442" t="s">
        <v>1031</v>
      </c>
      <c r="B246" s="442" t="s">
        <v>2074</v>
      </c>
      <c r="C246" s="754" t="s">
        <v>77</v>
      </c>
      <c r="D246" s="755">
        <v>41892</v>
      </c>
      <c r="E246" s="442">
        <v>1</v>
      </c>
      <c r="F246" s="800">
        <v>1.0942000000000001</v>
      </c>
      <c r="G246" s="757" t="s">
        <v>976</v>
      </c>
      <c r="H246" s="524">
        <v>41893</v>
      </c>
      <c r="I246" s="758">
        <v>1.1031</v>
      </c>
      <c r="J246" s="798">
        <f>SUM(F246-I246)*10000</f>
        <v>-88.999999999999076</v>
      </c>
      <c r="K246" s="750">
        <f t="shared" si="25"/>
        <v>8.8284629645978647</v>
      </c>
      <c r="L246" s="759">
        <f>SUM((F246-I246)/J246*K246)*E246</f>
        <v>8.8284629645978647E-4</v>
      </c>
      <c r="M246" s="754" t="s">
        <v>883</v>
      </c>
      <c r="N246" s="645">
        <v>1.1327</v>
      </c>
      <c r="O246" s="799">
        <f>SUM(J246*K246)/N246</f>
        <v>-693.68164902375008</v>
      </c>
      <c r="P246" s="323"/>
    </row>
    <row r="247" spans="1:16" ht="15" customHeight="1" x14ac:dyDescent="0.25">
      <c r="A247" s="14" t="s">
        <v>1174</v>
      </c>
      <c r="B247" s="411" t="s">
        <v>2069</v>
      </c>
      <c r="C247" s="729" t="s">
        <v>52</v>
      </c>
      <c r="D247" s="425">
        <v>41893</v>
      </c>
      <c r="E247" s="14">
        <v>1</v>
      </c>
      <c r="F247" s="736">
        <v>1.7766</v>
      </c>
      <c r="G247" s="484" t="s">
        <v>976</v>
      </c>
      <c r="H247" s="524">
        <v>41893</v>
      </c>
      <c r="I247" s="731">
        <v>1.7948999999999999</v>
      </c>
      <c r="J247" s="798">
        <f>SUM(I247-F247)*10000</f>
        <v>182.99999999999983</v>
      </c>
      <c r="K247" s="412">
        <f t="shared" si="25"/>
        <v>9.1307523739956178</v>
      </c>
      <c r="L247" s="732">
        <f>SUM((I247-F247)/J247*K247)*E247</f>
        <v>9.1307523739956177E-4</v>
      </c>
      <c r="M247" s="729" t="s">
        <v>883</v>
      </c>
      <c r="N247" s="727">
        <v>1.0952</v>
      </c>
      <c r="O247" s="799">
        <f>SUM(J247*K247)/N247</f>
        <v>1525.6826921486456</v>
      </c>
      <c r="P247" s="323"/>
    </row>
    <row r="248" spans="1:16" ht="15" customHeight="1" x14ac:dyDescent="0.25">
      <c r="A248" s="442" t="s">
        <v>1148</v>
      </c>
      <c r="B248" s="442" t="s">
        <v>2074</v>
      </c>
      <c r="C248" s="754" t="s">
        <v>77</v>
      </c>
      <c r="D248" s="755">
        <v>41891</v>
      </c>
      <c r="E248" s="442">
        <v>1</v>
      </c>
      <c r="F248" s="800">
        <v>1.1173999999999999</v>
      </c>
      <c r="G248" s="757" t="s">
        <v>976</v>
      </c>
      <c r="H248" s="524">
        <v>41897</v>
      </c>
      <c r="I248" s="758">
        <v>1.1051</v>
      </c>
      <c r="J248" s="798">
        <f>SUM(F248-I248)*10000</f>
        <v>122.99999999999977</v>
      </c>
      <c r="K248" s="750">
        <f t="shared" si="25"/>
        <v>8.2583202576595909</v>
      </c>
      <c r="L248" s="759">
        <f>SUM((F248-I248)/J248*K248)*E248</f>
        <v>8.2583202576595911E-4</v>
      </c>
      <c r="M248" s="754" t="s">
        <v>883</v>
      </c>
      <c r="N248" s="645">
        <v>1.2109000000000001</v>
      </c>
      <c r="O248" s="799">
        <f>SUM(J248*K248)/N248</f>
        <v>838.85819778026905</v>
      </c>
      <c r="P248" s="268"/>
    </row>
    <row r="249" spans="1:16" ht="15" customHeight="1" x14ac:dyDescent="0.25">
      <c r="A249" s="14" t="s">
        <v>1035</v>
      </c>
      <c r="B249" s="411" t="s">
        <v>2069</v>
      </c>
      <c r="C249" s="729" t="s">
        <v>52</v>
      </c>
      <c r="D249" s="425">
        <v>41898</v>
      </c>
      <c r="E249" s="14">
        <v>1</v>
      </c>
      <c r="F249" s="736">
        <v>1.2987</v>
      </c>
      <c r="G249" s="484" t="s">
        <v>976</v>
      </c>
      <c r="H249" s="524">
        <v>41899</v>
      </c>
      <c r="I249" s="731">
        <v>1.286</v>
      </c>
      <c r="J249" s="798">
        <f>SUM(I249-F249)*10000</f>
        <v>-126.99999999999933</v>
      </c>
      <c r="K249" s="412">
        <f t="shared" si="25"/>
        <v>10</v>
      </c>
      <c r="L249" s="732">
        <f>SUM((I249-F249)/J249*K249)*E249</f>
        <v>1E-3</v>
      </c>
      <c r="M249" s="729" t="s">
        <v>883</v>
      </c>
      <c r="N249" s="727">
        <v>1</v>
      </c>
      <c r="O249" s="799">
        <f>SUM(J249*K249)/N249</f>
        <v>-1269.9999999999934</v>
      </c>
      <c r="P249" s="323"/>
    </row>
    <row r="250" spans="1:16" ht="15" customHeight="1" x14ac:dyDescent="0.25">
      <c r="A250" s="442" t="s">
        <v>1145</v>
      </c>
      <c r="B250" s="442" t="s">
        <v>2074</v>
      </c>
      <c r="C250" s="754" t="s">
        <v>77</v>
      </c>
      <c r="D250" s="755">
        <v>41898</v>
      </c>
      <c r="E250" s="442">
        <v>1</v>
      </c>
      <c r="F250" s="800">
        <v>1.7883</v>
      </c>
      <c r="G250" s="757" t="s">
        <v>976</v>
      </c>
      <c r="H250" s="524">
        <v>41899</v>
      </c>
      <c r="I250" s="758">
        <v>1.8078000000000001</v>
      </c>
      <c r="J250" s="798">
        <f>SUM(F250-I250)*10000</f>
        <v>-195.00000000000074</v>
      </c>
      <c r="K250" s="750">
        <v>10</v>
      </c>
      <c r="L250" s="759">
        <f>SUM((F250-I250)/J250*K250)*E250</f>
        <v>1E-3</v>
      </c>
      <c r="M250" s="754" t="s">
        <v>883</v>
      </c>
      <c r="N250" s="645">
        <v>1.1079000000000001</v>
      </c>
      <c r="O250" s="799">
        <f>SUM(J250*K250*E250)/N250</f>
        <v>-1760.0866504197193</v>
      </c>
      <c r="P250" s="323"/>
    </row>
    <row r="251" spans="1:16" ht="15" customHeight="1" x14ac:dyDescent="0.25">
      <c r="A251" s="14" t="s">
        <v>1146</v>
      </c>
      <c r="B251" s="411" t="s">
        <v>2069</v>
      </c>
      <c r="C251" s="729" t="s">
        <v>52</v>
      </c>
      <c r="D251" s="425">
        <v>41893</v>
      </c>
      <c r="E251" s="14">
        <v>1</v>
      </c>
      <c r="F251" s="736">
        <v>1.6274999999999999</v>
      </c>
      <c r="G251" s="484" t="s">
        <v>976</v>
      </c>
      <c r="H251" s="524">
        <v>41903</v>
      </c>
      <c r="I251" s="731">
        <v>1.6288</v>
      </c>
      <c r="J251" s="798">
        <f>SUM(I251-F251)*10000</f>
        <v>13.000000000000789</v>
      </c>
      <c r="K251" s="412">
        <f t="shared" ref="K251:K314" si="27">SUM(100000/N251)/10000</f>
        <v>10</v>
      </c>
      <c r="L251" s="732">
        <f>SUM((I251-F251)/J251*K251)*E251</f>
        <v>1E-3</v>
      </c>
      <c r="M251" s="729" t="s">
        <v>883</v>
      </c>
      <c r="N251" s="727">
        <v>1</v>
      </c>
      <c r="O251" s="939">
        <f>SUM(J251*K251*E251)/N251</f>
        <v>130.0000000000079</v>
      </c>
      <c r="P251" s="326"/>
    </row>
    <row r="252" spans="1:16" ht="15" customHeight="1" x14ac:dyDescent="0.25">
      <c r="A252" s="14" t="s">
        <v>1142</v>
      </c>
      <c r="B252" s="411" t="s">
        <v>2069</v>
      </c>
      <c r="C252" s="729" t="s">
        <v>52</v>
      </c>
      <c r="D252" s="425">
        <v>41906</v>
      </c>
      <c r="E252" s="14">
        <v>1</v>
      </c>
      <c r="F252" s="736">
        <v>0.98360000000000003</v>
      </c>
      <c r="G252" s="484" t="s">
        <v>976</v>
      </c>
      <c r="H252" s="524">
        <v>41908</v>
      </c>
      <c r="I252" s="731">
        <v>0.97640000000000005</v>
      </c>
      <c r="J252" s="798">
        <f>SUM(I252-F252)*10000</f>
        <v>-71.999999999999844</v>
      </c>
      <c r="K252" s="412">
        <f t="shared" si="27"/>
        <v>9.0358724134815223</v>
      </c>
      <c r="L252" s="732">
        <f>SUM((I252-F252)/J252*K252)*E252</f>
        <v>9.0358724134815215E-4</v>
      </c>
      <c r="M252" s="729" t="s">
        <v>883</v>
      </c>
      <c r="N252" s="727">
        <v>1.1067</v>
      </c>
      <c r="O252" s="799">
        <f>SUM(J252*K252*E252)/N252</f>
        <v>-587.85832996355668</v>
      </c>
      <c r="P252" s="268"/>
    </row>
    <row r="253" spans="1:16" ht="15" customHeight="1" x14ac:dyDescent="0.25">
      <c r="A253" s="442" t="s">
        <v>1167</v>
      </c>
      <c r="B253" s="442" t="s">
        <v>2074</v>
      </c>
      <c r="C253" s="754" t="s">
        <v>77</v>
      </c>
      <c r="D253" s="755">
        <v>41905</v>
      </c>
      <c r="E253" s="442">
        <v>1</v>
      </c>
      <c r="F253" s="800">
        <v>115.367</v>
      </c>
      <c r="G253" s="757" t="s">
        <v>976</v>
      </c>
      <c r="H253" s="524">
        <v>41913</v>
      </c>
      <c r="I253" s="758">
        <v>113.985</v>
      </c>
      <c r="J253" s="798">
        <f>SUM(F253-I253)*100</f>
        <v>138.2000000000005</v>
      </c>
      <c r="K253" s="750">
        <f t="shared" si="27"/>
        <v>10</v>
      </c>
      <c r="L253" s="759">
        <f>SUM((F253-I253)/J253*K253)*E253</f>
        <v>0.1</v>
      </c>
      <c r="M253" s="754" t="s">
        <v>883</v>
      </c>
      <c r="N253" s="645">
        <v>1</v>
      </c>
      <c r="O253" s="799">
        <f t="shared" ref="O253:O264" si="28">SUM(J253*K253)/N253</f>
        <v>1382.000000000005</v>
      </c>
      <c r="P253" s="268"/>
    </row>
    <row r="254" spans="1:16" ht="15" customHeight="1" x14ac:dyDescent="0.25">
      <c r="A254" s="442" t="s">
        <v>1274</v>
      </c>
      <c r="B254" s="442" t="s">
        <v>2074</v>
      </c>
      <c r="C254" s="754" t="s">
        <v>77</v>
      </c>
      <c r="D254" s="755">
        <v>41906</v>
      </c>
      <c r="E254" s="442">
        <v>1</v>
      </c>
      <c r="F254" s="800">
        <v>139.25299999999999</v>
      </c>
      <c r="G254" s="757" t="s">
        <v>976</v>
      </c>
      <c r="H254" s="524">
        <v>41914</v>
      </c>
      <c r="I254" s="758">
        <v>137.30000000000001</v>
      </c>
      <c r="J254" s="798">
        <f>SUM(F254-I254)*100</f>
        <v>195.29999999999745</v>
      </c>
      <c r="K254" s="750">
        <f t="shared" si="27"/>
        <v>10</v>
      </c>
      <c r="L254" s="759">
        <f>SUM((F254-I254)/J254*K254)*E254</f>
        <v>0.1</v>
      </c>
      <c r="M254" s="754" t="s">
        <v>883</v>
      </c>
      <c r="N254" s="645">
        <v>1</v>
      </c>
      <c r="O254" s="799">
        <f t="shared" si="28"/>
        <v>1952.9999999999745</v>
      </c>
      <c r="P254" s="350"/>
    </row>
    <row r="255" spans="1:16" ht="15" customHeight="1" x14ac:dyDescent="0.25">
      <c r="A255" s="466" t="s">
        <v>1151</v>
      </c>
      <c r="B255" s="442" t="s">
        <v>2074</v>
      </c>
      <c r="C255" s="754" t="s">
        <v>77</v>
      </c>
      <c r="D255" s="755">
        <v>41913</v>
      </c>
      <c r="E255" s="442">
        <v>1</v>
      </c>
      <c r="F255" s="800">
        <v>176.67500000000001</v>
      </c>
      <c r="G255" s="757" t="s">
        <v>976</v>
      </c>
      <c r="H255" s="524">
        <v>41922</v>
      </c>
      <c r="I255" s="758">
        <v>172.16800000000001</v>
      </c>
      <c r="J255" s="798">
        <f>SUM(F255-I255)*100</f>
        <v>450.7000000000005</v>
      </c>
      <c r="K255" s="750">
        <f t="shared" si="27"/>
        <v>10</v>
      </c>
      <c r="L255" s="759">
        <f>SUM((F255-I255)/J255*K255)*E255</f>
        <v>0.1</v>
      </c>
      <c r="M255" s="754" t="s">
        <v>883</v>
      </c>
      <c r="N255" s="645">
        <v>1</v>
      </c>
      <c r="O255" s="799">
        <f t="shared" si="28"/>
        <v>4507.0000000000055</v>
      </c>
      <c r="P255" s="326"/>
    </row>
    <row r="256" spans="1:16" ht="15" customHeight="1" x14ac:dyDescent="0.25">
      <c r="A256" s="466" t="s">
        <v>1145</v>
      </c>
      <c r="B256" s="442" t="s">
        <v>2074</v>
      </c>
      <c r="C256" s="754" t="s">
        <v>77</v>
      </c>
      <c r="D256" s="755">
        <v>41914</v>
      </c>
      <c r="E256" s="442">
        <v>1</v>
      </c>
      <c r="F256" s="800">
        <v>1.8433999999999999</v>
      </c>
      <c r="G256" s="757" t="s">
        <v>976</v>
      </c>
      <c r="H256" s="524">
        <v>41922</v>
      </c>
      <c r="I256" s="758">
        <v>1.85</v>
      </c>
      <c r="J256" s="798">
        <f>SUM(F256-I256)*10000</f>
        <v>-66.00000000000162</v>
      </c>
      <c r="K256" s="750">
        <f t="shared" si="27"/>
        <v>8.7443161944735923</v>
      </c>
      <c r="L256" s="759">
        <f>SUM((F256-I256)/J256*K256)*E256</f>
        <v>8.7443161944735913E-4</v>
      </c>
      <c r="M256" s="754" t="s">
        <v>883</v>
      </c>
      <c r="N256" s="645">
        <v>1.1435999999999999</v>
      </c>
      <c r="O256" s="799">
        <f t="shared" si="28"/>
        <v>-504.65623367897109</v>
      </c>
      <c r="P256" s="323"/>
    </row>
    <row r="257" spans="1:16" ht="15" customHeight="1" x14ac:dyDescent="0.25">
      <c r="A257" s="411" t="s">
        <v>1035</v>
      </c>
      <c r="B257" s="411" t="s">
        <v>2069</v>
      </c>
      <c r="C257" s="729" t="s">
        <v>52</v>
      </c>
      <c r="D257" s="425">
        <v>41921</v>
      </c>
      <c r="E257" s="14">
        <v>1</v>
      </c>
      <c r="F257" s="736">
        <v>1.2750999999999999</v>
      </c>
      <c r="G257" s="484" t="s">
        <v>976</v>
      </c>
      <c r="H257" s="524">
        <v>41943</v>
      </c>
      <c r="I257" s="731">
        <v>1.25</v>
      </c>
      <c r="J257" s="798">
        <f>SUM(I257-F257)*10000</f>
        <v>-250.99999999999901</v>
      </c>
      <c r="K257" s="412">
        <f t="shared" si="27"/>
        <v>10</v>
      </c>
      <c r="L257" s="732">
        <f>SUM((I257-F257)/J257*K257)*E257</f>
        <v>1E-3</v>
      </c>
      <c r="M257" s="729" t="s">
        <v>883</v>
      </c>
      <c r="N257" s="727">
        <v>1</v>
      </c>
      <c r="O257" s="799">
        <f t="shared" si="28"/>
        <v>-2509.99999999999</v>
      </c>
      <c r="P257" s="326"/>
    </row>
    <row r="258" spans="1:16" ht="15" customHeight="1" x14ac:dyDescent="0.25">
      <c r="A258" s="466" t="s">
        <v>1275</v>
      </c>
      <c r="B258" s="442" t="s">
        <v>2074</v>
      </c>
      <c r="C258" s="754" t="s">
        <v>77</v>
      </c>
      <c r="D258" s="755">
        <v>41921</v>
      </c>
      <c r="E258" s="442">
        <v>1</v>
      </c>
      <c r="F258" s="800">
        <v>107.577</v>
      </c>
      <c r="G258" s="757" t="s">
        <v>976</v>
      </c>
      <c r="H258" s="524">
        <v>41943</v>
      </c>
      <c r="I258" s="758">
        <v>110.08199999999999</v>
      </c>
      <c r="J258" s="798">
        <f>SUM(F258-I258)*100</f>
        <v>-250.49999999999955</v>
      </c>
      <c r="K258" s="750">
        <f t="shared" si="27"/>
        <v>10</v>
      </c>
      <c r="L258" s="759">
        <f>SUM((F258-I258)/J258*K258)*E258</f>
        <v>0.1</v>
      </c>
      <c r="M258" s="754" t="s">
        <v>883</v>
      </c>
      <c r="N258" s="645">
        <v>1</v>
      </c>
      <c r="O258" s="799">
        <f t="shared" si="28"/>
        <v>-2504.9999999999955</v>
      </c>
      <c r="P258" s="323"/>
    </row>
    <row r="259" spans="1:16" ht="15" customHeight="1" x14ac:dyDescent="0.25">
      <c r="A259" s="14" t="s">
        <v>1150</v>
      </c>
      <c r="B259" s="411" t="s">
        <v>2069</v>
      </c>
      <c r="C259" s="729" t="s">
        <v>52</v>
      </c>
      <c r="D259" s="425">
        <v>41932</v>
      </c>
      <c r="E259" s="14">
        <v>1</v>
      </c>
      <c r="F259" s="736">
        <v>113.28</v>
      </c>
      <c r="G259" s="484" t="s">
        <v>976</v>
      </c>
      <c r="H259" s="524">
        <v>41943</v>
      </c>
      <c r="I259" s="731">
        <v>115.05</v>
      </c>
      <c r="J259" s="798">
        <f>SUM(I259-F259)*100</f>
        <v>176.9999999999996</v>
      </c>
      <c r="K259" s="412">
        <f t="shared" si="27"/>
        <v>10</v>
      </c>
      <c r="L259" s="732">
        <f>SUM((I259-F259)/J259*K259)*E259</f>
        <v>0.1</v>
      </c>
      <c r="M259" s="729" t="s">
        <v>883</v>
      </c>
      <c r="N259" s="727">
        <v>1</v>
      </c>
      <c r="O259" s="799">
        <f t="shared" si="28"/>
        <v>1769.9999999999959</v>
      </c>
      <c r="P259" s="350"/>
    </row>
    <row r="260" spans="1:16" ht="15" customHeight="1" x14ac:dyDescent="0.25">
      <c r="A260" s="14" t="s">
        <v>1274</v>
      </c>
      <c r="B260" s="411" t="s">
        <v>2069</v>
      </c>
      <c r="C260" s="729" t="s">
        <v>52</v>
      </c>
      <c r="D260" s="425">
        <v>41932</v>
      </c>
      <c r="E260" s="14">
        <v>1</v>
      </c>
      <c r="F260" s="736">
        <v>136.94300000000001</v>
      </c>
      <c r="G260" s="484" t="s">
        <v>976</v>
      </c>
      <c r="H260" s="524">
        <v>41943</v>
      </c>
      <c r="I260" s="731">
        <v>139.179</v>
      </c>
      <c r="J260" s="798">
        <f>SUM(I260-F260)*100</f>
        <v>223.599999999999</v>
      </c>
      <c r="K260" s="412">
        <f t="shared" si="27"/>
        <v>10</v>
      </c>
      <c r="L260" s="732">
        <f>SUM((I260-F260)/J260*K260)*E260</f>
        <v>0.1</v>
      </c>
      <c r="M260" s="729" t="s">
        <v>883</v>
      </c>
      <c r="N260" s="727">
        <v>1</v>
      </c>
      <c r="O260" s="799">
        <f t="shared" si="28"/>
        <v>2235.99999999999</v>
      </c>
      <c r="P260" s="350"/>
    </row>
    <row r="261" spans="1:16" ht="15" customHeight="1" x14ac:dyDescent="0.25">
      <c r="A261" s="14" t="s">
        <v>1151</v>
      </c>
      <c r="B261" s="411" t="s">
        <v>2069</v>
      </c>
      <c r="C261" s="729" t="s">
        <v>52</v>
      </c>
      <c r="D261" s="425">
        <v>41932</v>
      </c>
      <c r="E261" s="14">
        <v>1</v>
      </c>
      <c r="F261" s="736">
        <v>172.36199999999999</v>
      </c>
      <c r="G261" s="484" t="s">
        <v>976</v>
      </c>
      <c r="H261" s="524">
        <v>41943</v>
      </c>
      <c r="I261" s="731">
        <v>175.893</v>
      </c>
      <c r="J261" s="798">
        <f>SUM(I261-F261)*100</f>
        <v>353.10000000000059</v>
      </c>
      <c r="K261" s="412">
        <f t="shared" si="27"/>
        <v>10</v>
      </c>
      <c r="L261" s="732">
        <f>SUM((I261-F261)/J261*K261)*E261</f>
        <v>0.1</v>
      </c>
      <c r="M261" s="729" t="s">
        <v>883</v>
      </c>
      <c r="N261" s="727">
        <v>1</v>
      </c>
      <c r="O261" s="799">
        <f t="shared" si="28"/>
        <v>3531.0000000000059</v>
      </c>
      <c r="P261" s="326"/>
    </row>
    <row r="262" spans="1:16" ht="15" customHeight="1" x14ac:dyDescent="0.25">
      <c r="A262" s="442" t="s">
        <v>1031</v>
      </c>
      <c r="B262" s="442" t="s">
        <v>2074</v>
      </c>
      <c r="C262" s="754" t="s">
        <v>77</v>
      </c>
      <c r="D262" s="755">
        <v>41940</v>
      </c>
      <c r="E262" s="442">
        <v>1</v>
      </c>
      <c r="F262" s="800">
        <v>1.11727</v>
      </c>
      <c r="G262" s="757" t="s">
        <v>976</v>
      </c>
      <c r="H262" s="524">
        <v>41947</v>
      </c>
      <c r="I262" s="758">
        <v>1.1385000000000001</v>
      </c>
      <c r="J262" s="798">
        <f>SUM(F262-I262)*10000</f>
        <v>-212.30000000000081</v>
      </c>
      <c r="K262" s="750">
        <f t="shared" si="27"/>
        <v>8.8896790825851184</v>
      </c>
      <c r="L262" s="759">
        <f>SUM((F262-I262)/J262*K262)*E262</f>
        <v>8.8896790825851186E-4</v>
      </c>
      <c r="M262" s="754" t="s">
        <v>883</v>
      </c>
      <c r="N262" s="645">
        <v>1.1249</v>
      </c>
      <c r="O262" s="799">
        <f t="shared" si="28"/>
        <v>-1677.7303486823967</v>
      </c>
      <c r="P262" s="323"/>
    </row>
    <row r="263" spans="1:16" ht="15" customHeight="1" x14ac:dyDescent="0.25">
      <c r="A263" s="411" t="s">
        <v>1058</v>
      </c>
      <c r="B263" s="411" t="s">
        <v>2069</v>
      </c>
      <c r="C263" s="729" t="s">
        <v>52</v>
      </c>
      <c r="D263" s="425">
        <v>41921</v>
      </c>
      <c r="E263" s="14">
        <v>1</v>
      </c>
      <c r="F263" s="736">
        <v>0.88719999999999999</v>
      </c>
      <c r="G263" s="484" t="s">
        <v>976</v>
      </c>
      <c r="H263" s="524">
        <v>41963</v>
      </c>
      <c r="I263" s="731">
        <v>0.86419999999999997</v>
      </c>
      <c r="J263" s="798">
        <f t="shared" ref="J263:J269" si="29">SUM(I263-F263)*10000</f>
        <v>-230.0000000000002</v>
      </c>
      <c r="K263" s="412">
        <f t="shared" si="27"/>
        <v>10</v>
      </c>
      <c r="L263" s="732">
        <f t="shared" ref="L263:L269" si="30">SUM((I263-F263)/J263*K263)*E263</f>
        <v>1E-3</v>
      </c>
      <c r="M263" s="729" t="s">
        <v>883</v>
      </c>
      <c r="N263" s="727">
        <v>1</v>
      </c>
      <c r="O263" s="799">
        <f t="shared" si="28"/>
        <v>-2300.0000000000018</v>
      </c>
      <c r="P263" s="350"/>
    </row>
    <row r="264" spans="1:16" ht="15" customHeight="1" x14ac:dyDescent="0.25">
      <c r="A264" s="14" t="s">
        <v>1174</v>
      </c>
      <c r="B264" s="411" t="s">
        <v>2069</v>
      </c>
      <c r="C264" s="729" t="s">
        <v>52</v>
      </c>
      <c r="D264" s="425">
        <v>41962</v>
      </c>
      <c r="E264" s="14">
        <v>1</v>
      </c>
      <c r="F264" s="736">
        <v>1.7785</v>
      </c>
      <c r="G264" s="484" t="s">
        <v>976</v>
      </c>
      <c r="H264" s="524">
        <v>41964</v>
      </c>
      <c r="I264" s="731">
        <v>1.76</v>
      </c>
      <c r="J264" s="798">
        <f t="shared" si="29"/>
        <v>-184.9999999999996</v>
      </c>
      <c r="K264" s="412">
        <f t="shared" si="27"/>
        <v>8.8082445168677879</v>
      </c>
      <c r="L264" s="732">
        <f t="shared" si="30"/>
        <v>8.8082445168677879E-4</v>
      </c>
      <c r="M264" s="729" t="s">
        <v>883</v>
      </c>
      <c r="N264" s="727">
        <v>1.1353</v>
      </c>
      <c r="O264" s="799">
        <f t="shared" si="28"/>
        <v>-1435.3256721752286</v>
      </c>
      <c r="P264" s="323"/>
    </row>
    <row r="265" spans="1:16" ht="15" customHeight="1" x14ac:dyDescent="0.25">
      <c r="A265" s="14" t="s">
        <v>1144</v>
      </c>
      <c r="B265" s="411" t="s">
        <v>2069</v>
      </c>
      <c r="C265" s="729" t="s">
        <v>52</v>
      </c>
      <c r="D265" s="425">
        <v>41964</v>
      </c>
      <c r="E265" s="14">
        <v>1</v>
      </c>
      <c r="F265" s="736">
        <v>0.83079999999999998</v>
      </c>
      <c r="G265" s="484" t="s">
        <v>976</v>
      </c>
      <c r="H265" s="524">
        <v>41967</v>
      </c>
      <c r="I265" s="731">
        <v>0.82020000000000004</v>
      </c>
      <c r="J265" s="798">
        <f t="shared" si="29"/>
        <v>-105.99999999999943</v>
      </c>
      <c r="K265" s="412">
        <f t="shared" si="27"/>
        <v>10.435145570280705</v>
      </c>
      <c r="L265" s="732">
        <f t="shared" si="30"/>
        <v>1.0435145570280703E-3</v>
      </c>
      <c r="M265" s="729" t="s">
        <v>883</v>
      </c>
      <c r="N265" s="727">
        <v>0.95830000000000004</v>
      </c>
      <c r="O265" s="799">
        <f>SUM(J265*K265*E265)/N265</f>
        <v>-1154.2579885732534</v>
      </c>
      <c r="P265" s="268"/>
    </row>
    <row r="266" spans="1:16" ht="15" customHeight="1" x14ac:dyDescent="0.25">
      <c r="A266" s="14" t="s">
        <v>1142</v>
      </c>
      <c r="B266" s="411" t="s">
        <v>2069</v>
      </c>
      <c r="C266" s="729" t="s">
        <v>52</v>
      </c>
      <c r="D266" s="425">
        <v>41927</v>
      </c>
      <c r="E266" s="14">
        <v>1</v>
      </c>
      <c r="F266" s="736">
        <v>0.98960000000000004</v>
      </c>
      <c r="G266" s="484" t="s">
        <v>976</v>
      </c>
      <c r="H266" s="524">
        <v>41968</v>
      </c>
      <c r="I266" s="731">
        <v>0.97060000000000002</v>
      </c>
      <c r="J266" s="798">
        <f t="shared" si="29"/>
        <v>-190.00000000000017</v>
      </c>
      <c r="K266" s="412">
        <f t="shared" si="27"/>
        <v>8.8362640275691451</v>
      </c>
      <c r="L266" s="732">
        <f t="shared" si="30"/>
        <v>8.836264027569145E-4</v>
      </c>
      <c r="M266" s="729" t="s">
        <v>883</v>
      </c>
      <c r="N266" s="727">
        <v>1.1316999999999999</v>
      </c>
      <c r="O266" s="799">
        <f>SUM(J266*K266*E266)/N266</f>
        <v>-1483.5116773333386</v>
      </c>
      <c r="P266" s="268"/>
    </row>
    <row r="267" spans="1:16" ht="15" customHeight="1" x14ac:dyDescent="0.25">
      <c r="A267" s="14" t="s">
        <v>1177</v>
      </c>
      <c r="B267" s="411" t="s">
        <v>2069</v>
      </c>
      <c r="C267" s="729" t="s">
        <v>52</v>
      </c>
      <c r="D267" s="425">
        <v>41962</v>
      </c>
      <c r="E267" s="14">
        <v>1</v>
      </c>
      <c r="F267" s="736">
        <v>1.986</v>
      </c>
      <c r="G267" s="484" t="s">
        <v>976</v>
      </c>
      <c r="H267" s="524">
        <v>41977</v>
      </c>
      <c r="I267" s="731">
        <v>2.024</v>
      </c>
      <c r="J267" s="798">
        <f t="shared" si="29"/>
        <v>380.00000000000034</v>
      </c>
      <c r="K267" s="412">
        <f t="shared" si="27"/>
        <v>7.9032640480518443</v>
      </c>
      <c r="L267" s="732">
        <f t="shared" si="30"/>
        <v>7.9032640480518443E-4</v>
      </c>
      <c r="M267" s="729" t="s">
        <v>883</v>
      </c>
      <c r="N267" s="727">
        <v>1.2653000000000001</v>
      </c>
      <c r="O267" s="939">
        <f>SUM(J267*K267*E267)/N267</f>
        <v>2373.5401393026978</v>
      </c>
      <c r="P267" s="326"/>
    </row>
    <row r="268" spans="1:16" ht="15" customHeight="1" x14ac:dyDescent="0.25">
      <c r="A268" s="14" t="s">
        <v>1146</v>
      </c>
      <c r="B268" s="411" t="s">
        <v>2069</v>
      </c>
      <c r="C268" s="729" t="s">
        <v>52</v>
      </c>
      <c r="D268" s="425">
        <v>41969</v>
      </c>
      <c r="E268" s="14">
        <v>1</v>
      </c>
      <c r="F268" s="736">
        <v>1.5761000000000001</v>
      </c>
      <c r="G268" s="484" t="s">
        <v>976</v>
      </c>
      <c r="H268" s="524">
        <v>41978</v>
      </c>
      <c r="I268" s="731">
        <v>1.5592999999999999</v>
      </c>
      <c r="J268" s="798">
        <f t="shared" si="29"/>
        <v>-168.00000000000148</v>
      </c>
      <c r="K268" s="412">
        <f t="shared" si="27"/>
        <v>10</v>
      </c>
      <c r="L268" s="732">
        <f t="shared" si="30"/>
        <v>1E-3</v>
      </c>
      <c r="M268" s="729" t="s">
        <v>883</v>
      </c>
      <c r="N268" s="727">
        <v>1</v>
      </c>
      <c r="O268" s="939">
        <f>SUM(J268*K268*E268)/N268</f>
        <v>-1680.0000000000148</v>
      </c>
      <c r="P268" s="326"/>
    </row>
    <row r="269" spans="1:16" ht="15" customHeight="1" x14ac:dyDescent="0.25">
      <c r="A269" s="14" t="s">
        <v>1148</v>
      </c>
      <c r="B269" s="411" t="s">
        <v>2069</v>
      </c>
      <c r="C269" s="729" t="s">
        <v>52</v>
      </c>
      <c r="D269" s="425">
        <v>42055</v>
      </c>
      <c r="E269" s="14">
        <v>1</v>
      </c>
      <c r="F269" s="736">
        <v>1.0407</v>
      </c>
      <c r="G269" s="484" t="s">
        <v>976</v>
      </c>
      <c r="H269" s="524">
        <v>42062</v>
      </c>
      <c r="I269" s="731">
        <v>1.0302</v>
      </c>
      <c r="J269" s="798">
        <f t="shared" si="29"/>
        <v>-104.99999999999955</v>
      </c>
      <c r="K269" s="412">
        <f t="shared" si="27"/>
        <v>7.5171014056979617</v>
      </c>
      <c r="L269" s="732">
        <f t="shared" si="30"/>
        <v>7.5171014056979609E-4</v>
      </c>
      <c r="M269" s="729" t="s">
        <v>883</v>
      </c>
      <c r="N269" s="727">
        <v>1.3303</v>
      </c>
      <c r="O269" s="799">
        <f>SUM(J269*K269)/N269</f>
        <v>-593.32154220723339</v>
      </c>
      <c r="P269" s="268"/>
    </row>
    <row r="270" spans="1:16" ht="15" customHeight="1" x14ac:dyDescent="0.25">
      <c r="A270" s="442" t="s">
        <v>1035</v>
      </c>
      <c r="B270" s="442" t="s">
        <v>2074</v>
      </c>
      <c r="C270" s="754" t="s">
        <v>77</v>
      </c>
      <c r="D270" s="755">
        <v>42058</v>
      </c>
      <c r="E270" s="442">
        <v>1</v>
      </c>
      <c r="F270" s="800">
        <v>1.1285000000000001</v>
      </c>
      <c r="G270" s="757" t="s">
        <v>52</v>
      </c>
      <c r="H270" s="524">
        <v>42067</v>
      </c>
      <c r="I270" s="758">
        <v>1.1191</v>
      </c>
      <c r="J270" s="798">
        <f>SUM(F270-I270)*10000</f>
        <v>94.000000000000753</v>
      </c>
      <c r="K270" s="750">
        <f t="shared" si="27"/>
        <v>10</v>
      </c>
      <c r="L270" s="759">
        <f>SUM((F270-I270)/J270*K270)*E270</f>
        <v>1E-3</v>
      </c>
      <c r="M270" s="754" t="s">
        <v>883</v>
      </c>
      <c r="N270" s="645">
        <v>1</v>
      </c>
      <c r="O270" s="799">
        <f>SUM(J270*K270)/N270</f>
        <v>940.0000000000075</v>
      </c>
      <c r="P270" s="326"/>
    </row>
    <row r="271" spans="1:16" ht="15" customHeight="1" x14ac:dyDescent="0.25">
      <c r="A271" s="442" t="s">
        <v>1035</v>
      </c>
      <c r="B271" s="442" t="s">
        <v>2074</v>
      </c>
      <c r="C271" s="754" t="s">
        <v>77</v>
      </c>
      <c r="D271" s="755">
        <v>42058</v>
      </c>
      <c r="E271" s="442">
        <v>1</v>
      </c>
      <c r="F271" s="800">
        <v>1.1285000000000001</v>
      </c>
      <c r="G271" s="757" t="s">
        <v>52</v>
      </c>
      <c r="H271" s="524">
        <v>42068</v>
      </c>
      <c r="I271" s="758">
        <v>1.1025</v>
      </c>
      <c r="J271" s="798">
        <f>SUM(F271-I271)*10000</f>
        <v>260.00000000000023</v>
      </c>
      <c r="K271" s="750">
        <f t="shared" si="27"/>
        <v>10</v>
      </c>
      <c r="L271" s="759">
        <f>SUM((F271-I271)/J271*K271)*E271</f>
        <v>1E-3</v>
      </c>
      <c r="M271" s="754" t="s">
        <v>883</v>
      </c>
      <c r="N271" s="645">
        <v>1</v>
      </c>
      <c r="O271" s="799">
        <f>SUM(J271*K271)/N271</f>
        <v>2600.0000000000023</v>
      </c>
      <c r="P271" s="326"/>
    </row>
    <row r="272" spans="1:16" ht="15" customHeight="1" x14ac:dyDescent="0.25">
      <c r="A272" s="442" t="s">
        <v>1058</v>
      </c>
      <c r="B272" s="442" t="s">
        <v>2074</v>
      </c>
      <c r="C272" s="754" t="s">
        <v>77</v>
      </c>
      <c r="D272" s="755">
        <v>42069</v>
      </c>
      <c r="E272" s="442">
        <v>1</v>
      </c>
      <c r="F272" s="800">
        <v>0.77400000000000002</v>
      </c>
      <c r="G272" s="757" t="s">
        <v>52</v>
      </c>
      <c r="H272" s="524">
        <v>42073</v>
      </c>
      <c r="I272" s="758">
        <v>0.76490000000000002</v>
      </c>
      <c r="J272" s="798">
        <f>SUM(F272-I272)*10000</f>
        <v>90.999999999999972</v>
      </c>
      <c r="K272" s="750">
        <f t="shared" si="27"/>
        <v>10</v>
      </c>
      <c r="L272" s="759">
        <f>SUM((F272-I272)/J272*K272)*E272</f>
        <v>1E-3</v>
      </c>
      <c r="M272" s="754" t="s">
        <v>883</v>
      </c>
      <c r="N272" s="645">
        <v>1</v>
      </c>
      <c r="O272" s="799">
        <f>SUM(J272*K272*E272)/N272</f>
        <v>909.99999999999977</v>
      </c>
      <c r="P272" s="350"/>
    </row>
    <row r="273" spans="1:16" ht="15" customHeight="1" x14ac:dyDescent="0.25">
      <c r="A273" s="14" t="s">
        <v>1119</v>
      </c>
      <c r="B273" s="411" t="s">
        <v>2069</v>
      </c>
      <c r="C273" s="729" t="s">
        <v>52</v>
      </c>
      <c r="D273" s="425">
        <v>42052</v>
      </c>
      <c r="E273" s="14">
        <v>1</v>
      </c>
      <c r="F273" s="736">
        <v>1.0593999999999999</v>
      </c>
      <c r="G273" s="484" t="s">
        <v>976</v>
      </c>
      <c r="H273" s="524">
        <v>42074</v>
      </c>
      <c r="I273" s="731">
        <v>1.05446</v>
      </c>
      <c r="J273" s="798">
        <f>SUM(I273-F273)*10000</f>
        <v>-49.399999999999444</v>
      </c>
      <c r="K273" s="412">
        <f t="shared" si="27"/>
        <v>7.2395569391153254</v>
      </c>
      <c r="L273" s="732">
        <f>SUM((I273-F273)/J273*K273)*E273</f>
        <v>7.2395569391153259E-4</v>
      </c>
      <c r="M273" s="729" t="s">
        <v>883</v>
      </c>
      <c r="N273" s="727">
        <v>1.3813</v>
      </c>
      <c r="O273" s="799">
        <f>SUM(J273*K273)/N273</f>
        <v>-258.91125229297984</v>
      </c>
      <c r="P273" s="268"/>
    </row>
    <row r="274" spans="1:16" ht="15" customHeight="1" x14ac:dyDescent="0.25">
      <c r="A274" s="442" t="s">
        <v>1058</v>
      </c>
      <c r="B274" s="442" t="s">
        <v>2074</v>
      </c>
      <c r="C274" s="754" t="s">
        <v>77</v>
      </c>
      <c r="D274" s="755">
        <v>42069</v>
      </c>
      <c r="E274" s="442">
        <v>1</v>
      </c>
      <c r="F274" s="800">
        <v>0.77400000000000002</v>
      </c>
      <c r="G274" s="757" t="s">
        <v>52</v>
      </c>
      <c r="H274" s="524">
        <v>42075</v>
      </c>
      <c r="I274" s="758">
        <v>0.77059999999999995</v>
      </c>
      <c r="J274" s="798">
        <f>SUM(F274-I274)*10000</f>
        <v>34.000000000000696</v>
      </c>
      <c r="K274" s="750">
        <f t="shared" si="27"/>
        <v>10</v>
      </c>
      <c r="L274" s="759">
        <f>SUM((F274-I274)/J274*K274)*E274</f>
        <v>1E-3</v>
      </c>
      <c r="M274" s="754" t="s">
        <v>883</v>
      </c>
      <c r="N274" s="645">
        <v>1</v>
      </c>
      <c r="O274" s="799">
        <f>SUM(J274*K274*E274)/N274</f>
        <v>340.00000000000693</v>
      </c>
      <c r="P274" s="350"/>
    </row>
    <row r="275" spans="1:16" ht="15" customHeight="1" x14ac:dyDescent="0.25">
      <c r="A275" s="442" t="s">
        <v>1174</v>
      </c>
      <c r="B275" s="442" t="s">
        <v>2074</v>
      </c>
      <c r="C275" s="754" t="s">
        <v>77</v>
      </c>
      <c r="D275" s="755">
        <v>42066</v>
      </c>
      <c r="E275" s="442">
        <v>1</v>
      </c>
      <c r="F275" s="800">
        <v>1.9189000000000001</v>
      </c>
      <c r="G275" s="757" t="s">
        <v>976</v>
      </c>
      <c r="H275" s="524">
        <v>42076</v>
      </c>
      <c r="I275" s="758">
        <v>1.8763000000000001</v>
      </c>
      <c r="J275" s="798">
        <f>SUM(F275-I275)*10000</f>
        <v>425.99999999999972</v>
      </c>
      <c r="K275" s="750">
        <f t="shared" si="27"/>
        <v>8.010894816951053</v>
      </c>
      <c r="L275" s="759">
        <f>SUM((F275-I275)/J275*K275)*E275</f>
        <v>8.010894816951053E-4</v>
      </c>
      <c r="M275" s="754" t="s">
        <v>883</v>
      </c>
      <c r="N275" s="645">
        <v>1.2483</v>
      </c>
      <c r="O275" s="799">
        <f>SUM(J275*K275)/N275</f>
        <v>2733.8309637275865</v>
      </c>
      <c r="P275" s="323"/>
    </row>
    <row r="276" spans="1:16" ht="15" customHeight="1" x14ac:dyDescent="0.25">
      <c r="A276" s="442" t="s">
        <v>1145</v>
      </c>
      <c r="B276" s="442" t="s">
        <v>2074</v>
      </c>
      <c r="C276" s="754" t="s">
        <v>77</v>
      </c>
      <c r="D276" s="755">
        <v>42289</v>
      </c>
      <c r="E276" s="442">
        <v>2.14</v>
      </c>
      <c r="F276" s="800">
        <v>1.9619</v>
      </c>
      <c r="G276" s="757" t="s">
        <v>976</v>
      </c>
      <c r="H276" s="524">
        <v>42076</v>
      </c>
      <c r="I276" s="758">
        <v>1.9191</v>
      </c>
      <c r="J276" s="798">
        <f>SUM(F276-I276)*10000</f>
        <v>427.99999999999949</v>
      </c>
      <c r="K276" s="750">
        <f t="shared" si="27"/>
        <v>7.3621438562909516</v>
      </c>
      <c r="L276" s="759">
        <f>SUM((F276-I276)/J276*K276)*E276</f>
        <v>1.5754987852462637E-3</v>
      </c>
      <c r="M276" s="754" t="s">
        <v>883</v>
      </c>
      <c r="N276" s="645">
        <v>1.3583000000000001</v>
      </c>
      <c r="O276" s="799">
        <f>SUM(J276*K276*E276)/N276</f>
        <v>4964.3928446248992</v>
      </c>
      <c r="P276" s="323"/>
    </row>
    <row r="277" spans="1:16" ht="15" customHeight="1" x14ac:dyDescent="0.25">
      <c r="A277" s="14" t="s">
        <v>1035</v>
      </c>
      <c r="B277" s="411" t="s">
        <v>2069</v>
      </c>
      <c r="C277" s="729" t="s">
        <v>52</v>
      </c>
      <c r="D277" s="425">
        <v>42096</v>
      </c>
      <c r="E277" s="14">
        <v>2</v>
      </c>
      <c r="F277" s="736">
        <v>1.0822000000000001</v>
      </c>
      <c r="G277" s="484" t="s">
        <v>52</v>
      </c>
      <c r="H277" s="524">
        <v>42097</v>
      </c>
      <c r="I277" s="731">
        <v>1.0994999999999999</v>
      </c>
      <c r="J277" s="798">
        <f>SUM(I277-F277)*10000</f>
        <v>172.99999999999872</v>
      </c>
      <c r="K277" s="412">
        <f t="shared" si="27"/>
        <v>10</v>
      </c>
      <c r="L277" s="732">
        <f>SUM((I277-F277)/J277*K277)*E277</f>
        <v>2E-3</v>
      </c>
      <c r="M277" s="729" t="s">
        <v>883</v>
      </c>
      <c r="N277" s="727">
        <v>1</v>
      </c>
      <c r="O277" s="799">
        <f>SUM(J277*K277*E277)/N277</f>
        <v>3459.9999999999745</v>
      </c>
      <c r="P277" s="326"/>
    </row>
    <row r="278" spans="1:16" ht="15" customHeight="1" x14ac:dyDescent="0.25">
      <c r="A278" s="466" t="s">
        <v>1031</v>
      </c>
      <c r="B278" s="442" t="s">
        <v>2074</v>
      </c>
      <c r="C278" s="761" t="s">
        <v>77</v>
      </c>
      <c r="D278" s="487">
        <v>42096</v>
      </c>
      <c r="E278" s="466">
        <v>2</v>
      </c>
      <c r="F278" s="758">
        <v>1.2528999999999999</v>
      </c>
      <c r="G278" s="757" t="s">
        <v>52</v>
      </c>
      <c r="H278" s="524">
        <v>42097</v>
      </c>
      <c r="I278" s="758">
        <v>1.2390000000000001</v>
      </c>
      <c r="J278" s="798">
        <f>SUM(F278-I278)*10000</f>
        <v>138.99999999999801</v>
      </c>
      <c r="K278" s="750">
        <f t="shared" si="27"/>
        <v>7.9289565493181087</v>
      </c>
      <c r="L278" s="759">
        <f>SUM((F278-I278)/J278*K278)*E278</f>
        <v>1.5857913098636218E-3</v>
      </c>
      <c r="M278" s="761" t="s">
        <v>883</v>
      </c>
      <c r="N278" s="645">
        <v>1.2612000000000001</v>
      </c>
      <c r="O278" s="799">
        <f>SUM(J278*K278*E279)/N278</f>
        <v>1747.7401845150671</v>
      </c>
      <c r="P278" s="323"/>
    </row>
    <row r="279" spans="1:16" ht="15" customHeight="1" x14ac:dyDescent="0.25">
      <c r="A279" s="442" t="s">
        <v>1147</v>
      </c>
      <c r="B279" s="442" t="s">
        <v>2074</v>
      </c>
      <c r="C279" s="754" t="s">
        <v>77</v>
      </c>
      <c r="D279" s="755">
        <v>42096</v>
      </c>
      <c r="E279" s="442">
        <v>2</v>
      </c>
      <c r="F279" s="800">
        <v>0.96240000000000003</v>
      </c>
      <c r="G279" s="757" t="s">
        <v>52</v>
      </c>
      <c r="H279" s="524">
        <v>42097</v>
      </c>
      <c r="I279" s="758">
        <v>0.94850000000000001</v>
      </c>
      <c r="J279" s="798">
        <f>SUM(F279-I279)*10000</f>
        <v>139.00000000000023</v>
      </c>
      <c r="K279" s="750">
        <f t="shared" si="27"/>
        <v>11.267605633802816</v>
      </c>
      <c r="L279" s="759">
        <f>SUM((F279-I279)/J279*K279)*E279</f>
        <v>2.2535211267605635E-3</v>
      </c>
      <c r="M279" s="754" t="s">
        <v>883</v>
      </c>
      <c r="N279" s="645">
        <v>0.88749999999999996</v>
      </c>
      <c r="O279" s="799">
        <f t="shared" ref="O279:O287" si="31">SUM(J279*K279*E279)/N279</f>
        <v>3529.4584407855641</v>
      </c>
      <c r="P279" s="326"/>
    </row>
    <row r="280" spans="1:16" ht="15" customHeight="1" x14ac:dyDescent="0.25">
      <c r="A280" s="442" t="s">
        <v>1147</v>
      </c>
      <c r="B280" s="442" t="s">
        <v>2074</v>
      </c>
      <c r="C280" s="754" t="s">
        <v>77</v>
      </c>
      <c r="D280" s="755">
        <v>42096</v>
      </c>
      <c r="E280" s="442">
        <v>2</v>
      </c>
      <c r="F280" s="800">
        <v>0.96240000000000003</v>
      </c>
      <c r="G280" s="757" t="s">
        <v>52</v>
      </c>
      <c r="H280" s="524">
        <v>42100</v>
      </c>
      <c r="I280" s="758">
        <v>0.95684000000000002</v>
      </c>
      <c r="J280" s="798">
        <f>SUM(F280-I280)*10000</f>
        <v>55.600000000000094</v>
      </c>
      <c r="K280" s="750">
        <f t="shared" si="27"/>
        <v>11.267605633802816</v>
      </c>
      <c r="L280" s="759">
        <f>SUM((F280-I280)/J280*K280)*E280</f>
        <v>2.2535211267605635E-3</v>
      </c>
      <c r="M280" s="754" t="s">
        <v>883</v>
      </c>
      <c r="N280" s="645">
        <v>0.88749999999999996</v>
      </c>
      <c r="O280" s="799">
        <f t="shared" si="31"/>
        <v>1411.7833763142255</v>
      </c>
      <c r="P280" s="323"/>
    </row>
    <row r="281" spans="1:16" ht="15" customHeight="1" x14ac:dyDescent="0.25">
      <c r="A281" s="411" t="s">
        <v>1274</v>
      </c>
      <c r="B281" s="411" t="s">
        <v>2069</v>
      </c>
      <c r="C281" s="728" t="s">
        <v>52</v>
      </c>
      <c r="D281" s="503">
        <v>42096</v>
      </c>
      <c r="E281" s="411">
        <v>2</v>
      </c>
      <c r="F281" s="731">
        <v>130.76400000000001</v>
      </c>
      <c r="G281" s="484" t="s">
        <v>52</v>
      </c>
      <c r="H281" s="524">
        <v>42102</v>
      </c>
      <c r="I281" s="731">
        <v>129.86500000000001</v>
      </c>
      <c r="J281" s="798">
        <f>SUM(I281-F281)*100</f>
        <v>-89.900000000000091</v>
      </c>
      <c r="K281" s="412">
        <f t="shared" si="27"/>
        <v>10</v>
      </c>
      <c r="L281" s="732">
        <f>SUM((I281-F281)/J281*K281)*E281</f>
        <v>0.2</v>
      </c>
      <c r="M281" s="728" t="s">
        <v>883</v>
      </c>
      <c r="N281" s="727">
        <v>1</v>
      </c>
      <c r="O281" s="799">
        <f t="shared" si="31"/>
        <v>-1798.0000000000018</v>
      </c>
      <c r="P281" s="350"/>
    </row>
    <row r="282" spans="1:16" ht="15" customHeight="1" x14ac:dyDescent="0.25">
      <c r="A282" s="411" t="s">
        <v>1274</v>
      </c>
      <c r="B282" s="411" t="s">
        <v>2069</v>
      </c>
      <c r="C282" s="728" t="s">
        <v>52</v>
      </c>
      <c r="D282" s="503">
        <v>42096</v>
      </c>
      <c r="E282" s="411">
        <v>1</v>
      </c>
      <c r="F282" s="731">
        <v>130.76400000000001</v>
      </c>
      <c r="G282" s="484" t="s">
        <v>52</v>
      </c>
      <c r="H282" s="524">
        <v>42102</v>
      </c>
      <c r="I282" s="731">
        <v>129.86500000000001</v>
      </c>
      <c r="J282" s="798">
        <f>SUM(I282-F282)*100</f>
        <v>-89.900000000000091</v>
      </c>
      <c r="K282" s="412">
        <f t="shared" si="27"/>
        <v>10</v>
      </c>
      <c r="L282" s="732">
        <f>SUM((I282-F282)/J282*K282)*E282</f>
        <v>0.1</v>
      </c>
      <c r="M282" s="728" t="s">
        <v>883</v>
      </c>
      <c r="N282" s="727">
        <v>1</v>
      </c>
      <c r="O282" s="799">
        <f t="shared" si="31"/>
        <v>-899.00000000000091</v>
      </c>
      <c r="P282" s="268"/>
    </row>
    <row r="283" spans="1:16" ht="15" customHeight="1" x14ac:dyDescent="0.25">
      <c r="A283" s="14" t="s">
        <v>1035</v>
      </c>
      <c r="B283" s="14" t="s">
        <v>2069</v>
      </c>
      <c r="C283" s="729" t="s">
        <v>52</v>
      </c>
      <c r="D283" s="425">
        <v>42096</v>
      </c>
      <c r="E283" s="14">
        <v>2</v>
      </c>
      <c r="F283" s="736">
        <v>1.0822000000000001</v>
      </c>
      <c r="G283" s="484" t="s">
        <v>52</v>
      </c>
      <c r="H283" s="524">
        <v>42102</v>
      </c>
      <c r="I283" s="731">
        <v>1.0898000000000001</v>
      </c>
      <c r="J283" s="798">
        <f>SUM(I283-F283)*10000</f>
        <v>76.000000000000512</v>
      </c>
      <c r="K283" s="412">
        <f t="shared" si="27"/>
        <v>10</v>
      </c>
      <c r="L283" s="732">
        <f>SUM((I283-F283)/J283*K283)*E283</f>
        <v>2E-3</v>
      </c>
      <c r="M283" s="729" t="s">
        <v>883</v>
      </c>
      <c r="N283" s="727">
        <v>1</v>
      </c>
      <c r="O283" s="799">
        <f t="shared" si="31"/>
        <v>1520.0000000000102</v>
      </c>
      <c r="P283" s="326"/>
    </row>
    <row r="284" spans="1:16" s="855" customFormat="1" ht="15" customHeight="1" x14ac:dyDescent="0.25">
      <c r="A284" s="411" t="s">
        <v>1146</v>
      </c>
      <c r="B284" s="411" t="s">
        <v>2069</v>
      </c>
      <c r="C284" s="728" t="s">
        <v>52</v>
      </c>
      <c r="D284" s="503">
        <v>42096</v>
      </c>
      <c r="E284" s="411">
        <v>1</v>
      </c>
      <c r="F284" s="731">
        <v>1.4899</v>
      </c>
      <c r="G284" s="484" t="s">
        <v>52</v>
      </c>
      <c r="H284" s="524">
        <v>42102</v>
      </c>
      <c r="I284" s="731">
        <v>1.4786999999999999</v>
      </c>
      <c r="J284" s="798">
        <f>SUM(I284-F284)*10000</f>
        <v>-112.00000000000099</v>
      </c>
      <c r="K284" s="412">
        <f t="shared" si="27"/>
        <v>10</v>
      </c>
      <c r="L284" s="732">
        <f>SUM((I284-F284)/J284*K284)*E284</f>
        <v>1E-3</v>
      </c>
      <c r="M284" s="728" t="s">
        <v>883</v>
      </c>
      <c r="N284" s="727">
        <v>1</v>
      </c>
      <c r="O284" s="939">
        <f t="shared" si="31"/>
        <v>-1120.00000000001</v>
      </c>
      <c r="P284" s="326"/>
    </row>
    <row r="285" spans="1:16" ht="15" customHeight="1" x14ac:dyDescent="0.25">
      <c r="A285" s="411" t="s">
        <v>1146</v>
      </c>
      <c r="B285" s="411" t="s">
        <v>2069</v>
      </c>
      <c r="C285" s="728" t="s">
        <v>52</v>
      </c>
      <c r="D285" s="503">
        <v>42096</v>
      </c>
      <c r="E285" s="411">
        <v>1</v>
      </c>
      <c r="F285" s="731">
        <v>1.4899</v>
      </c>
      <c r="G285" s="484" t="s">
        <v>52</v>
      </c>
      <c r="H285" s="524">
        <v>42102</v>
      </c>
      <c r="I285" s="731">
        <v>1.4786999999999999</v>
      </c>
      <c r="J285" s="798">
        <f>SUM(I285-F285)*10000</f>
        <v>-112.00000000000099</v>
      </c>
      <c r="K285" s="412">
        <f t="shared" si="27"/>
        <v>10</v>
      </c>
      <c r="L285" s="732">
        <f>SUM((I285-F285)/J285*K285)*E285</f>
        <v>1E-3</v>
      </c>
      <c r="M285" s="728" t="s">
        <v>883</v>
      </c>
      <c r="N285" s="727">
        <v>1</v>
      </c>
      <c r="O285" s="939">
        <f t="shared" si="31"/>
        <v>-1120.00000000001</v>
      </c>
      <c r="P285" s="326"/>
    </row>
    <row r="286" spans="1:16" s="855" customFormat="1" ht="13.5" customHeight="1" x14ac:dyDescent="0.25">
      <c r="A286" s="466" t="s">
        <v>1275</v>
      </c>
      <c r="B286" s="466" t="s">
        <v>2074</v>
      </c>
      <c r="C286" s="761" t="s">
        <v>77</v>
      </c>
      <c r="D286" s="487">
        <v>42096</v>
      </c>
      <c r="E286" s="466">
        <v>3</v>
      </c>
      <c r="F286" s="758">
        <v>119.20399999999999</v>
      </c>
      <c r="G286" s="757" t="s">
        <v>52</v>
      </c>
      <c r="H286" s="524">
        <v>42102</v>
      </c>
      <c r="I286" s="758">
        <v>120.06100000000001</v>
      </c>
      <c r="J286" s="798">
        <f>SUM(F286-I286)*100</f>
        <v>-85.700000000001353</v>
      </c>
      <c r="K286" s="750">
        <f t="shared" si="27"/>
        <v>10</v>
      </c>
      <c r="L286" s="759">
        <f t="shared" ref="L286:L291" si="32">SUM((F286-I286)/J286*K286)*E286</f>
        <v>0.30000000000000004</v>
      </c>
      <c r="M286" s="761" t="s">
        <v>883</v>
      </c>
      <c r="N286" s="645">
        <v>1</v>
      </c>
      <c r="O286" s="799">
        <f t="shared" si="31"/>
        <v>-2571.0000000000405</v>
      </c>
      <c r="P286" s="323"/>
    </row>
    <row r="287" spans="1:16" s="855" customFormat="1" ht="13.5" customHeight="1" x14ac:dyDescent="0.25">
      <c r="A287" s="466" t="s">
        <v>1275</v>
      </c>
      <c r="B287" s="466" t="s">
        <v>2074</v>
      </c>
      <c r="C287" s="761" t="s">
        <v>77</v>
      </c>
      <c r="D287" s="487">
        <v>42096</v>
      </c>
      <c r="E287" s="466">
        <v>2</v>
      </c>
      <c r="F287" s="758">
        <v>119.20399999999999</v>
      </c>
      <c r="G287" s="757" t="s">
        <v>52</v>
      </c>
      <c r="H287" s="524">
        <v>42102</v>
      </c>
      <c r="I287" s="758">
        <v>120.06100000000001</v>
      </c>
      <c r="J287" s="798">
        <f>SUM(F287-I287)*100</f>
        <v>-85.700000000001353</v>
      </c>
      <c r="K287" s="750">
        <f t="shared" si="27"/>
        <v>10</v>
      </c>
      <c r="L287" s="759">
        <f t="shared" si="32"/>
        <v>0.2</v>
      </c>
      <c r="M287" s="761" t="s">
        <v>883</v>
      </c>
      <c r="N287" s="645">
        <v>1</v>
      </c>
      <c r="O287" s="799">
        <f t="shared" si="31"/>
        <v>-1714.0000000000271</v>
      </c>
      <c r="P287" s="323"/>
    </row>
    <row r="288" spans="1:16" ht="13.5" customHeight="1" x14ac:dyDescent="0.25">
      <c r="A288" s="466" t="s">
        <v>1031</v>
      </c>
      <c r="B288" s="466" t="s">
        <v>2074</v>
      </c>
      <c r="C288" s="761" t="s">
        <v>77</v>
      </c>
      <c r="D288" s="487">
        <v>42096</v>
      </c>
      <c r="E288" s="466">
        <v>1</v>
      </c>
      <c r="F288" s="758">
        <v>1.2528999999999999</v>
      </c>
      <c r="G288" s="757" t="s">
        <v>52</v>
      </c>
      <c r="H288" s="524">
        <v>42103</v>
      </c>
      <c r="I288" s="758">
        <v>1.2518</v>
      </c>
      <c r="J288" s="798">
        <f>SUM(F288-I288)*10000</f>
        <v>10.999999999998789</v>
      </c>
      <c r="K288" s="750">
        <f t="shared" si="27"/>
        <v>7.9289565493181087</v>
      </c>
      <c r="L288" s="759">
        <f t="shared" si="32"/>
        <v>7.9289565493181088E-4</v>
      </c>
      <c r="M288" s="761" t="s">
        <v>883</v>
      </c>
      <c r="N288" s="645">
        <v>1.2612000000000001</v>
      </c>
      <c r="O288" s="799">
        <f>SUM(J288*K288*E281)/N288</f>
        <v>138.31037431412875</v>
      </c>
      <c r="P288" s="326"/>
    </row>
    <row r="289" spans="1:16" s="855" customFormat="1" ht="13.5" customHeight="1" x14ac:dyDescent="0.25">
      <c r="A289" s="466" t="s">
        <v>1146</v>
      </c>
      <c r="B289" s="466" t="s">
        <v>2333</v>
      </c>
      <c r="C289" s="761" t="s">
        <v>77</v>
      </c>
      <c r="D289" s="487">
        <v>42103</v>
      </c>
      <c r="E289" s="466">
        <v>2</v>
      </c>
      <c r="F289" s="758">
        <v>1.4772000000000001</v>
      </c>
      <c r="G289" s="757" t="s">
        <v>52</v>
      </c>
      <c r="H289" s="524">
        <v>42103</v>
      </c>
      <c r="I289" s="758">
        <v>1.4596</v>
      </c>
      <c r="J289" s="798">
        <f>SUM(F289-I289)*10000</f>
        <v>176.0000000000006</v>
      </c>
      <c r="K289" s="750">
        <f t="shared" si="27"/>
        <v>10</v>
      </c>
      <c r="L289" s="759">
        <f t="shared" si="32"/>
        <v>2E-3</v>
      </c>
      <c r="M289" s="761" t="s">
        <v>883</v>
      </c>
      <c r="N289" s="645">
        <v>1</v>
      </c>
      <c r="O289" s="939">
        <f t="shared" ref="O289:O314" si="33">SUM(J289*K289*E289)/N289</f>
        <v>3520.0000000000118</v>
      </c>
      <c r="P289" s="326"/>
    </row>
    <row r="290" spans="1:16" s="855" customFormat="1" ht="13.5" customHeight="1" x14ac:dyDescent="0.25">
      <c r="A290" s="466" t="s">
        <v>1274</v>
      </c>
      <c r="B290" s="466" t="s">
        <v>2074</v>
      </c>
      <c r="C290" s="761" t="s">
        <v>77</v>
      </c>
      <c r="D290" s="487">
        <v>42102</v>
      </c>
      <c r="E290" s="466">
        <v>2</v>
      </c>
      <c r="F290" s="758">
        <v>129.73599999999999</v>
      </c>
      <c r="G290" s="757" t="s">
        <v>52</v>
      </c>
      <c r="H290" s="524">
        <v>42104</v>
      </c>
      <c r="I290" s="758">
        <v>128.142</v>
      </c>
      <c r="J290" s="798">
        <f>SUM(F290-I290)*100</f>
        <v>159.39999999999941</v>
      </c>
      <c r="K290" s="750">
        <f t="shared" si="27"/>
        <v>10</v>
      </c>
      <c r="L290" s="759">
        <f t="shared" si="32"/>
        <v>0.2</v>
      </c>
      <c r="M290" s="761" t="s">
        <v>883</v>
      </c>
      <c r="N290" s="645">
        <v>1</v>
      </c>
      <c r="O290" s="799">
        <f t="shared" si="33"/>
        <v>3187.9999999999882</v>
      </c>
      <c r="P290" s="268"/>
    </row>
    <row r="291" spans="1:16" s="855" customFormat="1" ht="13.5" customHeight="1" x14ac:dyDescent="0.25">
      <c r="A291" s="466" t="s">
        <v>1035</v>
      </c>
      <c r="B291" s="466" t="s">
        <v>2333</v>
      </c>
      <c r="C291" s="761" t="s">
        <v>77</v>
      </c>
      <c r="D291" s="487">
        <v>42102</v>
      </c>
      <c r="E291" s="466">
        <v>2</v>
      </c>
      <c r="F291" s="758">
        <v>1.0781000000000001</v>
      </c>
      <c r="G291" s="757" t="s">
        <v>52</v>
      </c>
      <c r="H291" s="524">
        <v>42104</v>
      </c>
      <c r="I291" s="758">
        <v>1.0607</v>
      </c>
      <c r="J291" s="798">
        <f>SUM(F291-I291)*10000</f>
        <v>174.00000000000082</v>
      </c>
      <c r="K291" s="750">
        <f t="shared" si="27"/>
        <v>10</v>
      </c>
      <c r="L291" s="759">
        <f t="shared" si="32"/>
        <v>2E-3</v>
      </c>
      <c r="M291" s="761" t="s">
        <v>883</v>
      </c>
      <c r="N291" s="645">
        <v>1</v>
      </c>
      <c r="O291" s="799">
        <f t="shared" si="33"/>
        <v>3480.0000000000164</v>
      </c>
      <c r="P291" s="326"/>
    </row>
    <row r="292" spans="1:16" s="855" customFormat="1" ht="13.5" customHeight="1" x14ac:dyDescent="0.25">
      <c r="A292" s="411" t="s">
        <v>1058</v>
      </c>
      <c r="B292" s="411" t="s">
        <v>2069</v>
      </c>
      <c r="C292" s="728" t="s">
        <v>52</v>
      </c>
      <c r="D292" s="503">
        <v>42101</v>
      </c>
      <c r="E292" s="411">
        <v>3</v>
      </c>
      <c r="F292" s="731">
        <v>0.76839999999999997</v>
      </c>
      <c r="G292" s="484" t="s">
        <v>52</v>
      </c>
      <c r="H292" s="524">
        <v>42107</v>
      </c>
      <c r="I292" s="731">
        <v>0.76239999999999997</v>
      </c>
      <c r="J292" s="798">
        <f>SUM(I292-F292)*10000</f>
        <v>-60.000000000000057</v>
      </c>
      <c r="K292" s="412">
        <f t="shared" si="27"/>
        <v>10</v>
      </c>
      <c r="L292" s="732">
        <f>SUM((I292-F292)/J292*K292)*E292</f>
        <v>3.0000000000000001E-3</v>
      </c>
      <c r="M292" s="728" t="s">
        <v>883</v>
      </c>
      <c r="N292" s="727">
        <v>1</v>
      </c>
      <c r="O292" s="799">
        <f t="shared" si="33"/>
        <v>-1800.0000000000018</v>
      </c>
      <c r="P292" s="350"/>
    </row>
    <row r="293" spans="1:16" s="855" customFormat="1" ht="15" customHeight="1" x14ac:dyDescent="0.25">
      <c r="A293" s="411" t="s">
        <v>1058</v>
      </c>
      <c r="B293" s="411" t="s">
        <v>2069</v>
      </c>
      <c r="C293" s="728" t="s">
        <v>52</v>
      </c>
      <c r="D293" s="503">
        <v>42101</v>
      </c>
      <c r="E293" s="411">
        <v>2</v>
      </c>
      <c r="F293" s="731">
        <v>0.76839999999999997</v>
      </c>
      <c r="G293" s="484" t="s">
        <v>52</v>
      </c>
      <c r="H293" s="524">
        <v>42107</v>
      </c>
      <c r="I293" s="731">
        <v>0.76239999999999997</v>
      </c>
      <c r="J293" s="798">
        <f>SUM(I293-F293)*10000</f>
        <v>-60.000000000000057</v>
      </c>
      <c r="K293" s="412">
        <f t="shared" si="27"/>
        <v>10</v>
      </c>
      <c r="L293" s="732">
        <f>SUM((I293-F293)/J293*K293)*E293</f>
        <v>2E-3</v>
      </c>
      <c r="M293" s="728" t="s">
        <v>883</v>
      </c>
      <c r="N293" s="727">
        <v>1</v>
      </c>
      <c r="O293" s="799">
        <f t="shared" si="33"/>
        <v>-1200.0000000000011</v>
      </c>
      <c r="P293" s="350"/>
    </row>
    <row r="294" spans="1:16" s="855" customFormat="1" ht="15" customHeight="1" x14ac:dyDescent="0.25">
      <c r="A294" s="411" t="s">
        <v>1275</v>
      </c>
      <c r="B294" s="411" t="s">
        <v>2069</v>
      </c>
      <c r="C294" s="728" t="s">
        <v>52</v>
      </c>
      <c r="D294" s="503">
        <v>42101</v>
      </c>
      <c r="E294" s="411">
        <v>3</v>
      </c>
      <c r="F294" s="731">
        <v>120.06399999999999</v>
      </c>
      <c r="G294" s="484" t="s">
        <v>52</v>
      </c>
      <c r="H294" s="524">
        <v>42107</v>
      </c>
      <c r="I294" s="731">
        <v>119.264</v>
      </c>
      <c r="J294" s="798">
        <f>SUM(I294-F294)*100</f>
        <v>-79.999999999999716</v>
      </c>
      <c r="K294" s="412">
        <f t="shared" si="27"/>
        <v>10</v>
      </c>
      <c r="L294" s="732">
        <f>SUM((I294-F294)/J294*K294)*E294</f>
        <v>0.30000000000000004</v>
      </c>
      <c r="M294" s="728" t="s">
        <v>883</v>
      </c>
      <c r="N294" s="727">
        <v>1</v>
      </c>
      <c r="O294" s="799">
        <f t="shared" si="33"/>
        <v>-2399.9999999999914</v>
      </c>
      <c r="P294" s="326"/>
    </row>
    <row r="295" spans="1:16" s="855" customFormat="1" ht="15" customHeight="1" x14ac:dyDescent="0.25">
      <c r="A295" s="411" t="s">
        <v>1275</v>
      </c>
      <c r="B295" s="411" t="s">
        <v>2069</v>
      </c>
      <c r="C295" s="728" t="s">
        <v>52</v>
      </c>
      <c r="D295" s="503">
        <v>42101</v>
      </c>
      <c r="E295" s="411">
        <v>2</v>
      </c>
      <c r="F295" s="731">
        <v>120.06399999999999</v>
      </c>
      <c r="G295" s="484" t="s">
        <v>52</v>
      </c>
      <c r="H295" s="524">
        <v>42107</v>
      </c>
      <c r="I295" s="731">
        <v>119.264</v>
      </c>
      <c r="J295" s="798">
        <f>SUM(I295-F295)*100</f>
        <v>-79.999999999999716</v>
      </c>
      <c r="K295" s="412">
        <f t="shared" si="27"/>
        <v>10</v>
      </c>
      <c r="L295" s="732">
        <f>SUM((I295-F295)/J295*K295)*E295</f>
        <v>0.2</v>
      </c>
      <c r="M295" s="728" t="s">
        <v>883</v>
      </c>
      <c r="N295" s="727">
        <v>1</v>
      </c>
      <c r="O295" s="799">
        <f t="shared" si="33"/>
        <v>-1599.9999999999943</v>
      </c>
      <c r="P295" s="326"/>
    </row>
    <row r="296" spans="1:16" s="855" customFormat="1" ht="15" customHeight="1" x14ac:dyDescent="0.25">
      <c r="A296" s="466" t="s">
        <v>1274</v>
      </c>
      <c r="B296" s="466" t="s">
        <v>2074</v>
      </c>
      <c r="C296" s="761" t="s">
        <v>77</v>
      </c>
      <c r="D296" s="487">
        <v>42102</v>
      </c>
      <c r="E296" s="466">
        <v>2</v>
      </c>
      <c r="F296" s="758">
        <v>129.73599999999999</v>
      </c>
      <c r="G296" s="757" t="s">
        <v>52</v>
      </c>
      <c r="H296" s="524">
        <v>42107</v>
      </c>
      <c r="I296" s="758">
        <v>126.54900000000001</v>
      </c>
      <c r="J296" s="798">
        <f>SUM(F296-I296)*100</f>
        <v>318.69999999999834</v>
      </c>
      <c r="K296" s="750">
        <f t="shared" si="27"/>
        <v>10</v>
      </c>
      <c r="L296" s="759">
        <f>SUM((F296-I296)/J296*K296)*E296</f>
        <v>0.2</v>
      </c>
      <c r="M296" s="761" t="s">
        <v>883</v>
      </c>
      <c r="N296" s="645">
        <v>1</v>
      </c>
      <c r="O296" s="799">
        <f t="shared" si="33"/>
        <v>6373.9999999999673</v>
      </c>
      <c r="P296" s="350"/>
    </row>
    <row r="297" spans="1:16" s="855" customFormat="1" ht="15" customHeight="1" x14ac:dyDescent="0.25">
      <c r="A297" s="411" t="s">
        <v>1031</v>
      </c>
      <c r="B297" s="411" t="s">
        <v>2069</v>
      </c>
      <c r="C297" s="728" t="s">
        <v>52</v>
      </c>
      <c r="D297" s="503">
        <v>42102</v>
      </c>
      <c r="E297" s="411">
        <v>3</v>
      </c>
      <c r="F297" s="731">
        <v>1.2547999999999999</v>
      </c>
      <c r="G297" s="484" t="s">
        <v>52</v>
      </c>
      <c r="H297" s="524">
        <v>42108</v>
      </c>
      <c r="I297" s="731">
        <v>1.2558</v>
      </c>
      <c r="J297" s="798">
        <f>SUM(I297-F297)*10000</f>
        <v>10.000000000001119</v>
      </c>
      <c r="K297" s="412">
        <f t="shared" si="27"/>
        <v>7.9974408189379407</v>
      </c>
      <c r="L297" s="732">
        <f>SUM((I297-F297)/J297*K297)*E297</f>
        <v>2.3992322456813822E-3</v>
      </c>
      <c r="M297" s="728" t="s">
        <v>883</v>
      </c>
      <c r="N297" s="727">
        <v>1.2504</v>
      </c>
      <c r="O297" s="799">
        <f t="shared" si="33"/>
        <v>191.87717895726573</v>
      </c>
      <c r="P297" s="326"/>
    </row>
    <row r="298" spans="1:16" s="855" customFormat="1" ht="15" customHeight="1" x14ac:dyDescent="0.25">
      <c r="A298" s="411" t="s">
        <v>1031</v>
      </c>
      <c r="B298" s="411" t="s">
        <v>2069</v>
      </c>
      <c r="C298" s="728" t="s">
        <v>52</v>
      </c>
      <c r="D298" s="503">
        <v>42102</v>
      </c>
      <c r="E298" s="411">
        <v>2</v>
      </c>
      <c r="F298" s="731">
        <v>1.2547999999999999</v>
      </c>
      <c r="G298" s="484" t="s">
        <v>52</v>
      </c>
      <c r="H298" s="524">
        <v>42108</v>
      </c>
      <c r="I298" s="731">
        <v>1.2558</v>
      </c>
      <c r="J298" s="798">
        <f>SUM(I298-F298)*10000</f>
        <v>10.000000000001119</v>
      </c>
      <c r="K298" s="412">
        <f t="shared" si="27"/>
        <v>7.9974408189379407</v>
      </c>
      <c r="L298" s="732">
        <f>SUM((I298-F298)/J298*K298)*E298</f>
        <v>1.5994881637875881E-3</v>
      </c>
      <c r="M298" s="728" t="s">
        <v>883</v>
      </c>
      <c r="N298" s="727">
        <v>1.2504</v>
      </c>
      <c r="O298" s="799">
        <f t="shared" si="33"/>
        <v>127.91811930484383</v>
      </c>
      <c r="P298" s="326"/>
    </row>
    <row r="299" spans="1:16" s="855" customFormat="1" ht="15" customHeight="1" x14ac:dyDescent="0.25">
      <c r="A299" s="466" t="s">
        <v>1035</v>
      </c>
      <c r="B299" s="466" t="s">
        <v>2333</v>
      </c>
      <c r="C299" s="761" t="s">
        <v>77</v>
      </c>
      <c r="D299" s="487">
        <v>42103</v>
      </c>
      <c r="E299" s="466">
        <v>1</v>
      </c>
      <c r="F299" s="758">
        <v>1.0781000000000001</v>
      </c>
      <c r="G299" s="757" t="s">
        <v>52</v>
      </c>
      <c r="H299" s="524">
        <v>42108</v>
      </c>
      <c r="I299" s="758">
        <v>1.0628</v>
      </c>
      <c r="J299" s="798">
        <f>SUM(F299-I299)*10000</f>
        <v>153.00000000000091</v>
      </c>
      <c r="K299" s="750">
        <f t="shared" si="27"/>
        <v>9.42684766214178</v>
      </c>
      <c r="L299" s="759">
        <f>SUM((F299-I299)/J299*K299)*E299</f>
        <v>9.426847662141781E-4</v>
      </c>
      <c r="M299" s="761" t="s">
        <v>883</v>
      </c>
      <c r="N299" s="645">
        <v>1.0608</v>
      </c>
      <c r="O299" s="799">
        <f t="shared" si="33"/>
        <v>1359.6414897319958</v>
      </c>
      <c r="P299" s="326"/>
    </row>
    <row r="300" spans="1:16" s="855" customFormat="1" ht="15" customHeight="1" x14ac:dyDescent="0.25">
      <c r="A300" s="466" t="s">
        <v>1146</v>
      </c>
      <c r="B300" s="466" t="s">
        <v>2333</v>
      </c>
      <c r="C300" s="761" t="s">
        <v>77</v>
      </c>
      <c r="D300" s="487">
        <v>42103</v>
      </c>
      <c r="E300" s="466">
        <v>1</v>
      </c>
      <c r="F300" s="758">
        <v>1.4772000000000001</v>
      </c>
      <c r="G300" s="757" t="s">
        <v>52</v>
      </c>
      <c r="H300" s="524">
        <v>42108</v>
      </c>
      <c r="I300" s="758">
        <v>1.4695</v>
      </c>
      <c r="J300" s="798">
        <f>SUM(F300-I300)*10000</f>
        <v>77.000000000000398</v>
      </c>
      <c r="K300" s="750">
        <f t="shared" si="27"/>
        <v>10</v>
      </c>
      <c r="L300" s="759">
        <f>SUM((F300-I300)/J300*K300)*E300</f>
        <v>1E-3</v>
      </c>
      <c r="M300" s="761" t="s">
        <v>883</v>
      </c>
      <c r="N300" s="645">
        <v>1</v>
      </c>
      <c r="O300" s="939">
        <f t="shared" si="33"/>
        <v>770.00000000000398</v>
      </c>
      <c r="P300" s="323"/>
    </row>
    <row r="301" spans="1:16" s="855" customFormat="1" ht="15" customHeight="1" x14ac:dyDescent="0.25">
      <c r="A301" s="411" t="s">
        <v>1177</v>
      </c>
      <c r="B301" s="411" t="s">
        <v>2079</v>
      </c>
      <c r="C301" s="728" t="s">
        <v>52</v>
      </c>
      <c r="D301" s="503">
        <v>42107</v>
      </c>
      <c r="E301" s="411">
        <v>5</v>
      </c>
      <c r="F301" s="731">
        <v>1.9370000000000001</v>
      </c>
      <c r="G301" s="484" t="s">
        <v>2338</v>
      </c>
      <c r="H301" s="524">
        <v>42108</v>
      </c>
      <c r="I301" s="731">
        <v>1.9650000000000001</v>
      </c>
      <c r="J301" s="798">
        <f>SUM(I301-F301)*10000</f>
        <v>280.00000000000023</v>
      </c>
      <c r="K301" s="412">
        <f t="shared" si="27"/>
        <v>7.4610161904051333</v>
      </c>
      <c r="L301" s="732">
        <f>SUM((I301-F301)/J301*K301)*E301</f>
        <v>3.7305080952025668E-3</v>
      </c>
      <c r="M301" s="728" t="s">
        <v>883</v>
      </c>
      <c r="N301" s="727">
        <v>1.3403</v>
      </c>
      <c r="O301" s="939">
        <f t="shared" si="33"/>
        <v>7793.3467630882587</v>
      </c>
      <c r="P301" s="326"/>
    </row>
    <row r="302" spans="1:16" s="855" customFormat="1" ht="15" customHeight="1" x14ac:dyDescent="0.25">
      <c r="A302" s="466" t="s">
        <v>1031</v>
      </c>
      <c r="B302" s="466" t="s">
        <v>2334</v>
      </c>
      <c r="C302" s="761" t="s">
        <v>77</v>
      </c>
      <c r="D302" s="487">
        <v>42109</v>
      </c>
      <c r="E302" s="466">
        <v>1</v>
      </c>
      <c r="F302" s="758">
        <v>1.2419</v>
      </c>
      <c r="G302" s="757" t="s">
        <v>52</v>
      </c>
      <c r="H302" s="524">
        <v>42109</v>
      </c>
      <c r="I302" s="758">
        <v>1.2281</v>
      </c>
      <c r="J302" s="798">
        <f>SUM(F302-I302)*10000</f>
        <v>138.00000000000034</v>
      </c>
      <c r="K302" s="750">
        <f t="shared" si="27"/>
        <v>8.1254570569594549</v>
      </c>
      <c r="L302" s="759">
        <f>SUM((F302-I302)/J302*K302)*E302</f>
        <v>8.1254570569594549E-4</v>
      </c>
      <c r="M302" s="761" t="s">
        <v>883</v>
      </c>
      <c r="N302" s="645">
        <v>1.2306999999999999</v>
      </c>
      <c r="O302" s="799">
        <f t="shared" si="33"/>
        <v>911.1181229059946</v>
      </c>
      <c r="P302" s="326"/>
    </row>
    <row r="303" spans="1:16" s="855" customFormat="1" ht="15" customHeight="1" x14ac:dyDescent="0.25">
      <c r="A303" s="466" t="s">
        <v>1147</v>
      </c>
      <c r="B303" s="466" t="s">
        <v>2334</v>
      </c>
      <c r="C303" s="761" t="s">
        <v>77</v>
      </c>
      <c r="D303" s="487">
        <v>42108</v>
      </c>
      <c r="E303" s="466">
        <v>4</v>
      </c>
      <c r="F303" s="758">
        <v>0.96909999999999996</v>
      </c>
      <c r="G303" s="757" t="s">
        <v>52</v>
      </c>
      <c r="H303" s="524">
        <v>42110</v>
      </c>
      <c r="I303" s="758">
        <v>0.95540000000000003</v>
      </c>
      <c r="J303" s="798">
        <f>SUM(F303-I303)*10000</f>
        <v>136.99999999999935</v>
      </c>
      <c r="K303" s="750">
        <f t="shared" si="27"/>
        <v>11.405109489051094</v>
      </c>
      <c r="L303" s="759">
        <f>SUM((F303-I303)/J303*K303)*E303</f>
        <v>4.5620437956204376E-3</v>
      </c>
      <c r="M303" s="761" t="s">
        <v>883</v>
      </c>
      <c r="N303" s="645">
        <v>0.87680000000000002</v>
      </c>
      <c r="O303" s="799">
        <f t="shared" si="33"/>
        <v>7128.1934306569001</v>
      </c>
      <c r="P303" s="326"/>
    </row>
    <row r="304" spans="1:16" s="855" customFormat="1" ht="15" customHeight="1" x14ac:dyDescent="0.25">
      <c r="A304" s="466" t="s">
        <v>1031</v>
      </c>
      <c r="B304" s="466" t="s">
        <v>2334</v>
      </c>
      <c r="C304" s="761" t="s">
        <v>77</v>
      </c>
      <c r="D304" s="487">
        <v>42109</v>
      </c>
      <c r="E304" s="466">
        <v>1</v>
      </c>
      <c r="F304" s="758">
        <v>1.2419</v>
      </c>
      <c r="G304" s="757" t="s">
        <v>52</v>
      </c>
      <c r="H304" s="524">
        <v>42110</v>
      </c>
      <c r="I304" s="758">
        <v>1.2142999999999999</v>
      </c>
      <c r="J304" s="798">
        <f>SUM(F304-I304)*10000</f>
        <v>276.00000000000068</v>
      </c>
      <c r="K304" s="750">
        <f t="shared" si="27"/>
        <v>8.1254570569594549</v>
      </c>
      <c r="L304" s="759">
        <f>SUM((F304-I304)/J304*K304)*E304</f>
        <v>8.1254570569594549E-4</v>
      </c>
      <c r="M304" s="761" t="s">
        <v>883</v>
      </c>
      <c r="N304" s="645">
        <v>1.2306999999999999</v>
      </c>
      <c r="O304" s="799">
        <f t="shared" si="33"/>
        <v>1822.2362458119892</v>
      </c>
      <c r="P304" s="326"/>
    </row>
    <row r="305" spans="1:16" s="855" customFormat="1" ht="15" customHeight="1" x14ac:dyDescent="0.25">
      <c r="A305" s="411" t="s">
        <v>1035</v>
      </c>
      <c r="B305" s="411" t="s">
        <v>2069</v>
      </c>
      <c r="C305" s="728" t="s">
        <v>52</v>
      </c>
      <c r="D305" s="503">
        <v>42108</v>
      </c>
      <c r="E305" s="411">
        <v>2</v>
      </c>
      <c r="F305" s="731">
        <v>1.0687</v>
      </c>
      <c r="G305" s="484" t="s">
        <v>52</v>
      </c>
      <c r="H305" s="524">
        <v>42111</v>
      </c>
      <c r="I305" s="731">
        <v>1.085</v>
      </c>
      <c r="J305" s="798">
        <f>SUM(I305-F305)*10000</f>
        <v>162.9999999999998</v>
      </c>
      <c r="K305" s="412">
        <f t="shared" si="27"/>
        <v>10</v>
      </c>
      <c r="L305" s="732">
        <f>SUM((I305-F305)/J305*K305)*E305</f>
        <v>2E-3</v>
      </c>
      <c r="M305" s="728" t="s">
        <v>883</v>
      </c>
      <c r="N305" s="727">
        <v>1</v>
      </c>
      <c r="O305" s="799">
        <f t="shared" si="33"/>
        <v>3259.9999999999959</v>
      </c>
      <c r="P305" s="323"/>
    </row>
    <row r="306" spans="1:16" s="855" customFormat="1" ht="15" customHeight="1" x14ac:dyDescent="0.25">
      <c r="A306" s="466" t="s">
        <v>1147</v>
      </c>
      <c r="B306" s="466" t="s">
        <v>2074</v>
      </c>
      <c r="C306" s="761" t="s">
        <v>77</v>
      </c>
      <c r="D306" s="487">
        <v>42108</v>
      </c>
      <c r="E306" s="466">
        <v>4</v>
      </c>
      <c r="F306" s="758">
        <v>0.96909999999999996</v>
      </c>
      <c r="G306" s="757" t="s">
        <v>52</v>
      </c>
      <c r="H306" s="524">
        <v>42111</v>
      </c>
      <c r="I306" s="758">
        <v>0.95699999999999996</v>
      </c>
      <c r="J306" s="798">
        <f>SUM(F306-I306)*10000</f>
        <v>121</v>
      </c>
      <c r="K306" s="750">
        <f t="shared" si="27"/>
        <v>11.405109489051094</v>
      </c>
      <c r="L306" s="759">
        <f>SUM((F306-I306)/J306*K306)*E306</f>
        <v>4.5620437956204376E-3</v>
      </c>
      <c r="M306" s="761" t="s">
        <v>883</v>
      </c>
      <c r="N306" s="645">
        <v>0.87680000000000002</v>
      </c>
      <c r="O306" s="799">
        <f t="shared" si="33"/>
        <v>6295.7036869305766</v>
      </c>
      <c r="P306" s="326"/>
    </row>
    <row r="307" spans="1:16" s="855" customFormat="1" ht="15" customHeight="1" x14ac:dyDescent="0.25">
      <c r="A307" s="411" t="s">
        <v>1035</v>
      </c>
      <c r="B307" s="411" t="s">
        <v>2069</v>
      </c>
      <c r="C307" s="728" t="s">
        <v>52</v>
      </c>
      <c r="D307" s="503">
        <v>42108</v>
      </c>
      <c r="E307" s="411">
        <v>2</v>
      </c>
      <c r="F307" s="731">
        <v>1.0687</v>
      </c>
      <c r="G307" s="484" t="s">
        <v>52</v>
      </c>
      <c r="H307" s="524">
        <v>42114</v>
      </c>
      <c r="I307" s="731">
        <v>1.0724</v>
      </c>
      <c r="J307" s="798">
        <f>SUM(I307-F307)*10000</f>
        <v>37.000000000000369</v>
      </c>
      <c r="K307" s="412">
        <f t="shared" si="27"/>
        <v>10</v>
      </c>
      <c r="L307" s="732">
        <f t="shared" ref="L307:L318" si="34">SUM((I307-F307)/J307*K307)*E307</f>
        <v>2E-3</v>
      </c>
      <c r="M307" s="728" t="s">
        <v>883</v>
      </c>
      <c r="N307" s="727">
        <v>1</v>
      </c>
      <c r="O307" s="799">
        <f t="shared" si="33"/>
        <v>740.00000000000739</v>
      </c>
      <c r="P307" s="323"/>
    </row>
    <row r="308" spans="1:16" s="855" customFormat="1" ht="15" customHeight="1" x14ac:dyDescent="0.25">
      <c r="A308" s="411" t="s">
        <v>1035</v>
      </c>
      <c r="B308" s="411" t="s">
        <v>2069</v>
      </c>
      <c r="C308" s="728" t="s">
        <v>52</v>
      </c>
      <c r="D308" s="503">
        <v>42110</v>
      </c>
      <c r="E308" s="411">
        <v>2</v>
      </c>
      <c r="F308" s="731">
        <v>1.0724</v>
      </c>
      <c r="G308" s="484" t="s">
        <v>52</v>
      </c>
      <c r="H308" s="524">
        <v>42114</v>
      </c>
      <c r="I308" s="731">
        <v>1.0712999999999999</v>
      </c>
      <c r="J308" s="798">
        <f>SUM(I308-F308)*10000</f>
        <v>-11.000000000001009</v>
      </c>
      <c r="K308" s="412">
        <f t="shared" si="27"/>
        <v>10</v>
      </c>
      <c r="L308" s="732">
        <f t="shared" si="34"/>
        <v>2E-3</v>
      </c>
      <c r="M308" s="728" t="s">
        <v>883</v>
      </c>
      <c r="N308" s="727">
        <v>1</v>
      </c>
      <c r="O308" s="799">
        <f t="shared" si="33"/>
        <v>-220.00000000002018</v>
      </c>
      <c r="P308" s="323"/>
    </row>
    <row r="309" spans="1:16" s="855" customFormat="1" ht="15" customHeight="1" x14ac:dyDescent="0.25">
      <c r="A309" s="411" t="s">
        <v>1035</v>
      </c>
      <c r="B309" s="411" t="s">
        <v>2069</v>
      </c>
      <c r="C309" s="728" t="s">
        <v>52</v>
      </c>
      <c r="D309" s="503">
        <v>42110</v>
      </c>
      <c r="E309" s="411">
        <v>1.37</v>
      </c>
      <c r="F309" s="731">
        <v>1.0724</v>
      </c>
      <c r="G309" s="484" t="s">
        <v>52</v>
      </c>
      <c r="H309" s="524">
        <v>42114</v>
      </c>
      <c r="I309" s="731">
        <v>1.0712999999999999</v>
      </c>
      <c r="J309" s="798">
        <f>SUM(I309-F309)*10000</f>
        <v>-11.000000000001009</v>
      </c>
      <c r="K309" s="412">
        <f t="shared" si="27"/>
        <v>10</v>
      </c>
      <c r="L309" s="732">
        <f t="shared" si="34"/>
        <v>1.3700000000000001E-3</v>
      </c>
      <c r="M309" s="728" t="s">
        <v>883</v>
      </c>
      <c r="N309" s="727">
        <v>1</v>
      </c>
      <c r="O309" s="799">
        <f t="shared" si="33"/>
        <v>-150.70000000001383</v>
      </c>
      <c r="P309" s="323"/>
    </row>
    <row r="310" spans="1:16" s="855" customFormat="1" ht="15" customHeight="1" x14ac:dyDescent="0.25">
      <c r="A310" s="411" t="s">
        <v>1274</v>
      </c>
      <c r="B310" s="411" t="s">
        <v>2069</v>
      </c>
      <c r="C310" s="728" t="s">
        <v>52</v>
      </c>
      <c r="D310" s="503">
        <v>42110</v>
      </c>
      <c r="E310" s="411">
        <v>1.5</v>
      </c>
      <c r="F310" s="731">
        <v>127.982</v>
      </c>
      <c r="G310" s="484" t="s">
        <v>52</v>
      </c>
      <c r="H310" s="524">
        <v>42118</v>
      </c>
      <c r="I310" s="731">
        <v>129.37700000000001</v>
      </c>
      <c r="J310" s="798">
        <f>SUM(I310-F310)*100</f>
        <v>139.50000000000102</v>
      </c>
      <c r="K310" s="412">
        <f t="shared" si="27"/>
        <v>10</v>
      </c>
      <c r="L310" s="732">
        <f t="shared" si="34"/>
        <v>0.15000000000000002</v>
      </c>
      <c r="M310" s="728" t="s">
        <v>883</v>
      </c>
      <c r="N310" s="727">
        <v>1</v>
      </c>
      <c r="O310" s="799">
        <f t="shared" si="33"/>
        <v>2092.5000000000155</v>
      </c>
      <c r="P310" s="350"/>
    </row>
    <row r="311" spans="1:16" s="855" customFormat="1" ht="15" customHeight="1" x14ac:dyDescent="0.25">
      <c r="A311" s="411" t="s">
        <v>1275</v>
      </c>
      <c r="B311" s="411" t="s">
        <v>2069</v>
      </c>
      <c r="C311" s="728" t="s">
        <v>52</v>
      </c>
      <c r="D311" s="503">
        <v>42115</v>
      </c>
      <c r="E311" s="411">
        <v>2.8</v>
      </c>
      <c r="F311" s="731">
        <v>119.68300000000001</v>
      </c>
      <c r="G311" s="484" t="s">
        <v>52</v>
      </c>
      <c r="H311" s="524">
        <v>42118</v>
      </c>
      <c r="I311" s="731">
        <v>119.01</v>
      </c>
      <c r="J311" s="798">
        <f>SUM(I311-F311)*100</f>
        <v>-67.300000000000182</v>
      </c>
      <c r="K311" s="412">
        <f t="shared" si="27"/>
        <v>10</v>
      </c>
      <c r="L311" s="732">
        <f t="shared" si="34"/>
        <v>0.27999999999999997</v>
      </c>
      <c r="M311" s="728" t="s">
        <v>883</v>
      </c>
      <c r="N311" s="727">
        <v>1</v>
      </c>
      <c r="O311" s="799">
        <f t="shared" si="33"/>
        <v>-1884.4000000000049</v>
      </c>
      <c r="P311" s="323"/>
    </row>
    <row r="312" spans="1:16" s="855" customFormat="1" ht="15" customHeight="1" x14ac:dyDescent="0.25">
      <c r="A312" s="411" t="s">
        <v>1275</v>
      </c>
      <c r="B312" s="411" t="s">
        <v>2069</v>
      </c>
      <c r="C312" s="728" t="s">
        <v>52</v>
      </c>
      <c r="D312" s="503">
        <v>42115</v>
      </c>
      <c r="E312" s="411">
        <v>2.8</v>
      </c>
      <c r="F312" s="731">
        <v>119.68300000000001</v>
      </c>
      <c r="G312" s="484" t="s">
        <v>52</v>
      </c>
      <c r="H312" s="524">
        <v>42118</v>
      </c>
      <c r="I312" s="731">
        <v>119.01</v>
      </c>
      <c r="J312" s="798">
        <f>SUM(I312-F312)*100</f>
        <v>-67.300000000000182</v>
      </c>
      <c r="K312" s="412">
        <f t="shared" si="27"/>
        <v>10</v>
      </c>
      <c r="L312" s="732">
        <f t="shared" si="34"/>
        <v>0.27999999999999997</v>
      </c>
      <c r="M312" s="728" t="s">
        <v>883</v>
      </c>
      <c r="N312" s="727">
        <v>1</v>
      </c>
      <c r="O312" s="799">
        <f t="shared" si="33"/>
        <v>-1884.4000000000049</v>
      </c>
      <c r="P312" s="323"/>
    </row>
    <row r="313" spans="1:16" s="855" customFormat="1" ht="15" customHeight="1" x14ac:dyDescent="0.25">
      <c r="A313" s="411" t="s">
        <v>1177</v>
      </c>
      <c r="B313" s="411" t="s">
        <v>2079</v>
      </c>
      <c r="C313" s="728" t="s">
        <v>52</v>
      </c>
      <c r="D313" s="503">
        <v>42114</v>
      </c>
      <c r="E313" s="411">
        <v>6</v>
      </c>
      <c r="F313" s="731">
        <v>1.9370000000000001</v>
      </c>
      <c r="G313" s="484" t="s">
        <v>2338</v>
      </c>
      <c r="H313" s="524">
        <v>42118</v>
      </c>
      <c r="I313" s="731">
        <v>2</v>
      </c>
      <c r="J313" s="798">
        <f>SUM(I313-F313)*10000</f>
        <v>629.99999999999943</v>
      </c>
      <c r="K313" s="412">
        <f t="shared" si="27"/>
        <v>7.6692997929289053</v>
      </c>
      <c r="L313" s="732">
        <f t="shared" si="34"/>
        <v>4.6015798757573431E-3</v>
      </c>
      <c r="M313" s="728" t="s">
        <v>883</v>
      </c>
      <c r="N313" s="727">
        <v>1.3039000000000001</v>
      </c>
      <c r="O313" s="939">
        <f t="shared" si="33"/>
        <v>22233.264220623692</v>
      </c>
      <c r="P313" s="323"/>
    </row>
    <row r="314" spans="1:16" s="855" customFormat="1" ht="15" customHeight="1" x14ac:dyDescent="0.25">
      <c r="A314" s="411" t="s">
        <v>1274</v>
      </c>
      <c r="B314" s="411" t="s">
        <v>2069</v>
      </c>
      <c r="C314" s="728" t="s">
        <v>52</v>
      </c>
      <c r="D314" s="503">
        <v>42110</v>
      </c>
      <c r="E314" s="411">
        <v>1.5</v>
      </c>
      <c r="F314" s="731">
        <v>127.982</v>
      </c>
      <c r="G314" s="484" t="s">
        <v>52</v>
      </c>
      <c r="H314" s="524">
        <v>42122</v>
      </c>
      <c r="I314" s="731">
        <v>130.46299999999999</v>
      </c>
      <c r="J314" s="798">
        <f>SUM(I314-F314)*100</f>
        <v>248.09999999999945</v>
      </c>
      <c r="K314" s="412">
        <f t="shared" si="27"/>
        <v>10</v>
      </c>
      <c r="L314" s="732">
        <f t="shared" si="34"/>
        <v>0.15000000000000002</v>
      </c>
      <c r="M314" s="728" t="s">
        <v>883</v>
      </c>
      <c r="N314" s="727">
        <v>1</v>
      </c>
      <c r="O314" s="799">
        <f t="shared" si="33"/>
        <v>3721.4999999999918</v>
      </c>
      <c r="P314" s="350"/>
    </row>
    <row r="315" spans="1:16" s="855" customFormat="1" ht="15" customHeight="1" x14ac:dyDescent="0.25">
      <c r="A315" s="411" t="s">
        <v>1058</v>
      </c>
      <c r="B315" s="411" t="s">
        <v>2069</v>
      </c>
      <c r="C315" s="728" t="s">
        <v>52</v>
      </c>
      <c r="D315" s="503">
        <v>42118</v>
      </c>
      <c r="E315" s="411">
        <v>2.6</v>
      </c>
      <c r="F315" s="731">
        <v>0.78110000000000002</v>
      </c>
      <c r="G315" s="484" t="s">
        <v>52</v>
      </c>
      <c r="H315" s="524">
        <v>42122</v>
      </c>
      <c r="I315" s="731">
        <v>0.79100000000000004</v>
      </c>
      <c r="J315" s="798">
        <f>SUM(I315-F315)*10000</f>
        <v>99.000000000000199</v>
      </c>
      <c r="K315" s="412">
        <f t="shared" ref="K315:K378" si="35">SUM(100000/N315)/10000</f>
        <v>12.642225031605562</v>
      </c>
      <c r="L315" s="732">
        <f t="shared" si="34"/>
        <v>3.2869785082174467E-3</v>
      </c>
      <c r="M315" s="728" t="s">
        <v>883</v>
      </c>
      <c r="N315" s="727">
        <v>0.79100000000000004</v>
      </c>
      <c r="O315" s="799">
        <f>SUM(J315*K315*E315)*N315</f>
        <v>2574.0000000000055</v>
      </c>
      <c r="P315" s="350"/>
    </row>
    <row r="316" spans="1:16" s="855" customFormat="1" ht="15" customHeight="1" x14ac:dyDescent="0.25">
      <c r="A316" s="411" t="s">
        <v>1058</v>
      </c>
      <c r="B316" s="411" t="s">
        <v>2069</v>
      </c>
      <c r="C316" s="728" t="s">
        <v>52</v>
      </c>
      <c r="D316" s="503">
        <v>42118</v>
      </c>
      <c r="E316" s="411">
        <v>2.6</v>
      </c>
      <c r="F316" s="731">
        <v>0.78110000000000002</v>
      </c>
      <c r="G316" s="484" t="s">
        <v>52</v>
      </c>
      <c r="H316" s="524">
        <v>42122</v>
      </c>
      <c r="I316" s="731">
        <v>0.80100000000000005</v>
      </c>
      <c r="J316" s="798">
        <f>SUM(I316-F316)*10000</f>
        <v>199.00000000000028</v>
      </c>
      <c r="K316" s="412">
        <f t="shared" si="35"/>
        <v>12.55981612429194</v>
      </c>
      <c r="L316" s="732">
        <f t="shared" si="34"/>
        <v>3.2655521923159051E-3</v>
      </c>
      <c r="M316" s="728" t="s">
        <v>883</v>
      </c>
      <c r="N316" s="727">
        <v>0.79618999999999995</v>
      </c>
      <c r="O316" s="799">
        <f>SUM(J316*K316*E316)*N316</f>
        <v>5174.0000000000073</v>
      </c>
      <c r="P316" s="350"/>
    </row>
    <row r="317" spans="1:16" s="855" customFormat="1" ht="15" customHeight="1" x14ac:dyDescent="0.25">
      <c r="A317" s="411" t="s">
        <v>1035</v>
      </c>
      <c r="B317" s="411" t="s">
        <v>2069</v>
      </c>
      <c r="C317" s="728" t="s">
        <v>52</v>
      </c>
      <c r="D317" s="503">
        <v>42118</v>
      </c>
      <c r="E317" s="411">
        <v>2.2000000000000002</v>
      </c>
      <c r="F317" s="731">
        <v>1.0867</v>
      </c>
      <c r="G317" s="484" t="s">
        <v>52</v>
      </c>
      <c r="H317" s="524">
        <v>42123</v>
      </c>
      <c r="I317" s="731">
        <v>1.0998000000000001</v>
      </c>
      <c r="J317" s="798">
        <f>SUM(I317-F317)*10000</f>
        <v>131.00000000000111</v>
      </c>
      <c r="K317" s="412">
        <f t="shared" si="35"/>
        <v>10</v>
      </c>
      <c r="L317" s="732">
        <f t="shared" si="34"/>
        <v>2.2000000000000001E-3</v>
      </c>
      <c r="M317" s="728" t="s">
        <v>883</v>
      </c>
      <c r="N317" s="727">
        <v>1</v>
      </c>
      <c r="O317" s="799">
        <f t="shared" ref="O317:O330" si="36">SUM(J317*K317*E317)/N317</f>
        <v>2882.0000000000246</v>
      </c>
      <c r="P317" s="326"/>
    </row>
    <row r="318" spans="1:16" s="855" customFormat="1" ht="15" customHeight="1" x14ac:dyDescent="0.25">
      <c r="A318" s="411" t="s">
        <v>1035</v>
      </c>
      <c r="B318" s="411" t="s">
        <v>2069</v>
      </c>
      <c r="C318" s="728" t="s">
        <v>52</v>
      </c>
      <c r="D318" s="503">
        <v>42118</v>
      </c>
      <c r="E318" s="411">
        <v>2.2000000000000002</v>
      </c>
      <c r="F318" s="731">
        <v>1.0867</v>
      </c>
      <c r="G318" s="484" t="s">
        <v>52</v>
      </c>
      <c r="H318" s="524">
        <v>42123</v>
      </c>
      <c r="I318" s="731">
        <v>1.113</v>
      </c>
      <c r="J318" s="798">
        <f>SUM(I318-F318)*10000</f>
        <v>262.99999999999989</v>
      </c>
      <c r="K318" s="412">
        <f t="shared" si="35"/>
        <v>10</v>
      </c>
      <c r="L318" s="732">
        <f t="shared" si="34"/>
        <v>2.2000000000000001E-3</v>
      </c>
      <c r="M318" s="728" t="s">
        <v>883</v>
      </c>
      <c r="N318" s="727">
        <v>1</v>
      </c>
      <c r="O318" s="799">
        <f t="shared" si="36"/>
        <v>5785.9999999999982</v>
      </c>
      <c r="P318" s="326"/>
    </row>
    <row r="319" spans="1:16" s="855" customFormat="1" ht="15" customHeight="1" x14ac:dyDescent="0.25">
      <c r="A319" s="466" t="s">
        <v>1031</v>
      </c>
      <c r="B319" s="466" t="s">
        <v>2074</v>
      </c>
      <c r="C319" s="761" t="s">
        <v>77</v>
      </c>
      <c r="D319" s="487">
        <v>42122</v>
      </c>
      <c r="E319" s="466">
        <v>1.8</v>
      </c>
      <c r="F319" s="758">
        <v>1.2079</v>
      </c>
      <c r="G319" s="757" t="s">
        <v>52</v>
      </c>
      <c r="H319" s="524">
        <v>42123</v>
      </c>
      <c r="I319" s="758">
        <v>1.1954</v>
      </c>
      <c r="J319" s="798">
        <f>SUM(F319-I319)*10000</f>
        <v>124.99999999999956</v>
      </c>
      <c r="K319" s="750">
        <f t="shared" si="35"/>
        <v>8.3097889313611439</v>
      </c>
      <c r="L319" s="759">
        <f>SUM((F319-I319)/J319*K319)*E319</f>
        <v>1.4957620076450058E-3</v>
      </c>
      <c r="M319" s="761" t="s">
        <v>883</v>
      </c>
      <c r="N319" s="645">
        <v>1.2034</v>
      </c>
      <c r="O319" s="799">
        <f t="shared" si="36"/>
        <v>1553.6833218848685</v>
      </c>
      <c r="P319" s="323"/>
    </row>
    <row r="320" spans="1:16" s="855" customFormat="1" ht="15" customHeight="1" x14ac:dyDescent="0.25">
      <c r="A320" s="411" t="s">
        <v>1275</v>
      </c>
      <c r="B320" s="411" t="s">
        <v>2254</v>
      </c>
      <c r="C320" s="728" t="s">
        <v>52</v>
      </c>
      <c r="D320" s="503">
        <v>42123</v>
      </c>
      <c r="E320" s="411">
        <v>14.8</v>
      </c>
      <c r="F320" s="731">
        <v>119.024</v>
      </c>
      <c r="G320" s="484" t="s">
        <v>2338</v>
      </c>
      <c r="H320" s="524">
        <v>42123</v>
      </c>
      <c r="I320" s="731">
        <v>118.7</v>
      </c>
      <c r="J320" s="798">
        <f>SUM(I320-F320)*100</f>
        <v>-32.399999999999807</v>
      </c>
      <c r="K320" s="412">
        <f t="shared" si="35"/>
        <v>10</v>
      </c>
      <c r="L320" s="732">
        <f>SUM((I320-F320)/J320*K320)*E320</f>
        <v>1.4800000000000002</v>
      </c>
      <c r="M320" s="728" t="s">
        <v>883</v>
      </c>
      <c r="N320" s="727">
        <v>1</v>
      </c>
      <c r="O320" s="799">
        <f t="shared" si="36"/>
        <v>-4795.1999999999716</v>
      </c>
      <c r="P320" s="323"/>
    </row>
    <row r="321" spans="1:16" s="855" customFormat="1" ht="15" customHeight="1" x14ac:dyDescent="0.25">
      <c r="A321" s="466" t="s">
        <v>1031</v>
      </c>
      <c r="B321" s="466" t="s">
        <v>2074</v>
      </c>
      <c r="C321" s="761" t="s">
        <v>77</v>
      </c>
      <c r="D321" s="487">
        <v>42122</v>
      </c>
      <c r="E321" s="466">
        <v>1.8</v>
      </c>
      <c r="F321" s="758">
        <v>1.2079</v>
      </c>
      <c r="G321" s="757" t="s">
        <v>52</v>
      </c>
      <c r="H321" s="524">
        <v>42124</v>
      </c>
      <c r="I321" s="758">
        <v>1.2027399999999999</v>
      </c>
      <c r="J321" s="798">
        <f>SUM(F321-I321)*10000</f>
        <v>51.600000000000534</v>
      </c>
      <c r="K321" s="750">
        <f t="shared" si="35"/>
        <v>8.3097889313611439</v>
      </c>
      <c r="L321" s="759">
        <f>SUM((F321-I321)/J321*K321)*E321</f>
        <v>1.495762007645006E-3</v>
      </c>
      <c r="M321" s="761" t="s">
        <v>883</v>
      </c>
      <c r="N321" s="645">
        <v>1.2034</v>
      </c>
      <c r="O321" s="799">
        <f t="shared" si="36"/>
        <v>641.36047527408266</v>
      </c>
      <c r="P321" s="326"/>
    </row>
    <row r="322" spans="1:16" s="855" customFormat="1" ht="15" customHeight="1" x14ac:dyDescent="0.25">
      <c r="A322" s="411" t="s">
        <v>1275</v>
      </c>
      <c r="B322" s="411" t="s">
        <v>2069</v>
      </c>
      <c r="C322" s="728" t="s">
        <v>52</v>
      </c>
      <c r="D322" s="503">
        <v>42122</v>
      </c>
      <c r="E322" s="411">
        <v>3.5</v>
      </c>
      <c r="F322" s="731">
        <v>119.60899999999999</v>
      </c>
      <c r="G322" s="484" t="s">
        <v>52</v>
      </c>
      <c r="H322" s="524">
        <v>42129</v>
      </c>
      <c r="I322" s="731">
        <v>120.4</v>
      </c>
      <c r="J322" s="798">
        <f>SUM(I322-F322)*100</f>
        <v>79.100000000001103</v>
      </c>
      <c r="K322" s="412">
        <f t="shared" si="35"/>
        <v>10</v>
      </c>
      <c r="L322" s="732">
        <f>SUM((I322-F322)/J322*K322)*E322</f>
        <v>0.35000000000000003</v>
      </c>
      <c r="M322" s="728" t="s">
        <v>883</v>
      </c>
      <c r="N322" s="727">
        <v>1</v>
      </c>
      <c r="O322" s="799">
        <f t="shared" si="36"/>
        <v>2768.5000000000387</v>
      </c>
      <c r="P322" s="323"/>
    </row>
    <row r="323" spans="1:16" s="855" customFormat="1" ht="15" customHeight="1" x14ac:dyDescent="0.25">
      <c r="A323" s="411" t="s">
        <v>1275</v>
      </c>
      <c r="B323" s="411" t="s">
        <v>2069</v>
      </c>
      <c r="C323" s="728" t="s">
        <v>52</v>
      </c>
      <c r="D323" s="503">
        <v>42122</v>
      </c>
      <c r="E323" s="411">
        <v>3.5</v>
      </c>
      <c r="F323" s="731">
        <v>119.60899999999999</v>
      </c>
      <c r="G323" s="484" t="s">
        <v>52</v>
      </c>
      <c r="H323" s="524">
        <v>42129</v>
      </c>
      <c r="I323" s="731">
        <v>119.86499999999999</v>
      </c>
      <c r="J323" s="798">
        <f>SUM(I323-F323)*100</f>
        <v>25.600000000000023</v>
      </c>
      <c r="K323" s="412">
        <f t="shared" si="35"/>
        <v>10</v>
      </c>
      <c r="L323" s="732">
        <f>SUM((I323-F323)/J323*K323)*E323</f>
        <v>0.35000000000000003</v>
      </c>
      <c r="M323" s="728" t="s">
        <v>883</v>
      </c>
      <c r="N323" s="727">
        <v>1</v>
      </c>
      <c r="O323" s="799">
        <f t="shared" si="36"/>
        <v>896.0000000000008</v>
      </c>
      <c r="P323" s="323"/>
    </row>
    <row r="324" spans="1:16" s="855" customFormat="1" ht="15" customHeight="1" x14ac:dyDescent="0.25">
      <c r="A324" s="466" t="s">
        <v>1031</v>
      </c>
      <c r="B324" s="466" t="s">
        <v>2074</v>
      </c>
      <c r="C324" s="761" t="s">
        <v>77</v>
      </c>
      <c r="D324" s="487">
        <v>42130</v>
      </c>
      <c r="E324" s="466">
        <v>3.23</v>
      </c>
      <c r="F324" s="758">
        <v>1.1978</v>
      </c>
      <c r="G324" s="757" t="s">
        <v>52</v>
      </c>
      <c r="H324" s="524">
        <v>42131</v>
      </c>
      <c r="I324" s="758">
        <v>1.2098</v>
      </c>
      <c r="J324" s="798">
        <f>SUM(F324-I324)*10000</f>
        <v>-120.00000000000011</v>
      </c>
      <c r="K324" s="750">
        <f t="shared" si="35"/>
        <v>8.2870638932626157</v>
      </c>
      <c r="L324" s="759">
        <f>SUM((F324-I324)/J324*K324)*E324</f>
        <v>2.6767216375238245E-3</v>
      </c>
      <c r="M324" s="761" t="s">
        <v>883</v>
      </c>
      <c r="N324" s="645">
        <v>1.2067000000000001</v>
      </c>
      <c r="O324" s="799">
        <f t="shared" si="36"/>
        <v>-2661.8595881566193</v>
      </c>
      <c r="P324" s="326"/>
    </row>
    <row r="325" spans="1:16" s="855" customFormat="1" ht="15" customHeight="1" x14ac:dyDescent="0.25">
      <c r="A325" s="466" t="s">
        <v>1145</v>
      </c>
      <c r="B325" s="466" t="s">
        <v>2074</v>
      </c>
      <c r="C325" s="761" t="s">
        <v>77</v>
      </c>
      <c r="D325" s="487">
        <v>42129</v>
      </c>
      <c r="E325" s="466">
        <v>2.94</v>
      </c>
      <c r="F325" s="758">
        <v>1.9180999999999999</v>
      </c>
      <c r="G325" s="757" t="s">
        <v>52</v>
      </c>
      <c r="H325" s="524">
        <v>42132</v>
      </c>
      <c r="I325" s="758">
        <v>1.9530000000000001</v>
      </c>
      <c r="J325" s="798">
        <f>SUM(F325-I325)*10000</f>
        <v>-349.00000000000153</v>
      </c>
      <c r="K325" s="750">
        <f t="shared" si="35"/>
        <v>7.8901688496133806</v>
      </c>
      <c r="L325" s="759">
        <f>SUM((F325-I325)/J325*K325)*E325</f>
        <v>2.3197096417863338E-3</v>
      </c>
      <c r="M325" s="761" t="s">
        <v>883</v>
      </c>
      <c r="N325" s="645">
        <v>1.2674000000000001</v>
      </c>
      <c r="O325" s="799">
        <f t="shared" si="36"/>
        <v>-6387.7123637638788</v>
      </c>
      <c r="P325" s="323"/>
    </row>
    <row r="326" spans="1:16" s="855" customFormat="1" ht="15" customHeight="1" x14ac:dyDescent="0.25">
      <c r="A326" s="466" t="s">
        <v>1177</v>
      </c>
      <c r="B326" s="466" t="s">
        <v>2068</v>
      </c>
      <c r="C326" s="761" t="s">
        <v>77</v>
      </c>
      <c r="D326" s="487">
        <v>42132</v>
      </c>
      <c r="E326" s="466">
        <v>4.5350000000000001</v>
      </c>
      <c r="F326" s="758">
        <v>2.08</v>
      </c>
      <c r="G326" s="757" t="s">
        <v>2338</v>
      </c>
      <c r="H326" s="524">
        <v>42135</v>
      </c>
      <c r="I326" s="758">
        <v>2.0920000000000001</v>
      </c>
      <c r="J326" s="798">
        <f>SUM(F326-I326)*10000</f>
        <v>-120.00000000000011</v>
      </c>
      <c r="K326" s="750">
        <f t="shared" si="35"/>
        <v>7.4493444576877224</v>
      </c>
      <c r="L326" s="759">
        <f>SUM((F326-I326)/J326*K326)*E326</f>
        <v>3.3782777115613821E-3</v>
      </c>
      <c r="M326" s="761" t="s">
        <v>883</v>
      </c>
      <c r="N326" s="645">
        <v>1.3424</v>
      </c>
      <c r="O326" s="939">
        <f t="shared" si="36"/>
        <v>-3019.9145216579727</v>
      </c>
      <c r="P326" s="323"/>
    </row>
    <row r="327" spans="1:16" s="855" customFormat="1" ht="15" customHeight="1" x14ac:dyDescent="0.25">
      <c r="A327" s="411" t="s">
        <v>1173</v>
      </c>
      <c r="B327" s="411" t="s">
        <v>2079</v>
      </c>
      <c r="C327" s="728" t="s">
        <v>52</v>
      </c>
      <c r="D327" s="503">
        <v>42132</v>
      </c>
      <c r="E327" s="411">
        <v>9.57</v>
      </c>
      <c r="F327" s="731">
        <v>0.745</v>
      </c>
      <c r="G327" s="484" t="s">
        <v>2338</v>
      </c>
      <c r="H327" s="524">
        <v>42135</v>
      </c>
      <c r="I327" s="731">
        <v>0.74209999999999998</v>
      </c>
      <c r="J327" s="798">
        <f>SUM(I327-F327)*10000</f>
        <v>-29.000000000000135</v>
      </c>
      <c r="K327" s="412">
        <f t="shared" si="35"/>
        <v>10</v>
      </c>
      <c r="L327" s="732">
        <f>SUM((I327-F327)/J327*K327)*E327</f>
        <v>9.5700000000000004E-3</v>
      </c>
      <c r="M327" s="728" t="s">
        <v>883</v>
      </c>
      <c r="N327" s="727">
        <v>1</v>
      </c>
      <c r="O327" s="799">
        <f t="shared" si="36"/>
        <v>-2775.3000000000129</v>
      </c>
      <c r="P327" s="323"/>
    </row>
    <row r="328" spans="1:16" s="855" customFormat="1" ht="15" customHeight="1" x14ac:dyDescent="0.25">
      <c r="A328" s="466" t="s">
        <v>1030</v>
      </c>
      <c r="B328" s="466" t="s">
        <v>2074</v>
      </c>
      <c r="C328" s="761" t="s">
        <v>77</v>
      </c>
      <c r="D328" s="487">
        <v>42132</v>
      </c>
      <c r="E328" s="466">
        <v>3.49</v>
      </c>
      <c r="F328" s="758">
        <v>0.73409999999999997</v>
      </c>
      <c r="G328" s="757" t="s">
        <v>976</v>
      </c>
      <c r="H328" s="524">
        <v>42135</v>
      </c>
      <c r="I328" s="758">
        <v>0.71650000000000003</v>
      </c>
      <c r="J328" s="798">
        <f>SUM(F328-I328)*10000</f>
        <v>175.99999999999949</v>
      </c>
      <c r="K328" s="750">
        <f t="shared" si="35"/>
        <v>15.458339774308238</v>
      </c>
      <c r="L328" s="759">
        <f>SUM((F328-I328)/J328*K328)*E328</f>
        <v>5.3949605812335759E-3</v>
      </c>
      <c r="M328" s="761" t="s">
        <v>883</v>
      </c>
      <c r="N328" s="645">
        <v>0.64690000000000003</v>
      </c>
      <c r="O328" s="799">
        <f t="shared" si="36"/>
        <v>14677.895537132577</v>
      </c>
      <c r="P328" s="350"/>
    </row>
    <row r="329" spans="1:16" s="855" customFormat="1" ht="15" customHeight="1" x14ac:dyDescent="0.25">
      <c r="A329" s="466" t="s">
        <v>1147</v>
      </c>
      <c r="B329" s="466" t="s">
        <v>2074</v>
      </c>
      <c r="C329" s="761" t="s">
        <v>77</v>
      </c>
      <c r="D329" s="487">
        <v>42137</v>
      </c>
      <c r="E329" s="466">
        <v>1.69</v>
      </c>
      <c r="F329" s="758">
        <v>0.91339999999999999</v>
      </c>
      <c r="G329" s="757" t="s">
        <v>52</v>
      </c>
      <c r="H329" s="524">
        <v>42138</v>
      </c>
      <c r="I329" s="758">
        <v>0.91537000000000002</v>
      </c>
      <c r="J329" s="798">
        <f>SUM(F329-I329)*10000</f>
        <v>-19.700000000000273</v>
      </c>
      <c r="K329" s="750">
        <f t="shared" si="35"/>
        <v>11.242270938729625</v>
      </c>
      <c r="L329" s="759">
        <f>SUM((F329-I329)/J329*K329)*E329</f>
        <v>1.8999437886453067E-3</v>
      </c>
      <c r="M329" s="761" t="s">
        <v>883</v>
      </c>
      <c r="N329" s="645">
        <v>0.88949999999999996</v>
      </c>
      <c r="O329" s="799">
        <f t="shared" si="36"/>
        <v>-420.78575195405352</v>
      </c>
      <c r="P329" s="326"/>
    </row>
    <row r="330" spans="1:16" s="855" customFormat="1" ht="15" customHeight="1" x14ac:dyDescent="0.25">
      <c r="A330" s="466" t="s">
        <v>1147</v>
      </c>
      <c r="B330" s="466" t="s">
        <v>2074</v>
      </c>
      <c r="C330" s="761" t="s">
        <v>77</v>
      </c>
      <c r="D330" s="487">
        <v>42137</v>
      </c>
      <c r="E330" s="466">
        <v>1.69</v>
      </c>
      <c r="F330" s="758">
        <v>0.91339999999999999</v>
      </c>
      <c r="G330" s="757" t="s">
        <v>52</v>
      </c>
      <c r="H330" s="524">
        <v>42138</v>
      </c>
      <c r="I330" s="758">
        <v>0.91537000000000002</v>
      </c>
      <c r="J330" s="798">
        <f>SUM(F330-I330)*10000</f>
        <v>-19.700000000000273</v>
      </c>
      <c r="K330" s="750">
        <f t="shared" si="35"/>
        <v>11.242270938729625</v>
      </c>
      <c r="L330" s="759">
        <f>SUM((F330-I330)/J330*K330)*E330</f>
        <v>1.8999437886453067E-3</v>
      </c>
      <c r="M330" s="761" t="s">
        <v>883</v>
      </c>
      <c r="N330" s="645">
        <v>0.88949999999999996</v>
      </c>
      <c r="O330" s="799">
        <f t="shared" si="36"/>
        <v>-420.78575195405352</v>
      </c>
      <c r="P330" s="323"/>
    </row>
    <row r="331" spans="1:16" s="855" customFormat="1" ht="15" customHeight="1" x14ac:dyDescent="0.25">
      <c r="A331" s="14" t="s">
        <v>1174</v>
      </c>
      <c r="B331" s="411" t="s">
        <v>2069</v>
      </c>
      <c r="C331" s="729" t="s">
        <v>52</v>
      </c>
      <c r="D331" s="425">
        <v>41404</v>
      </c>
      <c r="E331" s="14">
        <v>1</v>
      </c>
      <c r="F331" s="736">
        <v>1.5551999999999999</v>
      </c>
      <c r="G331" s="484" t="s">
        <v>976</v>
      </c>
      <c r="H331" s="503">
        <v>42138</v>
      </c>
      <c r="I331" s="731">
        <v>1.55179</v>
      </c>
      <c r="J331" s="798">
        <f>SUM(I331-F331)*10000</f>
        <v>-34.099999999999127</v>
      </c>
      <c r="K331" s="412">
        <f t="shared" si="35"/>
        <v>9.8814229249011856</v>
      </c>
      <c r="L331" s="732">
        <f t="shared" ref="L331:L337" si="37">SUM((I331-F331)/J331*K331)*E331</f>
        <v>9.8814229249011851E-4</v>
      </c>
      <c r="M331" s="729" t="s">
        <v>883</v>
      </c>
      <c r="N331" s="727">
        <v>1.012</v>
      </c>
      <c r="O331" s="799">
        <f>SUM(J331*K331)/N331</f>
        <v>-332.96098986079227</v>
      </c>
      <c r="P331" s="323"/>
    </row>
    <row r="332" spans="1:16" s="855" customFormat="1" ht="15" customHeight="1" x14ac:dyDescent="0.25">
      <c r="A332" s="411" t="s">
        <v>1144</v>
      </c>
      <c r="B332" s="411" t="s">
        <v>2079</v>
      </c>
      <c r="C332" s="728" t="s">
        <v>52</v>
      </c>
      <c r="D332" s="503">
        <v>42131</v>
      </c>
      <c r="E332" s="411">
        <v>10.94</v>
      </c>
      <c r="F332" s="731">
        <v>0.72489999999999999</v>
      </c>
      <c r="G332" s="484" t="s">
        <v>2338</v>
      </c>
      <c r="H332" s="524">
        <v>42139</v>
      </c>
      <c r="I332" s="731">
        <v>0.73619999999999997</v>
      </c>
      <c r="J332" s="798">
        <f>SUM(I332-F332)*10000</f>
        <v>112.99999999999977</v>
      </c>
      <c r="K332" s="412">
        <f t="shared" si="35"/>
        <v>10.914647456887142</v>
      </c>
      <c r="L332" s="732">
        <f t="shared" si="37"/>
        <v>1.194062431783453E-2</v>
      </c>
      <c r="M332" s="728" t="s">
        <v>883</v>
      </c>
      <c r="N332" s="727">
        <v>0.91620000000000001</v>
      </c>
      <c r="O332" s="799">
        <f t="shared" ref="O332:O363" si="38">SUM(J332*K332*E332)/N332</f>
        <v>14727.030647405581</v>
      </c>
      <c r="P332" s="268"/>
    </row>
    <row r="333" spans="1:16" s="855" customFormat="1" ht="15" customHeight="1" x14ac:dyDescent="0.25">
      <c r="A333" s="411" t="s">
        <v>1147</v>
      </c>
      <c r="B333" s="411" t="s">
        <v>2069</v>
      </c>
      <c r="C333" s="728" t="s">
        <v>52</v>
      </c>
      <c r="D333" s="503">
        <v>42132</v>
      </c>
      <c r="E333" s="411">
        <v>3.42</v>
      </c>
      <c r="F333" s="731">
        <v>0.92949999999999999</v>
      </c>
      <c r="G333" s="484" t="s">
        <v>976</v>
      </c>
      <c r="H333" s="524">
        <v>42139</v>
      </c>
      <c r="I333" s="731">
        <v>0.90998999999999997</v>
      </c>
      <c r="J333" s="798">
        <f>SUM(I333-F333)*10000</f>
        <v>-195.10000000000028</v>
      </c>
      <c r="K333" s="412">
        <f t="shared" si="35"/>
        <v>11.364927832708261</v>
      </c>
      <c r="L333" s="732">
        <f t="shared" si="37"/>
        <v>3.886805318786225E-3</v>
      </c>
      <c r="M333" s="728" t="s">
        <v>883</v>
      </c>
      <c r="N333" s="727">
        <v>0.87990000000000002</v>
      </c>
      <c r="O333" s="799">
        <f t="shared" si="38"/>
        <v>-8618.2034060142469</v>
      </c>
      <c r="P333" s="326"/>
    </row>
    <row r="334" spans="1:16" s="855" customFormat="1" ht="15" customHeight="1" x14ac:dyDescent="0.25">
      <c r="A334" s="411" t="s">
        <v>1035</v>
      </c>
      <c r="B334" s="411" t="s">
        <v>2069</v>
      </c>
      <c r="C334" s="728" t="s">
        <v>52</v>
      </c>
      <c r="D334" s="503">
        <v>42138</v>
      </c>
      <c r="E334" s="411">
        <v>1.33</v>
      </c>
      <c r="F334" s="731">
        <v>1.1406000000000001</v>
      </c>
      <c r="G334" s="484" t="s">
        <v>52</v>
      </c>
      <c r="H334" s="524">
        <v>42140</v>
      </c>
      <c r="I334" s="731">
        <v>1.14455</v>
      </c>
      <c r="J334" s="798">
        <f>SUM(I334-F334)*10000</f>
        <v>39.499999999998977</v>
      </c>
      <c r="K334" s="412">
        <f t="shared" si="35"/>
        <v>10</v>
      </c>
      <c r="L334" s="732">
        <f t="shared" si="37"/>
        <v>1.33E-3</v>
      </c>
      <c r="M334" s="728" t="s">
        <v>883</v>
      </c>
      <c r="N334" s="727">
        <v>1</v>
      </c>
      <c r="O334" s="799">
        <f t="shared" si="38"/>
        <v>525.34999999998638</v>
      </c>
      <c r="P334" s="323"/>
    </row>
    <row r="335" spans="1:16" s="855" customFormat="1" ht="15" customHeight="1" x14ac:dyDescent="0.25">
      <c r="A335" s="411" t="s">
        <v>1035</v>
      </c>
      <c r="B335" s="411" t="s">
        <v>2069</v>
      </c>
      <c r="C335" s="728" t="s">
        <v>52</v>
      </c>
      <c r="D335" s="503">
        <v>42138</v>
      </c>
      <c r="E335" s="411">
        <v>1.33</v>
      </c>
      <c r="F335" s="731">
        <v>1.1406000000000001</v>
      </c>
      <c r="G335" s="484" t="s">
        <v>52</v>
      </c>
      <c r="H335" s="524">
        <v>42140</v>
      </c>
      <c r="I335" s="731">
        <v>1.14455</v>
      </c>
      <c r="J335" s="798">
        <f>SUM(I335-F335)*10000</f>
        <v>39.499999999998977</v>
      </c>
      <c r="K335" s="412">
        <f t="shared" si="35"/>
        <v>10</v>
      </c>
      <c r="L335" s="732">
        <f t="shared" si="37"/>
        <v>1.33E-3</v>
      </c>
      <c r="M335" s="728" t="s">
        <v>883</v>
      </c>
      <c r="N335" s="727">
        <v>1</v>
      </c>
      <c r="O335" s="799">
        <f t="shared" si="38"/>
        <v>525.34999999998638</v>
      </c>
      <c r="P335" s="323"/>
    </row>
    <row r="336" spans="1:16" s="855" customFormat="1" ht="15" customHeight="1" x14ac:dyDescent="0.25">
      <c r="A336" s="411" t="s">
        <v>1274</v>
      </c>
      <c r="B336" s="411" t="s">
        <v>2069</v>
      </c>
      <c r="C336" s="728" t="s">
        <v>52</v>
      </c>
      <c r="D336" s="503">
        <v>42138</v>
      </c>
      <c r="E336" s="411">
        <v>1.61</v>
      </c>
      <c r="F336" s="731">
        <v>135.78</v>
      </c>
      <c r="G336" s="484" t="s">
        <v>52</v>
      </c>
      <c r="H336" s="524">
        <v>42140</v>
      </c>
      <c r="I336" s="731">
        <v>136.64699999999999</v>
      </c>
      <c r="J336" s="798">
        <f>SUM(I336-F336)*100</f>
        <v>86.699999999999022</v>
      </c>
      <c r="K336" s="412">
        <f t="shared" si="35"/>
        <v>10</v>
      </c>
      <c r="L336" s="732">
        <f t="shared" si="37"/>
        <v>0.16100000000000003</v>
      </c>
      <c r="M336" s="728" t="s">
        <v>883</v>
      </c>
      <c r="N336" s="727">
        <v>1</v>
      </c>
      <c r="O336" s="799">
        <f t="shared" si="38"/>
        <v>1395.8699999999844</v>
      </c>
      <c r="P336" s="268"/>
    </row>
    <row r="337" spans="1:16" s="855" customFormat="1" ht="15" customHeight="1" x14ac:dyDescent="0.25">
      <c r="A337" s="411" t="s">
        <v>1274</v>
      </c>
      <c r="B337" s="411" t="s">
        <v>2069</v>
      </c>
      <c r="C337" s="728" t="s">
        <v>52</v>
      </c>
      <c r="D337" s="503">
        <v>42138</v>
      </c>
      <c r="E337" s="411">
        <v>1.61</v>
      </c>
      <c r="F337" s="731">
        <v>135.78</v>
      </c>
      <c r="G337" s="484" t="s">
        <v>52</v>
      </c>
      <c r="H337" s="524">
        <v>42140</v>
      </c>
      <c r="I337" s="731">
        <v>136.64699999999999</v>
      </c>
      <c r="J337" s="798">
        <f>SUM(I337-F337)*100</f>
        <v>86.699999999999022</v>
      </c>
      <c r="K337" s="412">
        <f t="shared" si="35"/>
        <v>10</v>
      </c>
      <c r="L337" s="732">
        <f t="shared" si="37"/>
        <v>0.16100000000000003</v>
      </c>
      <c r="M337" s="728" t="s">
        <v>883</v>
      </c>
      <c r="N337" s="727">
        <v>1</v>
      </c>
      <c r="O337" s="799">
        <f t="shared" si="38"/>
        <v>1395.8699999999844</v>
      </c>
      <c r="P337" s="268"/>
    </row>
    <row r="338" spans="1:16" s="855" customFormat="1" ht="15" customHeight="1" x14ac:dyDescent="0.25">
      <c r="A338" s="466" t="s">
        <v>1031</v>
      </c>
      <c r="B338" s="466" t="s">
        <v>2074</v>
      </c>
      <c r="C338" s="761" t="s">
        <v>77</v>
      </c>
      <c r="D338" s="487">
        <v>42137</v>
      </c>
      <c r="E338" s="466">
        <v>1.95</v>
      </c>
      <c r="F338" s="758">
        <v>1.1954</v>
      </c>
      <c r="G338" s="757" t="s">
        <v>52</v>
      </c>
      <c r="H338" s="524">
        <v>42142</v>
      </c>
      <c r="I338" s="758">
        <v>1.2118</v>
      </c>
      <c r="J338" s="798">
        <f>SUM(F338-I338)*10000</f>
        <v>-163.99999999999972</v>
      </c>
      <c r="K338" s="750">
        <f t="shared" si="35"/>
        <v>8.3619031691613017</v>
      </c>
      <c r="L338" s="759">
        <f>SUM((F338-I338)/J338*K338)*E338</f>
        <v>1.6305711179864537E-3</v>
      </c>
      <c r="M338" s="761" t="s">
        <v>883</v>
      </c>
      <c r="N338" s="645">
        <v>1.1959</v>
      </c>
      <c r="O338" s="799">
        <f t="shared" si="38"/>
        <v>-2236.0871590415418</v>
      </c>
      <c r="P338" s="326"/>
    </row>
    <row r="339" spans="1:16" s="855" customFormat="1" ht="15" customHeight="1" x14ac:dyDescent="0.25">
      <c r="A339" s="466" t="s">
        <v>1031</v>
      </c>
      <c r="B339" s="466" t="s">
        <v>2068</v>
      </c>
      <c r="C339" s="761" t="s">
        <v>77</v>
      </c>
      <c r="D339" s="487">
        <v>42139</v>
      </c>
      <c r="E339" s="466">
        <v>7.86</v>
      </c>
      <c r="F339" s="758">
        <v>1.2050000000000001</v>
      </c>
      <c r="G339" s="757" t="s">
        <v>2338</v>
      </c>
      <c r="H339" s="524">
        <v>42142</v>
      </c>
      <c r="I339" s="758">
        <v>1.2078</v>
      </c>
      <c r="J339" s="798">
        <f>SUM(F339-I339)*10000</f>
        <v>-27.999999999999137</v>
      </c>
      <c r="K339" s="750">
        <f t="shared" si="35"/>
        <v>8.3451556371526348</v>
      </c>
      <c r="L339" s="759">
        <f>SUM((F339-I339)/J339*K339)*E339</f>
        <v>6.5592923308019713E-3</v>
      </c>
      <c r="M339" s="761" t="s">
        <v>883</v>
      </c>
      <c r="N339" s="645">
        <v>1.1982999999999999</v>
      </c>
      <c r="O339" s="799">
        <f t="shared" si="38"/>
        <v>-1532.6728303634279</v>
      </c>
      <c r="P339" s="323"/>
    </row>
    <row r="340" spans="1:16" s="855" customFormat="1" ht="15" customHeight="1" x14ac:dyDescent="0.25">
      <c r="A340" s="466" t="s">
        <v>1275</v>
      </c>
      <c r="B340" s="466" t="s">
        <v>2068</v>
      </c>
      <c r="C340" s="761" t="s">
        <v>77</v>
      </c>
      <c r="D340" s="487">
        <v>42125</v>
      </c>
      <c r="E340" s="466">
        <v>12.7</v>
      </c>
      <c r="F340" s="758">
        <v>120</v>
      </c>
      <c r="G340" s="757" t="s">
        <v>2338</v>
      </c>
      <c r="H340" s="524">
        <v>42143</v>
      </c>
      <c r="I340" s="758">
        <v>120.6</v>
      </c>
      <c r="J340" s="798">
        <f>SUM(F340-I340)*100</f>
        <v>-59.999999999999432</v>
      </c>
      <c r="K340" s="750">
        <f t="shared" si="35"/>
        <v>10</v>
      </c>
      <c r="L340" s="759">
        <f>SUM((F340-I340)/J340*K340)*E340</f>
        <v>1.27</v>
      </c>
      <c r="M340" s="761" t="s">
        <v>883</v>
      </c>
      <c r="N340" s="645">
        <v>1</v>
      </c>
      <c r="O340" s="799">
        <f t="shared" si="38"/>
        <v>-7619.9999999999272</v>
      </c>
      <c r="P340" s="326"/>
    </row>
    <row r="341" spans="1:16" s="855" customFormat="1" ht="15" customHeight="1" x14ac:dyDescent="0.25">
      <c r="A341" s="411" t="s">
        <v>1030</v>
      </c>
      <c r="B341" s="411" t="s">
        <v>2095</v>
      </c>
      <c r="C341" s="728" t="s">
        <v>52</v>
      </c>
      <c r="D341" s="503">
        <v>42145</v>
      </c>
      <c r="E341" s="411">
        <v>3.52</v>
      </c>
      <c r="F341" s="731">
        <v>0.71399999999999997</v>
      </c>
      <c r="G341" s="484" t="s">
        <v>2338</v>
      </c>
      <c r="H341" s="524">
        <v>42150</v>
      </c>
      <c r="I341" s="731">
        <v>0.70699999999999996</v>
      </c>
      <c r="J341" s="798">
        <f>SUM(I341-F341)*10000</f>
        <v>-70.000000000000057</v>
      </c>
      <c r="K341" s="412">
        <f t="shared" si="35"/>
        <v>15.537600994406466</v>
      </c>
      <c r="L341" s="732">
        <f>SUM((I341-F341)/J341*K341)*E341</f>
        <v>5.4692355500310765E-3</v>
      </c>
      <c r="M341" s="728" t="s">
        <v>883</v>
      </c>
      <c r="N341" s="727">
        <v>0.64359999999999995</v>
      </c>
      <c r="O341" s="799">
        <f t="shared" si="38"/>
        <v>-5948.5159804564273</v>
      </c>
      <c r="P341" s="350"/>
    </row>
    <row r="342" spans="1:16" s="855" customFormat="1" ht="15" customHeight="1" x14ac:dyDescent="0.25">
      <c r="A342" s="466" t="s">
        <v>1030</v>
      </c>
      <c r="B342" s="466" t="s">
        <v>2074</v>
      </c>
      <c r="C342" s="761" t="s">
        <v>77</v>
      </c>
      <c r="D342" s="487">
        <v>42145</v>
      </c>
      <c r="E342" s="466">
        <v>2.15</v>
      </c>
      <c r="F342" s="758">
        <v>0.71109999999999995</v>
      </c>
      <c r="G342" s="757" t="s">
        <v>52</v>
      </c>
      <c r="H342" s="524">
        <v>42151</v>
      </c>
      <c r="I342" s="758">
        <v>0.71050000000000002</v>
      </c>
      <c r="J342" s="798">
        <f>SUM(F342-I342)*10000</f>
        <v>5.9999999999993392</v>
      </c>
      <c r="K342" s="750">
        <f t="shared" si="35"/>
        <v>15.537600994406466</v>
      </c>
      <c r="L342" s="759">
        <f>SUM((F342-I342)/J342*K342)*E342</f>
        <v>3.3405842137973901E-3</v>
      </c>
      <c r="M342" s="761" t="s">
        <v>883</v>
      </c>
      <c r="N342" s="645">
        <v>0.64359999999999995</v>
      </c>
      <c r="O342" s="799">
        <f t="shared" si="38"/>
        <v>311.42798761314691</v>
      </c>
      <c r="P342" s="268"/>
    </row>
    <row r="343" spans="1:16" s="855" customFormat="1" ht="15" customHeight="1" x14ac:dyDescent="0.25">
      <c r="A343" s="466" t="s">
        <v>1030</v>
      </c>
      <c r="B343" s="466" t="s">
        <v>2074</v>
      </c>
      <c r="C343" s="761" t="s">
        <v>77</v>
      </c>
      <c r="D343" s="487">
        <v>42145</v>
      </c>
      <c r="E343" s="466">
        <v>2.15</v>
      </c>
      <c r="F343" s="758">
        <v>0.71109999999999995</v>
      </c>
      <c r="G343" s="757" t="s">
        <v>52</v>
      </c>
      <c r="H343" s="524">
        <v>42151</v>
      </c>
      <c r="I343" s="758">
        <v>0.71050000000000002</v>
      </c>
      <c r="J343" s="798">
        <f>SUM(F343-I343)*10000</f>
        <v>5.9999999999993392</v>
      </c>
      <c r="K343" s="750">
        <f t="shared" si="35"/>
        <v>15.537600994406466</v>
      </c>
      <c r="L343" s="759">
        <f>SUM((F343-I343)/J343*K343)*E343</f>
        <v>3.3405842137973901E-3</v>
      </c>
      <c r="M343" s="761" t="s">
        <v>883</v>
      </c>
      <c r="N343" s="645">
        <v>0.64359999999999995</v>
      </c>
      <c r="O343" s="799">
        <f t="shared" si="38"/>
        <v>311.42798761314691</v>
      </c>
      <c r="P343" s="268"/>
    </row>
    <row r="344" spans="1:16" s="855" customFormat="1" ht="15" customHeight="1" x14ac:dyDescent="0.25">
      <c r="A344" s="411" t="s">
        <v>1149</v>
      </c>
      <c r="B344" s="411" t="s">
        <v>2069</v>
      </c>
      <c r="C344" s="728" t="s">
        <v>52</v>
      </c>
      <c r="D344" s="503">
        <v>42132</v>
      </c>
      <c r="E344" s="411">
        <v>4.91</v>
      </c>
      <c r="F344" s="731">
        <v>0.76700000000000002</v>
      </c>
      <c r="G344" s="484" t="s">
        <v>976</v>
      </c>
      <c r="H344" s="524">
        <v>42151</v>
      </c>
      <c r="I344" s="731">
        <v>0.75800000000000001</v>
      </c>
      <c r="J344" s="798">
        <f>SUM(I344-F344)*10000</f>
        <v>-90.000000000000085</v>
      </c>
      <c r="K344" s="412">
        <f t="shared" si="35"/>
        <v>11.364927832708261</v>
      </c>
      <c r="L344" s="732">
        <f t="shared" ref="L344:L353" si="39">SUM((I344-F344)/J344*K344)*E344</f>
        <v>5.580179565859756E-3</v>
      </c>
      <c r="M344" s="728" t="s">
        <v>883</v>
      </c>
      <c r="N344" s="727">
        <v>0.87990000000000002</v>
      </c>
      <c r="O344" s="799">
        <f t="shared" si="38"/>
        <v>-5707.6504253594567</v>
      </c>
      <c r="P344" s="350"/>
    </row>
    <row r="345" spans="1:16" s="855" customFormat="1" ht="15" customHeight="1" x14ac:dyDescent="0.25">
      <c r="A345" s="411" t="s">
        <v>1274</v>
      </c>
      <c r="B345" s="411" t="s">
        <v>2069</v>
      </c>
      <c r="C345" s="728" t="s">
        <v>52</v>
      </c>
      <c r="D345" s="503">
        <v>42151</v>
      </c>
      <c r="E345" s="411">
        <v>2.0499999999999998</v>
      </c>
      <c r="F345" s="731">
        <v>134.79499999999999</v>
      </c>
      <c r="G345" s="484" t="s">
        <v>52</v>
      </c>
      <c r="H345" s="524">
        <v>42153</v>
      </c>
      <c r="I345" s="731">
        <v>136.25200000000001</v>
      </c>
      <c r="J345" s="798">
        <f>SUM(I345-F345)*100</f>
        <v>145.70000000000221</v>
      </c>
      <c r="K345" s="412">
        <f t="shared" si="35"/>
        <v>10</v>
      </c>
      <c r="L345" s="732">
        <f t="shared" si="39"/>
        <v>0.20499999999999999</v>
      </c>
      <c r="M345" s="728" t="s">
        <v>883</v>
      </c>
      <c r="N345" s="727">
        <v>1</v>
      </c>
      <c r="O345" s="799">
        <f t="shared" si="38"/>
        <v>2986.8500000000449</v>
      </c>
      <c r="P345" s="350"/>
    </row>
    <row r="346" spans="1:16" s="855" customFormat="1" ht="15" customHeight="1" x14ac:dyDescent="0.25">
      <c r="A346" s="411" t="s">
        <v>1144</v>
      </c>
      <c r="B346" s="411" t="s">
        <v>2079</v>
      </c>
      <c r="C346" s="728" t="s">
        <v>52</v>
      </c>
      <c r="D346" s="503">
        <v>42152</v>
      </c>
      <c r="E346" s="411">
        <v>11</v>
      </c>
      <c r="F346" s="731">
        <v>0.72450000000000003</v>
      </c>
      <c r="G346" s="484" t="s">
        <v>2338</v>
      </c>
      <c r="H346" s="524">
        <v>42153</v>
      </c>
      <c r="I346" s="731">
        <v>0.71860000000000002</v>
      </c>
      <c r="J346" s="798">
        <f>SUM(I346-F346)*10000</f>
        <v>-59.000000000000163</v>
      </c>
      <c r="K346" s="412">
        <f t="shared" si="35"/>
        <v>10.532968190436065</v>
      </c>
      <c r="L346" s="732">
        <f t="shared" si="39"/>
        <v>1.1586265009479672E-2</v>
      </c>
      <c r="M346" s="728" t="s">
        <v>883</v>
      </c>
      <c r="N346" s="727">
        <v>0.94940000000000002</v>
      </c>
      <c r="O346" s="799">
        <f t="shared" si="38"/>
        <v>-7200.2278866579163</v>
      </c>
      <c r="P346" s="268"/>
    </row>
    <row r="347" spans="1:16" s="855" customFormat="1" ht="15" customHeight="1" x14ac:dyDescent="0.25">
      <c r="A347" s="411" t="s">
        <v>1274</v>
      </c>
      <c r="B347" s="411" t="s">
        <v>2069</v>
      </c>
      <c r="C347" s="728" t="s">
        <v>52</v>
      </c>
      <c r="D347" s="503">
        <v>42151</v>
      </c>
      <c r="E347" s="411">
        <v>2.0499999999999998</v>
      </c>
      <c r="F347" s="731">
        <v>134.79499999999999</v>
      </c>
      <c r="G347" s="484" t="s">
        <v>52</v>
      </c>
      <c r="H347" s="524">
        <v>42157</v>
      </c>
      <c r="I347" s="731">
        <v>137.708</v>
      </c>
      <c r="J347" s="798">
        <f>SUM(I347-F347)*100</f>
        <v>291.30000000000109</v>
      </c>
      <c r="K347" s="412">
        <f t="shared" si="35"/>
        <v>10</v>
      </c>
      <c r="L347" s="732">
        <f t="shared" si="39"/>
        <v>0.20499999999999999</v>
      </c>
      <c r="M347" s="728" t="s">
        <v>883</v>
      </c>
      <c r="N347" s="727">
        <v>1</v>
      </c>
      <c r="O347" s="799">
        <f t="shared" si="38"/>
        <v>5971.6500000000215</v>
      </c>
      <c r="P347" s="268"/>
    </row>
    <row r="348" spans="1:16" s="855" customFormat="1" ht="15" customHeight="1" x14ac:dyDescent="0.25">
      <c r="A348" s="411" t="s">
        <v>2098</v>
      </c>
      <c r="B348" s="411" t="s">
        <v>2069</v>
      </c>
      <c r="C348" s="728" t="s">
        <v>52</v>
      </c>
      <c r="D348" s="503">
        <v>42153</v>
      </c>
      <c r="E348" s="411">
        <v>4.5999999999999996</v>
      </c>
      <c r="F348" s="731">
        <v>0.71279999999999999</v>
      </c>
      <c r="G348" s="484" t="s">
        <v>52</v>
      </c>
      <c r="H348" s="524">
        <v>42157</v>
      </c>
      <c r="I348" s="731">
        <v>0.72099999999999997</v>
      </c>
      <c r="J348" s="798">
        <f t="shared" ref="J348:J353" si="40">SUM(I348-F348)*10000</f>
        <v>81.999999999999858</v>
      </c>
      <c r="K348" s="412">
        <f t="shared" si="35"/>
        <v>15.153811183512653</v>
      </c>
      <c r="L348" s="732">
        <f t="shared" si="39"/>
        <v>6.9707531444158193E-3</v>
      </c>
      <c r="M348" s="728" t="s">
        <v>883</v>
      </c>
      <c r="N348" s="727">
        <v>0.65990000000000004</v>
      </c>
      <c r="O348" s="799">
        <f t="shared" si="38"/>
        <v>8661.9451105030494</v>
      </c>
      <c r="P348" s="350"/>
    </row>
    <row r="349" spans="1:16" s="855" customFormat="1" ht="12.75" customHeight="1" x14ac:dyDescent="0.25">
      <c r="A349" s="411" t="s">
        <v>2098</v>
      </c>
      <c r="B349" s="411" t="s">
        <v>2069</v>
      </c>
      <c r="C349" s="728" t="s">
        <v>52</v>
      </c>
      <c r="D349" s="503">
        <v>42153</v>
      </c>
      <c r="E349" s="411">
        <v>4.5999999999999996</v>
      </c>
      <c r="F349" s="731">
        <v>0.71279999999999999</v>
      </c>
      <c r="G349" s="484" t="s">
        <v>52</v>
      </c>
      <c r="H349" s="524">
        <v>42157</v>
      </c>
      <c r="I349" s="731">
        <v>0.72909999999999997</v>
      </c>
      <c r="J349" s="798">
        <f t="shared" si="40"/>
        <v>162.9999999999998</v>
      </c>
      <c r="K349" s="412">
        <f t="shared" si="35"/>
        <v>15.153811183512653</v>
      </c>
      <c r="L349" s="732">
        <f t="shared" si="39"/>
        <v>6.9707531444158201E-3</v>
      </c>
      <c r="M349" s="728" t="s">
        <v>883</v>
      </c>
      <c r="N349" s="727">
        <v>0.65990000000000004</v>
      </c>
      <c r="O349" s="799">
        <f t="shared" si="38"/>
        <v>17218.256744048751</v>
      </c>
      <c r="P349" s="268"/>
    </row>
    <row r="350" spans="1:16" s="855" customFormat="1" ht="15" customHeight="1" x14ac:dyDescent="0.25">
      <c r="A350" s="411" t="s">
        <v>1058</v>
      </c>
      <c r="B350" s="411" t="s">
        <v>2079</v>
      </c>
      <c r="C350" s="728" t="s">
        <v>52</v>
      </c>
      <c r="D350" s="503">
        <v>42153</v>
      </c>
      <c r="E350" s="411">
        <v>9</v>
      </c>
      <c r="F350" s="731">
        <v>0.76600000000000001</v>
      </c>
      <c r="G350" s="484" t="s">
        <v>2338</v>
      </c>
      <c r="H350" s="524">
        <v>42157</v>
      </c>
      <c r="I350" s="731">
        <v>0.76119999999999999</v>
      </c>
      <c r="J350" s="798">
        <f t="shared" si="40"/>
        <v>-48.000000000000263</v>
      </c>
      <c r="K350" s="412">
        <f t="shared" si="35"/>
        <v>10</v>
      </c>
      <c r="L350" s="732">
        <f t="shared" si="39"/>
        <v>9.0000000000000011E-3</v>
      </c>
      <c r="M350" s="728" t="s">
        <v>883</v>
      </c>
      <c r="N350" s="727">
        <v>1</v>
      </c>
      <c r="O350" s="799">
        <f t="shared" si="38"/>
        <v>-4320.0000000000236</v>
      </c>
      <c r="P350" s="350"/>
    </row>
    <row r="351" spans="1:16" s="855" customFormat="1" ht="15" customHeight="1" x14ac:dyDescent="0.25">
      <c r="A351" s="411" t="s">
        <v>1035</v>
      </c>
      <c r="B351" s="411" t="s">
        <v>2079</v>
      </c>
      <c r="C351" s="728" t="s">
        <v>52</v>
      </c>
      <c r="D351" s="503">
        <v>42153</v>
      </c>
      <c r="E351" s="411">
        <v>9.9</v>
      </c>
      <c r="F351" s="731">
        <v>1.0960000000000001</v>
      </c>
      <c r="G351" s="484" t="s">
        <v>2338</v>
      </c>
      <c r="H351" s="524">
        <v>42160</v>
      </c>
      <c r="I351" s="731">
        <v>1.1179699999999999</v>
      </c>
      <c r="J351" s="798">
        <f t="shared" si="40"/>
        <v>219.69999999999823</v>
      </c>
      <c r="K351" s="412">
        <f t="shared" si="35"/>
        <v>10</v>
      </c>
      <c r="L351" s="732">
        <f t="shared" si="39"/>
        <v>9.9000000000000008E-3</v>
      </c>
      <c r="M351" s="728" t="s">
        <v>883</v>
      </c>
      <c r="N351" s="727">
        <v>1</v>
      </c>
      <c r="O351" s="799">
        <f t="shared" si="38"/>
        <v>21750.299999999825</v>
      </c>
      <c r="P351" s="323"/>
    </row>
    <row r="352" spans="1:16" s="855" customFormat="1" ht="15" customHeight="1" x14ac:dyDescent="0.25">
      <c r="A352" s="411" t="s">
        <v>1174</v>
      </c>
      <c r="B352" s="411" t="s">
        <v>2079</v>
      </c>
      <c r="C352" s="728" t="s">
        <v>52</v>
      </c>
      <c r="D352" s="503">
        <v>42163</v>
      </c>
      <c r="E352" s="411">
        <v>7.35</v>
      </c>
      <c r="F352" s="731">
        <v>1.8979999999999999</v>
      </c>
      <c r="G352" s="484" t="s">
        <v>2338</v>
      </c>
      <c r="H352" s="524">
        <v>42163</v>
      </c>
      <c r="I352" s="731">
        <v>1.9047000000000001</v>
      </c>
      <c r="J352" s="798">
        <f t="shared" si="40"/>
        <v>67.000000000001506</v>
      </c>
      <c r="K352" s="412">
        <f t="shared" si="35"/>
        <v>8.058667096462246</v>
      </c>
      <c r="L352" s="732">
        <f t="shared" si="39"/>
        <v>5.9231203158997495E-3</v>
      </c>
      <c r="M352" s="728" t="s">
        <v>883</v>
      </c>
      <c r="N352" s="727">
        <v>1.2408999999999999</v>
      </c>
      <c r="O352" s="799">
        <f t="shared" si="38"/>
        <v>3198.0744714746734</v>
      </c>
      <c r="P352" s="323" t="s">
        <v>2336</v>
      </c>
    </row>
    <row r="353" spans="1:16" s="855" customFormat="1" ht="15" customHeight="1" x14ac:dyDescent="0.25">
      <c r="A353" s="411" t="s">
        <v>1146</v>
      </c>
      <c r="B353" s="411" t="s">
        <v>2079</v>
      </c>
      <c r="C353" s="728" t="s">
        <v>52</v>
      </c>
      <c r="D353" s="503">
        <v>42163</v>
      </c>
      <c r="E353" s="411">
        <v>8.9</v>
      </c>
      <c r="F353" s="731">
        <v>1.52</v>
      </c>
      <c r="G353" s="484" t="s">
        <v>2338</v>
      </c>
      <c r="H353" s="524">
        <v>42163</v>
      </c>
      <c r="I353" s="731">
        <v>1.5344500000000001</v>
      </c>
      <c r="J353" s="798">
        <f t="shared" si="40"/>
        <v>144.50000000000074</v>
      </c>
      <c r="K353" s="412">
        <f t="shared" si="35"/>
        <v>10</v>
      </c>
      <c r="L353" s="732">
        <f t="shared" si="39"/>
        <v>8.8999999999999999E-3</v>
      </c>
      <c r="M353" s="728" t="s">
        <v>883</v>
      </c>
      <c r="N353" s="727">
        <v>1</v>
      </c>
      <c r="O353" s="939">
        <f t="shared" si="38"/>
        <v>12860.500000000065</v>
      </c>
      <c r="P353" s="323"/>
    </row>
    <row r="354" spans="1:16" s="855" customFormat="1" ht="15" customHeight="1" x14ac:dyDescent="0.25">
      <c r="A354" s="466" t="s">
        <v>1595</v>
      </c>
      <c r="B354" s="466" t="s">
        <v>2068</v>
      </c>
      <c r="C354" s="761" t="s">
        <v>77</v>
      </c>
      <c r="D354" s="487">
        <v>42159</v>
      </c>
      <c r="E354" s="466">
        <v>6.01</v>
      </c>
      <c r="F354" s="758">
        <v>1.58</v>
      </c>
      <c r="G354" s="757" t="s">
        <v>2338</v>
      </c>
      <c r="H354" s="524">
        <v>42164</v>
      </c>
      <c r="I354" s="758">
        <v>1.5920000000000001</v>
      </c>
      <c r="J354" s="798">
        <f>SUM(F354-I354)*10000</f>
        <v>-120.00000000000011</v>
      </c>
      <c r="K354" s="750">
        <f t="shared" si="35"/>
        <v>7.1540992988982692</v>
      </c>
      <c r="L354" s="759">
        <f>SUM((F354-I354)/J354*K354)*E354</f>
        <v>4.2996136786378593E-3</v>
      </c>
      <c r="M354" s="761" t="s">
        <v>883</v>
      </c>
      <c r="N354" s="645">
        <v>1.3977999999999999</v>
      </c>
      <c r="O354" s="799">
        <f t="shared" si="38"/>
        <v>-3691.1835844651855</v>
      </c>
      <c r="P354" s="268"/>
    </row>
    <row r="355" spans="1:16" s="855" customFormat="1" ht="15" customHeight="1" x14ac:dyDescent="0.25">
      <c r="A355" s="411" t="s">
        <v>1174</v>
      </c>
      <c r="B355" s="411" t="s">
        <v>2079</v>
      </c>
      <c r="C355" s="728" t="s">
        <v>52</v>
      </c>
      <c r="D355" s="503">
        <v>42163</v>
      </c>
      <c r="E355" s="411">
        <v>7.35</v>
      </c>
      <c r="F355" s="731">
        <v>1.8979999999999999</v>
      </c>
      <c r="G355" s="484" t="s">
        <v>2338</v>
      </c>
      <c r="H355" s="524">
        <v>42164</v>
      </c>
      <c r="I355" s="731">
        <v>1.8979999999999999</v>
      </c>
      <c r="J355" s="798">
        <f>SUM(I355-F355)*10000</f>
        <v>0</v>
      </c>
      <c r="K355" s="412">
        <f t="shared" si="35"/>
        <v>8.058667096462246</v>
      </c>
      <c r="L355" s="732" t="e">
        <f>SUM((I355-F355)/J355*K355)*E355</f>
        <v>#DIV/0!</v>
      </c>
      <c r="M355" s="728" t="s">
        <v>883</v>
      </c>
      <c r="N355" s="727">
        <v>1.2408999999999999</v>
      </c>
      <c r="O355" s="799">
        <f t="shared" si="38"/>
        <v>0</v>
      </c>
      <c r="P355" s="326"/>
    </row>
    <row r="356" spans="1:16" s="855" customFormat="1" ht="15" customHeight="1" x14ac:dyDescent="0.25">
      <c r="A356" s="411" t="s">
        <v>1031</v>
      </c>
      <c r="B356" s="411" t="s">
        <v>2079</v>
      </c>
      <c r="C356" s="728" t="s">
        <v>52</v>
      </c>
      <c r="D356" s="503">
        <v>42163</v>
      </c>
      <c r="E356" s="411">
        <v>14.26</v>
      </c>
      <c r="F356" s="731">
        <v>1.24</v>
      </c>
      <c r="G356" s="484" t="s">
        <v>2338</v>
      </c>
      <c r="H356" s="524">
        <v>42164</v>
      </c>
      <c r="I356" s="731">
        <v>1.2364999999999999</v>
      </c>
      <c r="J356" s="798">
        <f>SUM(I356-F356)*10000</f>
        <v>-35.000000000000583</v>
      </c>
      <c r="K356" s="412">
        <f t="shared" si="35"/>
        <v>8.042464211034261</v>
      </c>
      <c r="L356" s="732">
        <f>SUM((I356-F356)/J356*K356)*E356</f>
        <v>1.1468553964934855E-2</v>
      </c>
      <c r="M356" s="728" t="s">
        <v>883</v>
      </c>
      <c r="N356" s="727">
        <v>1.2434000000000001</v>
      </c>
      <c r="O356" s="799">
        <f t="shared" si="38"/>
        <v>-3228.2402185356814</v>
      </c>
      <c r="P356" s="323"/>
    </row>
    <row r="357" spans="1:16" s="855" customFormat="1" ht="15" customHeight="1" x14ac:dyDescent="0.25">
      <c r="A357" s="466" t="s">
        <v>1595</v>
      </c>
      <c r="B357" s="466" t="s">
        <v>2074</v>
      </c>
      <c r="C357" s="761" t="s">
        <v>77</v>
      </c>
      <c r="D357" s="487">
        <v>42173</v>
      </c>
      <c r="E357" s="466">
        <v>5</v>
      </c>
      <c r="F357" s="758">
        <v>1.625</v>
      </c>
      <c r="G357" s="757" t="s">
        <v>2338</v>
      </c>
      <c r="H357" s="524">
        <v>42173</v>
      </c>
      <c r="I357" s="758">
        <v>1.637</v>
      </c>
      <c r="J357" s="798">
        <f>SUM(F357-I357)*10000</f>
        <v>-120.00000000000011</v>
      </c>
      <c r="K357" s="750">
        <f t="shared" si="35"/>
        <v>6.9871436556735596</v>
      </c>
      <c r="L357" s="759">
        <f>SUM((F357-I357)/J357*K357)*E357</f>
        <v>3.4935718278367796E-3</v>
      </c>
      <c r="M357" s="761" t="s">
        <v>883</v>
      </c>
      <c r="N357" s="645">
        <v>1.4312</v>
      </c>
      <c r="O357" s="799">
        <f t="shared" si="38"/>
        <v>-2929.2105879011592</v>
      </c>
      <c r="P357" s="350"/>
    </row>
    <row r="358" spans="1:16" s="855" customFormat="1" ht="15" customHeight="1" x14ac:dyDescent="0.25">
      <c r="A358" s="466" t="s">
        <v>1031</v>
      </c>
      <c r="B358" s="466" t="s">
        <v>2074</v>
      </c>
      <c r="C358" s="761" t="s">
        <v>77</v>
      </c>
      <c r="D358" s="487">
        <v>42164</v>
      </c>
      <c r="E358" s="466">
        <v>3.83</v>
      </c>
      <c r="F358" s="758">
        <v>1.2346999999999999</v>
      </c>
      <c r="G358" s="757" t="s">
        <v>976</v>
      </c>
      <c r="H358" s="524">
        <v>42174</v>
      </c>
      <c r="I358" s="758">
        <v>1.226</v>
      </c>
      <c r="J358" s="798">
        <f>SUM(F358-I358)*10000</f>
        <v>86.999999999999304</v>
      </c>
      <c r="K358" s="750">
        <f t="shared" si="35"/>
        <v>8.1063553826199737</v>
      </c>
      <c r="L358" s="759">
        <f>SUM((F358-I358)/J358*K358)*E358</f>
        <v>3.1047341115434499E-3</v>
      </c>
      <c r="M358" s="761" t="s">
        <v>883</v>
      </c>
      <c r="N358" s="645">
        <v>1.2336</v>
      </c>
      <c r="O358" s="799">
        <f t="shared" si="38"/>
        <v>2189.622792674108</v>
      </c>
      <c r="P358" s="323"/>
    </row>
    <row r="359" spans="1:16" s="855" customFormat="1" ht="15" customHeight="1" x14ac:dyDescent="0.25">
      <c r="A359" s="411" t="s">
        <v>1031</v>
      </c>
      <c r="B359" s="411" t="s">
        <v>2069</v>
      </c>
      <c r="C359" s="728" t="s">
        <v>52</v>
      </c>
      <c r="D359" s="503">
        <v>42177</v>
      </c>
      <c r="E359" s="411">
        <v>2.3199999999999998</v>
      </c>
      <c r="F359" s="731">
        <v>1.2309000000000001</v>
      </c>
      <c r="G359" s="484" t="s">
        <v>976</v>
      </c>
      <c r="H359" s="524">
        <v>42178</v>
      </c>
      <c r="I359" s="731">
        <v>1.2367999999999999</v>
      </c>
      <c r="J359" s="798">
        <f>SUM(I359-F359)*10000</f>
        <v>58.999999999997939</v>
      </c>
      <c r="K359" s="412">
        <f t="shared" si="35"/>
        <v>8.1592689295039165</v>
      </c>
      <c r="L359" s="732">
        <f>SUM((I359-F359)/J359*K359)*E359</f>
        <v>1.8929503916449086E-3</v>
      </c>
      <c r="M359" s="728" t="s">
        <v>883</v>
      </c>
      <c r="N359" s="727">
        <v>1.2256</v>
      </c>
      <c r="O359" s="799">
        <f t="shared" si="38"/>
        <v>911.26038762276187</v>
      </c>
      <c r="P359" s="323"/>
    </row>
    <row r="360" spans="1:16" s="855" customFormat="1" ht="15" customHeight="1" x14ac:dyDescent="0.25">
      <c r="A360" s="411" t="s">
        <v>2116</v>
      </c>
      <c r="B360" s="411" t="s">
        <v>2069</v>
      </c>
      <c r="C360" s="728" t="s">
        <v>52</v>
      </c>
      <c r="D360" s="503">
        <v>42165</v>
      </c>
      <c r="E360" s="411">
        <v>4.0199999999999996</v>
      </c>
      <c r="F360" s="731">
        <v>0.77810000000000001</v>
      </c>
      <c r="G360" s="484" t="s">
        <v>976</v>
      </c>
      <c r="H360" s="524">
        <v>42181</v>
      </c>
      <c r="I360" s="731">
        <v>0.76429999999999998</v>
      </c>
      <c r="J360" s="798">
        <f>SUM(I360-F360)*10000</f>
        <v>-138.00000000000034</v>
      </c>
      <c r="K360" s="412">
        <f t="shared" si="35"/>
        <v>10</v>
      </c>
      <c r="L360" s="732">
        <f>SUM((I360-F360)/J360*K360)*E360</f>
        <v>4.0199999999999993E-3</v>
      </c>
      <c r="M360" s="728" t="s">
        <v>883</v>
      </c>
      <c r="N360" s="727">
        <v>1</v>
      </c>
      <c r="O360" s="799">
        <f t="shared" si="38"/>
        <v>-5547.6000000000131</v>
      </c>
      <c r="P360" s="350"/>
    </row>
    <row r="361" spans="1:16" s="855" customFormat="1" ht="15" customHeight="1" x14ac:dyDescent="0.25">
      <c r="A361" s="411" t="s">
        <v>1147</v>
      </c>
      <c r="B361" s="411" t="s">
        <v>2069</v>
      </c>
      <c r="C361" s="728" t="s">
        <v>52</v>
      </c>
      <c r="D361" s="503">
        <v>42180</v>
      </c>
      <c r="E361" s="411">
        <v>3.42</v>
      </c>
      <c r="F361" s="731">
        <v>0.93489999999999995</v>
      </c>
      <c r="G361" s="484" t="s">
        <v>52</v>
      </c>
      <c r="H361" s="524">
        <v>42184</v>
      </c>
      <c r="I361" s="731">
        <v>0.92700000000000005</v>
      </c>
      <c r="J361" s="798">
        <f>SUM(I361-F361)*10000</f>
        <v>-78.999999999999076</v>
      </c>
      <c r="K361" s="412">
        <f t="shared" si="35"/>
        <v>11.188185276348175</v>
      </c>
      <c r="L361" s="732">
        <f>SUM((I361-F361)/J361*K361)*E361</f>
        <v>3.8263593645110759E-3</v>
      </c>
      <c r="M361" s="728" t="s">
        <v>883</v>
      </c>
      <c r="N361" s="727">
        <v>0.89380000000000004</v>
      </c>
      <c r="O361" s="799">
        <f t="shared" si="38"/>
        <v>-3381.9913828191029</v>
      </c>
      <c r="P361" s="323"/>
    </row>
    <row r="362" spans="1:16" s="855" customFormat="1" ht="15" customHeight="1" x14ac:dyDescent="0.25">
      <c r="A362" s="411" t="s">
        <v>1140</v>
      </c>
      <c r="B362" s="411" t="s">
        <v>2079</v>
      </c>
      <c r="C362" s="728" t="s">
        <v>52</v>
      </c>
      <c r="D362" s="503">
        <v>42184</v>
      </c>
      <c r="E362" s="411">
        <v>9.06</v>
      </c>
      <c r="F362" s="731">
        <v>1.37</v>
      </c>
      <c r="G362" s="484" t="s">
        <v>2338</v>
      </c>
      <c r="H362" s="524">
        <v>42187</v>
      </c>
      <c r="I362" s="731">
        <v>1.4</v>
      </c>
      <c r="J362" s="798">
        <f>SUM(I362-F362)*10000</f>
        <v>299.99999999999807</v>
      </c>
      <c r="K362" s="412">
        <f t="shared" si="35"/>
        <v>8.1037277147487838</v>
      </c>
      <c r="L362" s="732">
        <f>SUM((I362-F362)/J362*K362)*E362</f>
        <v>7.3419773095623978E-3</v>
      </c>
      <c r="M362" s="728" t="s">
        <v>883</v>
      </c>
      <c r="N362" s="727">
        <v>1.234</v>
      </c>
      <c r="O362" s="799">
        <f t="shared" si="38"/>
        <v>17849.215501367144</v>
      </c>
      <c r="P362" s="350"/>
    </row>
    <row r="363" spans="1:16" s="855" customFormat="1" ht="15" customHeight="1" x14ac:dyDescent="0.25">
      <c r="A363" s="466" t="s">
        <v>1595</v>
      </c>
      <c r="B363" s="466" t="s">
        <v>2074</v>
      </c>
      <c r="C363" s="761" t="s">
        <v>77</v>
      </c>
      <c r="D363" s="487">
        <v>42179</v>
      </c>
      <c r="E363" s="466">
        <v>2.0299999999999998</v>
      </c>
      <c r="F363" s="758">
        <v>1.625</v>
      </c>
      <c r="G363" s="757" t="s">
        <v>976</v>
      </c>
      <c r="H363" s="524">
        <v>42187</v>
      </c>
      <c r="I363" s="758">
        <v>1.659</v>
      </c>
      <c r="J363" s="798">
        <f>SUM(F363-I363)*10000</f>
        <v>-340.00000000000028</v>
      </c>
      <c r="K363" s="750">
        <f t="shared" si="35"/>
        <v>6.8913238233064567</v>
      </c>
      <c r="L363" s="759">
        <f>SUM((F363-I363)/J363*K363)*E363</f>
        <v>1.3989387361312106E-3</v>
      </c>
      <c r="M363" s="761" t="s">
        <v>883</v>
      </c>
      <c r="N363" s="645">
        <v>1.4511000000000001</v>
      </c>
      <c r="O363" s="799">
        <f t="shared" si="38"/>
        <v>-3277.7835454800634</v>
      </c>
      <c r="P363" s="350"/>
    </row>
    <row r="364" spans="1:16" s="855" customFormat="1" ht="15" customHeight="1" x14ac:dyDescent="0.25">
      <c r="A364" s="411" t="s">
        <v>1144</v>
      </c>
      <c r="B364" s="14" t="s">
        <v>2069</v>
      </c>
      <c r="C364" s="728" t="s">
        <v>52</v>
      </c>
      <c r="D364" s="503">
        <v>42165</v>
      </c>
      <c r="E364" s="411">
        <v>4.83</v>
      </c>
      <c r="F364" s="731">
        <v>0.7228</v>
      </c>
      <c r="G364" s="484" t="s">
        <v>976</v>
      </c>
      <c r="H364" s="524">
        <v>42188</v>
      </c>
      <c r="I364" s="731">
        <v>0.70789999999999997</v>
      </c>
      <c r="J364" s="798">
        <f>SUM(I364-F364)*10000</f>
        <v>-149.00000000000026</v>
      </c>
      <c r="K364" s="412">
        <f t="shared" si="35"/>
        <v>10.745755426606491</v>
      </c>
      <c r="L364" s="732">
        <f>SUM((I364-F364)/J364*K364)*E364</f>
        <v>5.1901998710509349E-3</v>
      </c>
      <c r="M364" s="728" t="s">
        <v>883</v>
      </c>
      <c r="N364" s="727">
        <v>0.93059999999999998</v>
      </c>
      <c r="O364" s="799">
        <f t="shared" ref="O364:O395" si="41">SUM(J364*K364*E364)/N364</f>
        <v>-8310.1201459981821</v>
      </c>
      <c r="P364" s="268"/>
    </row>
    <row r="365" spans="1:16" s="855" customFormat="1" ht="15" customHeight="1" x14ac:dyDescent="0.25">
      <c r="A365" s="411" t="s">
        <v>1274</v>
      </c>
      <c r="B365" s="411" t="s">
        <v>2079</v>
      </c>
      <c r="C365" s="728" t="s">
        <v>52</v>
      </c>
      <c r="D365" s="503">
        <v>42184</v>
      </c>
      <c r="E365" s="411">
        <v>9.06</v>
      </c>
      <c r="F365" s="731">
        <v>136.5</v>
      </c>
      <c r="G365" s="484" t="s">
        <v>2338</v>
      </c>
      <c r="H365" s="524">
        <v>42191</v>
      </c>
      <c r="I365" s="731">
        <v>135.69999999999999</v>
      </c>
      <c r="J365" s="798">
        <f>SUM(I365-F365)*100</f>
        <v>-80.000000000001137</v>
      </c>
      <c r="K365" s="412">
        <f t="shared" si="35"/>
        <v>10</v>
      </c>
      <c r="L365" s="732">
        <f>SUM((I365-F365)/J365*K365)*E365</f>
        <v>0.90600000000000014</v>
      </c>
      <c r="M365" s="728" t="s">
        <v>883</v>
      </c>
      <c r="N365" s="727">
        <v>1</v>
      </c>
      <c r="O365" s="799">
        <f t="shared" si="41"/>
        <v>-7248.0000000001037</v>
      </c>
      <c r="P365" s="350"/>
    </row>
    <row r="366" spans="1:16" s="855" customFormat="1" ht="15" customHeight="1" x14ac:dyDescent="0.25">
      <c r="A366" s="411" t="s">
        <v>1058</v>
      </c>
      <c r="B366" s="411" t="s">
        <v>2079</v>
      </c>
      <c r="C366" s="728" t="s">
        <v>52</v>
      </c>
      <c r="D366" s="503">
        <v>42188</v>
      </c>
      <c r="E366" s="411">
        <v>10.35</v>
      </c>
      <c r="F366" s="731">
        <v>0.755</v>
      </c>
      <c r="G366" s="484" t="s">
        <v>2338</v>
      </c>
      <c r="H366" s="524">
        <v>42191</v>
      </c>
      <c r="I366" s="731">
        <v>0.748</v>
      </c>
      <c r="J366" s="798">
        <f>SUM(I366-F366)*10000</f>
        <v>-70.000000000000057</v>
      </c>
      <c r="K366" s="412">
        <f t="shared" si="35"/>
        <v>10</v>
      </c>
      <c r="L366" s="732">
        <f>SUM((I366-F366)/J366*K366)*E366</f>
        <v>1.035E-2</v>
      </c>
      <c r="M366" s="728" t="s">
        <v>883</v>
      </c>
      <c r="N366" s="727">
        <v>1</v>
      </c>
      <c r="O366" s="799">
        <f t="shared" si="41"/>
        <v>-7245.0000000000055</v>
      </c>
      <c r="P366" s="5"/>
    </row>
    <row r="367" spans="1:16" s="855" customFormat="1" ht="15" customHeight="1" x14ac:dyDescent="0.25">
      <c r="A367" s="466" t="s">
        <v>1275</v>
      </c>
      <c r="B367" s="466" t="s">
        <v>2074</v>
      </c>
      <c r="C367" s="761" t="s">
        <v>77</v>
      </c>
      <c r="D367" s="487">
        <v>42193</v>
      </c>
      <c r="E367" s="466">
        <v>3.91</v>
      </c>
      <c r="F367" s="758">
        <v>121.58</v>
      </c>
      <c r="G367" s="757" t="s">
        <v>52</v>
      </c>
      <c r="H367" s="524">
        <v>42200</v>
      </c>
      <c r="I367" s="758">
        <v>120.67</v>
      </c>
      <c r="J367" s="798">
        <f>SUM(F367-I367)*100</f>
        <v>90.999999999999659</v>
      </c>
      <c r="K367" s="750">
        <f t="shared" si="35"/>
        <v>10</v>
      </c>
      <c r="L367" s="759">
        <f>SUM((F367-I367)/J367*K367)*E367</f>
        <v>0.39100000000000001</v>
      </c>
      <c r="M367" s="761" t="s">
        <v>883</v>
      </c>
      <c r="N367" s="645">
        <v>1</v>
      </c>
      <c r="O367" s="799">
        <f t="shared" si="41"/>
        <v>3558.0999999999867</v>
      </c>
      <c r="P367" s="323"/>
    </row>
    <row r="368" spans="1:16" s="855" customFormat="1" ht="15" customHeight="1" x14ac:dyDescent="0.25">
      <c r="A368" s="466" t="s">
        <v>1275</v>
      </c>
      <c r="B368" s="466" t="s">
        <v>2074</v>
      </c>
      <c r="C368" s="761" t="s">
        <v>77</v>
      </c>
      <c r="D368" s="487">
        <v>42193</v>
      </c>
      <c r="E368" s="466">
        <v>3.91</v>
      </c>
      <c r="F368" s="758">
        <v>121.58</v>
      </c>
      <c r="G368" s="757" t="s">
        <v>52</v>
      </c>
      <c r="H368" s="524">
        <v>42200</v>
      </c>
      <c r="I368" s="758">
        <v>121.57</v>
      </c>
      <c r="J368" s="798">
        <f>SUM(F368-I368)*100</f>
        <v>1.0000000000005116</v>
      </c>
      <c r="K368" s="750">
        <f t="shared" si="35"/>
        <v>10</v>
      </c>
      <c r="L368" s="759">
        <f>SUM((F368-I368)/J368*K368)*E368</f>
        <v>0.39100000000000001</v>
      </c>
      <c r="M368" s="761" t="s">
        <v>883</v>
      </c>
      <c r="N368" s="645">
        <v>1</v>
      </c>
      <c r="O368" s="799">
        <f t="shared" si="41"/>
        <v>39.100000000020003</v>
      </c>
      <c r="P368" s="323"/>
    </row>
    <row r="369" spans="1:16" s="855" customFormat="1" ht="15" customHeight="1" x14ac:dyDescent="0.25">
      <c r="A369" s="411" t="s">
        <v>1147</v>
      </c>
      <c r="B369" s="411" t="s">
        <v>2069</v>
      </c>
      <c r="C369" s="728" t="s">
        <v>52</v>
      </c>
      <c r="D369" s="503">
        <v>42179</v>
      </c>
      <c r="E369" s="411">
        <v>3.42</v>
      </c>
      <c r="F369" s="731">
        <v>0.93489999999999995</v>
      </c>
      <c r="G369" s="484" t="s">
        <v>52</v>
      </c>
      <c r="H369" s="524">
        <v>42201</v>
      </c>
      <c r="I369" s="731">
        <v>0.95709999999999995</v>
      </c>
      <c r="J369" s="798">
        <f>SUM(I369-F369)*10000</f>
        <v>221.99999999999997</v>
      </c>
      <c r="K369" s="412">
        <f t="shared" si="35"/>
        <v>11.188185276348175</v>
      </c>
      <c r="L369" s="732">
        <f>SUM((I369-F369)/J369*K369)*E369</f>
        <v>3.8263593645110759E-3</v>
      </c>
      <c r="M369" s="728" t="s">
        <v>883</v>
      </c>
      <c r="N369" s="727">
        <v>0.89380000000000004</v>
      </c>
      <c r="O369" s="799">
        <f t="shared" si="41"/>
        <v>9503.8238858968307</v>
      </c>
      <c r="P369" s="326"/>
    </row>
    <row r="370" spans="1:16" s="855" customFormat="1" ht="15" customHeight="1" x14ac:dyDescent="0.25">
      <c r="A370" s="466" t="s">
        <v>1145</v>
      </c>
      <c r="B370" s="466" t="s">
        <v>2074</v>
      </c>
      <c r="C370" s="761" t="s">
        <v>77</v>
      </c>
      <c r="D370" s="487">
        <v>42206</v>
      </c>
      <c r="E370" s="466">
        <v>1.4</v>
      </c>
      <c r="F370" s="758">
        <v>2.0920999999999998</v>
      </c>
      <c r="G370" s="757" t="s">
        <v>976</v>
      </c>
      <c r="H370" s="524">
        <v>42207</v>
      </c>
      <c r="I370" s="758">
        <v>2.1286</v>
      </c>
      <c r="J370" s="798">
        <f>SUM(F370-I370)*10000</f>
        <v>-365.00000000000199</v>
      </c>
      <c r="K370" s="750">
        <f t="shared" si="35"/>
        <v>7.371369600471767</v>
      </c>
      <c r="L370" s="759">
        <f>SUM((F370-I370)/J370*K370)*E370</f>
        <v>1.0319917440660474E-3</v>
      </c>
      <c r="M370" s="761" t="s">
        <v>883</v>
      </c>
      <c r="N370" s="645">
        <v>1.3566</v>
      </c>
      <c r="O370" s="799">
        <f t="shared" si="41"/>
        <v>-2776.6252881034152</v>
      </c>
      <c r="P370" s="323"/>
    </row>
    <row r="371" spans="1:16" s="855" customFormat="1" ht="15" customHeight="1" x14ac:dyDescent="0.25">
      <c r="A371" s="411" t="s">
        <v>1146</v>
      </c>
      <c r="B371" s="411" t="s">
        <v>2069</v>
      </c>
      <c r="C371" s="728" t="s">
        <v>52</v>
      </c>
      <c r="D371" s="503">
        <v>42207</v>
      </c>
      <c r="E371" s="411">
        <v>3.62</v>
      </c>
      <c r="F371" s="731">
        <v>1.57</v>
      </c>
      <c r="G371" s="484" t="s">
        <v>52</v>
      </c>
      <c r="H371" s="524">
        <v>42208</v>
      </c>
      <c r="I371" s="731">
        <v>1.5512999999999999</v>
      </c>
      <c r="J371" s="798">
        <f>SUM(I371-F371)*10000</f>
        <v>-187.00000000000162</v>
      </c>
      <c r="K371" s="412">
        <f t="shared" si="35"/>
        <v>10</v>
      </c>
      <c r="L371" s="732">
        <f>SUM((I371-F371)/J371*K371)*E371</f>
        <v>3.6200000000000004E-3</v>
      </c>
      <c r="M371" s="728" t="s">
        <v>883</v>
      </c>
      <c r="N371" s="727">
        <v>1</v>
      </c>
      <c r="O371" s="939">
        <f t="shared" si="41"/>
        <v>-6769.4000000000588</v>
      </c>
      <c r="P371" s="323"/>
    </row>
    <row r="372" spans="1:16" s="855" customFormat="1" ht="15" customHeight="1" x14ac:dyDescent="0.25">
      <c r="A372" s="411" t="s">
        <v>1274</v>
      </c>
      <c r="B372" s="411" t="s">
        <v>2069</v>
      </c>
      <c r="C372" s="728" t="s">
        <v>52</v>
      </c>
      <c r="D372" s="503">
        <v>42207</v>
      </c>
      <c r="E372" s="411">
        <v>3.94</v>
      </c>
      <c r="F372" s="731">
        <v>135.32599999999999</v>
      </c>
      <c r="G372" s="484" t="s">
        <v>52</v>
      </c>
      <c r="H372" s="524">
        <v>42209</v>
      </c>
      <c r="I372" s="731">
        <v>136.95699999999999</v>
      </c>
      <c r="J372" s="798">
        <f>SUM(I372-F372)*100</f>
        <v>163.10000000000002</v>
      </c>
      <c r="K372" s="412">
        <f t="shared" si="35"/>
        <v>10</v>
      </c>
      <c r="L372" s="732">
        <f>SUM((I372-F372)/J372*K372)*E372</f>
        <v>0.39400000000000002</v>
      </c>
      <c r="M372" s="728" t="s">
        <v>883</v>
      </c>
      <c r="N372" s="727">
        <v>1</v>
      </c>
      <c r="O372" s="799">
        <f t="shared" si="41"/>
        <v>6426.1400000000012</v>
      </c>
      <c r="P372" s="350"/>
    </row>
    <row r="373" spans="1:16" s="855" customFormat="1" ht="15" customHeight="1" x14ac:dyDescent="0.25">
      <c r="A373" s="466" t="s">
        <v>1031</v>
      </c>
      <c r="B373" s="466" t="s">
        <v>2074</v>
      </c>
      <c r="C373" s="761" t="s">
        <v>77</v>
      </c>
      <c r="D373" s="487">
        <v>42207</v>
      </c>
      <c r="E373" s="466">
        <v>7.7</v>
      </c>
      <c r="F373" s="758">
        <v>1.2998000000000001</v>
      </c>
      <c r="G373" s="757" t="s">
        <v>976</v>
      </c>
      <c r="H373" s="524">
        <v>42209</v>
      </c>
      <c r="I373" s="758">
        <v>1.3080000000000001</v>
      </c>
      <c r="J373" s="798">
        <f>SUM(F373-I373)*10000</f>
        <v>-81.999999999999858</v>
      </c>
      <c r="K373" s="750">
        <f t="shared" si="35"/>
        <v>7.7220077220077217</v>
      </c>
      <c r="L373" s="759">
        <f>SUM((F373-I373)/J373*K373)*E373</f>
        <v>5.9459459459459451E-3</v>
      </c>
      <c r="M373" s="761" t="s">
        <v>883</v>
      </c>
      <c r="N373" s="645">
        <v>1.2949999999999999</v>
      </c>
      <c r="O373" s="799">
        <f t="shared" si="41"/>
        <v>-3765.0005217572721</v>
      </c>
      <c r="P373" s="326"/>
    </row>
    <row r="374" spans="1:16" s="855" customFormat="1" ht="15" customHeight="1" x14ac:dyDescent="0.25">
      <c r="A374" s="466" t="s">
        <v>1146</v>
      </c>
      <c r="B374" s="466" t="s">
        <v>2074</v>
      </c>
      <c r="C374" s="761" t="s">
        <v>77</v>
      </c>
      <c r="D374" s="487">
        <v>42209</v>
      </c>
      <c r="E374" s="466">
        <v>4.3</v>
      </c>
      <c r="F374" s="758">
        <v>1.5474000000000001</v>
      </c>
      <c r="G374" s="757" t="s">
        <v>976</v>
      </c>
      <c r="H374" s="524">
        <v>42214</v>
      </c>
      <c r="I374" s="758">
        <v>1.5629999999999999</v>
      </c>
      <c r="J374" s="798">
        <f>SUM(F374-I374)*10000</f>
        <v>-155.99999999999835</v>
      </c>
      <c r="K374" s="750">
        <f t="shared" si="35"/>
        <v>10</v>
      </c>
      <c r="L374" s="759">
        <f>SUM((F374-I374)/J374*K374)*E374</f>
        <v>4.3E-3</v>
      </c>
      <c r="M374" s="761" t="s">
        <v>883</v>
      </c>
      <c r="N374" s="645">
        <v>1</v>
      </c>
      <c r="O374" s="939">
        <f t="shared" si="41"/>
        <v>-6707.9999999999291</v>
      </c>
      <c r="P374" s="326"/>
    </row>
    <row r="375" spans="1:16" s="855" customFormat="1" ht="15" customHeight="1" x14ac:dyDescent="0.25">
      <c r="A375" s="411" t="s">
        <v>1274</v>
      </c>
      <c r="B375" s="411" t="s">
        <v>2069</v>
      </c>
      <c r="C375" s="728" t="s">
        <v>52</v>
      </c>
      <c r="D375" s="503">
        <v>42207</v>
      </c>
      <c r="E375" s="411">
        <v>3.94</v>
      </c>
      <c r="F375" s="731">
        <v>135.32599999999999</v>
      </c>
      <c r="G375" s="484" t="s">
        <v>52</v>
      </c>
      <c r="H375" s="524">
        <v>42215</v>
      </c>
      <c r="I375" s="731">
        <v>135.92400000000001</v>
      </c>
      <c r="J375" s="798">
        <f>SUM(I375-F375)*100</f>
        <v>59.800000000001319</v>
      </c>
      <c r="K375" s="412">
        <f t="shared" si="35"/>
        <v>10</v>
      </c>
      <c r="L375" s="732">
        <f>SUM((I375-F375)/J375*K375)*E375</f>
        <v>0.39400000000000002</v>
      </c>
      <c r="M375" s="728" t="s">
        <v>883</v>
      </c>
      <c r="N375" s="727">
        <v>1</v>
      </c>
      <c r="O375" s="799">
        <f t="shared" si="41"/>
        <v>2356.1200000000517</v>
      </c>
      <c r="P375" s="268"/>
    </row>
    <row r="376" spans="1:16" s="855" customFormat="1" ht="15" customHeight="1" x14ac:dyDescent="0.25">
      <c r="A376" s="466" t="s">
        <v>1275</v>
      </c>
      <c r="B376" s="466" t="s">
        <v>2074</v>
      </c>
      <c r="C376" s="761" t="s">
        <v>77</v>
      </c>
      <c r="D376" s="487">
        <v>42207</v>
      </c>
      <c r="E376" s="466">
        <v>7.7</v>
      </c>
      <c r="F376" s="758">
        <v>123.61199999999999</v>
      </c>
      <c r="G376" s="757" t="s">
        <v>52</v>
      </c>
      <c r="H376" s="524">
        <v>42215</v>
      </c>
      <c r="I376" s="758">
        <v>124.491</v>
      </c>
      <c r="J376" s="798">
        <f>SUM(F376-I376)*100</f>
        <v>-87.900000000000489</v>
      </c>
      <c r="K376" s="750">
        <f t="shared" si="35"/>
        <v>10</v>
      </c>
      <c r="L376" s="759">
        <f>SUM((F376-I376)/J376*K376)*E376</f>
        <v>0.77</v>
      </c>
      <c r="M376" s="761" t="s">
        <v>883</v>
      </c>
      <c r="N376" s="645">
        <v>1</v>
      </c>
      <c r="O376" s="799">
        <f t="shared" si="41"/>
        <v>-6768.3000000000375</v>
      </c>
      <c r="P376" s="326"/>
    </row>
    <row r="377" spans="1:16" s="855" customFormat="1" ht="15" customHeight="1" x14ac:dyDescent="0.25">
      <c r="A377" s="466" t="s">
        <v>1148</v>
      </c>
      <c r="B377" s="466" t="s">
        <v>2068</v>
      </c>
      <c r="C377" s="761" t="s">
        <v>77</v>
      </c>
      <c r="D377" s="487">
        <v>42178</v>
      </c>
      <c r="E377" s="466">
        <v>3.76</v>
      </c>
      <c r="F377" s="758">
        <v>1.1299999999999999</v>
      </c>
      <c r="G377" s="757" t="s">
        <v>2338</v>
      </c>
      <c r="H377" s="524">
        <v>42215</v>
      </c>
      <c r="I377" s="758">
        <v>1.1359999999999999</v>
      </c>
      <c r="J377" s="798">
        <f>SUM(F377-I377)*10000</f>
        <v>-60.000000000000057</v>
      </c>
      <c r="K377" s="750">
        <f t="shared" si="35"/>
        <v>6.8643602416254801</v>
      </c>
      <c r="L377" s="759">
        <f>SUM((F377-I377)/J377*K377)*E377</f>
        <v>2.5809994508511802E-3</v>
      </c>
      <c r="M377" s="761" t="s">
        <v>883</v>
      </c>
      <c r="N377" s="645">
        <v>1.4568000000000001</v>
      </c>
      <c r="O377" s="799">
        <f t="shared" si="41"/>
        <v>-1063.0146008448035</v>
      </c>
      <c r="P377" s="268"/>
    </row>
    <row r="378" spans="1:16" s="855" customFormat="1" ht="15" customHeight="1" x14ac:dyDescent="0.25">
      <c r="A378" s="411" t="s">
        <v>1035</v>
      </c>
      <c r="B378" s="411" t="s">
        <v>2079</v>
      </c>
      <c r="C378" s="728" t="s">
        <v>52</v>
      </c>
      <c r="D378" s="503">
        <v>42201</v>
      </c>
      <c r="E378" s="411">
        <v>7</v>
      </c>
      <c r="F378" s="731">
        <v>1.087</v>
      </c>
      <c r="G378" s="484" t="s">
        <v>2338</v>
      </c>
      <c r="H378" s="524">
        <v>42215</v>
      </c>
      <c r="I378" s="731">
        <v>1.0985</v>
      </c>
      <c r="J378" s="798">
        <f>SUM(I378-F378)*10000</f>
        <v>115.00000000000065</v>
      </c>
      <c r="K378" s="412">
        <f t="shared" si="35"/>
        <v>10</v>
      </c>
      <c r="L378" s="732">
        <f>SUM((I378-F378)/J378*K378)*E378</f>
        <v>7.0000000000000001E-3</v>
      </c>
      <c r="M378" s="728" t="s">
        <v>883</v>
      </c>
      <c r="N378" s="727">
        <v>1</v>
      </c>
      <c r="O378" s="799">
        <f t="shared" si="41"/>
        <v>8050.0000000000464</v>
      </c>
      <c r="P378" s="326"/>
    </row>
    <row r="379" spans="1:16" s="855" customFormat="1" ht="15" customHeight="1" x14ac:dyDescent="0.25">
      <c r="A379" s="411" t="s">
        <v>1031</v>
      </c>
      <c r="B379" s="411" t="s">
        <v>2069</v>
      </c>
      <c r="C379" s="728" t="s">
        <v>52</v>
      </c>
      <c r="D379" s="503">
        <v>42177</v>
      </c>
      <c r="E379" s="411">
        <v>2.3199999999999998</v>
      </c>
      <c r="F379" s="731">
        <v>1.2309000000000001</v>
      </c>
      <c r="G379" s="484" t="s">
        <v>976</v>
      </c>
      <c r="H379" s="524">
        <v>42215</v>
      </c>
      <c r="I379" s="731">
        <v>1.2475000000000001</v>
      </c>
      <c r="J379" s="798">
        <f>SUM(I379-F379)*10000</f>
        <v>165.99999999999949</v>
      </c>
      <c r="K379" s="412">
        <f t="shared" ref="K379:K442" si="42">SUM(100000/N379)/10000</f>
        <v>8.1592689295039165</v>
      </c>
      <c r="L379" s="732">
        <f>SUM((I379-F379)/J379*K379)*E379</f>
        <v>1.8929503916449084E-3</v>
      </c>
      <c r="M379" s="728" t="s">
        <v>883</v>
      </c>
      <c r="N379" s="727">
        <v>1.2256</v>
      </c>
      <c r="O379" s="799">
        <f t="shared" si="41"/>
        <v>2563.8851583963269</v>
      </c>
      <c r="P379" s="323"/>
    </row>
    <row r="380" spans="1:16" s="855" customFormat="1" ht="15" customHeight="1" x14ac:dyDescent="0.25">
      <c r="A380" s="466" t="s">
        <v>1177</v>
      </c>
      <c r="B380" s="466" t="s">
        <v>2074</v>
      </c>
      <c r="C380" s="761" t="s">
        <v>77</v>
      </c>
      <c r="D380" s="487">
        <v>42179</v>
      </c>
      <c r="E380" s="466">
        <v>2.0499999999999998</v>
      </c>
      <c r="F380" s="758">
        <v>2.2799</v>
      </c>
      <c r="G380" s="757" t="s">
        <v>976</v>
      </c>
      <c r="H380" s="524">
        <v>42215</v>
      </c>
      <c r="I380" s="758">
        <v>2.3129</v>
      </c>
      <c r="J380" s="798">
        <f>SUM(F380-I380)*10000</f>
        <v>-329.9999999999992</v>
      </c>
      <c r="K380" s="750">
        <f t="shared" si="42"/>
        <v>6.8540095956134337</v>
      </c>
      <c r="L380" s="759">
        <f>SUM((F380-I380)/J380*K380)*E380</f>
        <v>1.4050719671007538E-3</v>
      </c>
      <c r="M380" s="761" t="s">
        <v>883</v>
      </c>
      <c r="N380" s="645">
        <v>1.4590000000000001</v>
      </c>
      <c r="O380" s="939">
        <f t="shared" si="41"/>
        <v>-3178.0243258618752</v>
      </c>
      <c r="P380" s="326"/>
    </row>
    <row r="381" spans="1:16" s="855" customFormat="1" ht="15" customHeight="1" x14ac:dyDescent="0.25">
      <c r="A381" s="411" t="s">
        <v>1147</v>
      </c>
      <c r="B381" s="411" t="s">
        <v>2069</v>
      </c>
      <c r="C381" s="728" t="s">
        <v>52</v>
      </c>
      <c r="D381" s="503">
        <v>42214</v>
      </c>
      <c r="E381" s="411">
        <v>8.26</v>
      </c>
      <c r="F381" s="731">
        <v>0.96530000000000005</v>
      </c>
      <c r="G381" s="484" t="s">
        <v>52</v>
      </c>
      <c r="H381" s="524">
        <v>42216</v>
      </c>
      <c r="I381" s="731">
        <v>0.95940000000000003</v>
      </c>
      <c r="J381" s="798">
        <f>SUM(I381-F381)*10000</f>
        <v>-59.000000000000163</v>
      </c>
      <c r="K381" s="412">
        <f t="shared" si="42"/>
        <v>11.003521126760562</v>
      </c>
      <c r="L381" s="732">
        <f>SUM((I381-F381)/J381*K381)*E381</f>
        <v>9.0889084507042237E-3</v>
      </c>
      <c r="M381" s="728" t="s">
        <v>883</v>
      </c>
      <c r="N381" s="727">
        <v>0.90880000000000005</v>
      </c>
      <c r="O381" s="799">
        <f t="shared" si="41"/>
        <v>-5900.589773234492</v>
      </c>
      <c r="P381" s="323"/>
    </row>
    <row r="382" spans="1:16" s="855" customFormat="1" ht="15" customHeight="1" x14ac:dyDescent="0.25">
      <c r="A382" s="411" t="s">
        <v>1595</v>
      </c>
      <c r="B382" s="411" t="s">
        <v>2079</v>
      </c>
      <c r="C382" s="728" t="s">
        <v>52</v>
      </c>
      <c r="D382" s="503">
        <v>42212</v>
      </c>
      <c r="E382" s="411">
        <v>11.725</v>
      </c>
      <c r="F382" s="731">
        <v>1.6459999999999999</v>
      </c>
      <c r="G382" s="484" t="s">
        <v>2338</v>
      </c>
      <c r="H382" s="524">
        <v>42216</v>
      </c>
      <c r="I382" s="731">
        <v>1.679</v>
      </c>
      <c r="J382" s="798">
        <f>SUM(I382-F382)*10000</f>
        <v>330.00000000000142</v>
      </c>
      <c r="K382" s="412">
        <f t="shared" si="42"/>
        <v>6.6041474045700701</v>
      </c>
      <c r="L382" s="732">
        <f>SUM((I382-F382)/J382*K382)*E382</f>
        <v>7.7433628318584061E-3</v>
      </c>
      <c r="M382" s="728" t="s">
        <v>883</v>
      </c>
      <c r="N382" s="727">
        <v>1.5142</v>
      </c>
      <c r="O382" s="799">
        <f t="shared" si="41"/>
        <v>16875.64215105855</v>
      </c>
      <c r="P382" s="350"/>
    </row>
    <row r="383" spans="1:16" s="855" customFormat="1" ht="15" customHeight="1" x14ac:dyDescent="0.25">
      <c r="A383" s="466" t="s">
        <v>1031</v>
      </c>
      <c r="B383" s="466" t="s">
        <v>2074</v>
      </c>
      <c r="C383" s="761" t="s">
        <v>77</v>
      </c>
      <c r="D383" s="487">
        <v>42213</v>
      </c>
      <c r="E383" s="466">
        <v>5.3</v>
      </c>
      <c r="F383" s="758">
        <v>1.2959000000000001</v>
      </c>
      <c r="G383" s="757" t="s">
        <v>976</v>
      </c>
      <c r="H383" s="524">
        <v>42216</v>
      </c>
      <c r="I383" s="758">
        <v>1.3081</v>
      </c>
      <c r="J383" s="798">
        <f>SUM(F383-I383)*10000</f>
        <v>-121.99999999999989</v>
      </c>
      <c r="K383" s="750">
        <f t="shared" si="42"/>
        <v>7.6698880196349126</v>
      </c>
      <c r="L383" s="759">
        <f>SUM((F383-I383)/J383*K383)*E383</f>
        <v>4.0650406504065036E-3</v>
      </c>
      <c r="M383" s="761" t="s">
        <v>883</v>
      </c>
      <c r="N383" s="645">
        <v>1.3038000000000001</v>
      </c>
      <c r="O383" s="799">
        <f t="shared" si="41"/>
        <v>-3803.7656032335708</v>
      </c>
      <c r="P383" s="326"/>
    </row>
    <row r="384" spans="1:16" s="855" customFormat="1" ht="15" customHeight="1" x14ac:dyDescent="0.25">
      <c r="A384" s="411" t="s">
        <v>1031</v>
      </c>
      <c r="B384" s="411" t="s">
        <v>2069</v>
      </c>
      <c r="C384" s="728" t="s">
        <v>52</v>
      </c>
      <c r="D384" s="503">
        <v>42216</v>
      </c>
      <c r="E384" s="411">
        <v>5.6</v>
      </c>
      <c r="F384" s="731">
        <v>1.3070999999999999</v>
      </c>
      <c r="G384" s="484" t="s">
        <v>52</v>
      </c>
      <c r="H384" s="524">
        <v>42219</v>
      </c>
      <c r="I384" s="731">
        <v>1.3147</v>
      </c>
      <c r="J384" s="798">
        <f>SUM(I384-F384)*10000</f>
        <v>76.000000000000512</v>
      </c>
      <c r="K384" s="412">
        <f t="shared" si="42"/>
        <v>7.6923076923076925</v>
      </c>
      <c r="L384" s="732">
        <f>SUM((I384-F384)/J384*K384)*E384</f>
        <v>4.3076923076923084E-3</v>
      </c>
      <c r="M384" s="728" t="s">
        <v>883</v>
      </c>
      <c r="N384" s="727">
        <v>1.3</v>
      </c>
      <c r="O384" s="799">
        <f t="shared" si="41"/>
        <v>2518.3431952662891</v>
      </c>
      <c r="P384" s="326"/>
    </row>
    <row r="385" spans="1:16" s="855" customFormat="1" ht="15" customHeight="1" x14ac:dyDescent="0.25">
      <c r="A385" s="466" t="s">
        <v>1595</v>
      </c>
      <c r="B385" s="466" t="s">
        <v>2068</v>
      </c>
      <c r="C385" s="761" t="s">
        <v>77</v>
      </c>
      <c r="D385" s="487">
        <v>42216</v>
      </c>
      <c r="E385" s="466">
        <v>8.625</v>
      </c>
      <c r="F385" s="758">
        <v>1.679</v>
      </c>
      <c r="G385" s="757" t="s">
        <v>2338</v>
      </c>
      <c r="H385" s="524">
        <v>42219</v>
      </c>
      <c r="I385" s="758">
        <v>1.6639999999999999</v>
      </c>
      <c r="J385" s="798">
        <f>SUM(F385-I385)*10000</f>
        <v>150.00000000000125</v>
      </c>
      <c r="K385" s="750">
        <f t="shared" si="42"/>
        <v>6.6024032747920236</v>
      </c>
      <c r="L385" s="759">
        <f>SUM((F385-I385)/J385*K385)*E385</f>
        <v>5.6945728245081199E-3</v>
      </c>
      <c r="M385" s="761" t="s">
        <v>883</v>
      </c>
      <c r="N385" s="645">
        <v>1.5145999999999999</v>
      </c>
      <c r="O385" s="799">
        <f t="shared" si="41"/>
        <v>5639.6799397611594</v>
      </c>
      <c r="P385" s="350"/>
    </row>
    <row r="386" spans="1:16" s="855" customFormat="1" ht="15" customHeight="1" x14ac:dyDescent="0.25">
      <c r="A386" s="411" t="s">
        <v>1031</v>
      </c>
      <c r="B386" s="411" t="s">
        <v>2069</v>
      </c>
      <c r="C386" s="728" t="s">
        <v>52</v>
      </c>
      <c r="D386" s="503">
        <v>42216</v>
      </c>
      <c r="E386" s="411">
        <v>5.6</v>
      </c>
      <c r="F386" s="731">
        <v>1.3070999999999999</v>
      </c>
      <c r="G386" s="484" t="s">
        <v>52</v>
      </c>
      <c r="H386" s="524">
        <v>42222</v>
      </c>
      <c r="I386" s="731">
        <v>1.3097000000000001</v>
      </c>
      <c r="J386" s="798">
        <f>SUM(I386-F386)*10000</f>
        <v>26.000000000001577</v>
      </c>
      <c r="K386" s="412">
        <f t="shared" si="42"/>
        <v>7.6923076923076925</v>
      </c>
      <c r="L386" s="732">
        <f>SUM((I386-F386)/J386*K386)*E386</f>
        <v>4.3076923076923084E-3</v>
      </c>
      <c r="M386" s="728" t="s">
        <v>883</v>
      </c>
      <c r="N386" s="727">
        <v>1.3</v>
      </c>
      <c r="O386" s="799">
        <f t="shared" si="41"/>
        <v>861.53846153851384</v>
      </c>
      <c r="P386" s="326"/>
    </row>
    <row r="387" spans="1:16" s="855" customFormat="1" ht="15" customHeight="1" x14ac:dyDescent="0.25">
      <c r="A387" s="466" t="s">
        <v>1030</v>
      </c>
      <c r="B387" s="466" t="s">
        <v>2068</v>
      </c>
      <c r="C387" s="761" t="s">
        <v>77</v>
      </c>
      <c r="D387" s="487">
        <v>42212</v>
      </c>
      <c r="E387" s="466">
        <v>9.6999999999999993</v>
      </c>
      <c r="F387" s="758">
        <v>0.71499999999999997</v>
      </c>
      <c r="G387" s="757" t="s">
        <v>2338</v>
      </c>
      <c r="H387" s="524">
        <v>42227</v>
      </c>
      <c r="I387" s="758">
        <v>0.71040000000000003</v>
      </c>
      <c r="J387" s="798">
        <f>SUM(F387-I387)*10000</f>
        <v>45.999999999999375</v>
      </c>
      <c r="K387" s="750">
        <f t="shared" si="42"/>
        <v>15.559358954411076</v>
      </c>
      <c r="L387" s="759">
        <f>SUM((F387-I387)/J387*K387)*E387</f>
        <v>1.5092578185778742E-2</v>
      </c>
      <c r="M387" s="761" t="s">
        <v>883</v>
      </c>
      <c r="N387" s="645">
        <v>0.64270000000000005</v>
      </c>
      <c r="O387" s="799">
        <f t="shared" si="41"/>
        <v>10802.21871084196</v>
      </c>
      <c r="P387" s="350"/>
    </row>
    <row r="388" spans="1:16" s="855" customFormat="1" ht="15" customHeight="1" x14ac:dyDescent="0.25">
      <c r="A388" s="466" t="s">
        <v>1140</v>
      </c>
      <c r="B388" s="466" t="s">
        <v>2074</v>
      </c>
      <c r="C388" s="761" t="s">
        <v>77</v>
      </c>
      <c r="D388" s="487">
        <v>42215</v>
      </c>
      <c r="E388" s="466">
        <v>2.3199999999999998</v>
      </c>
      <c r="F388" s="758">
        <v>1.4195</v>
      </c>
      <c r="G388" s="757" t="s">
        <v>976</v>
      </c>
      <c r="H388" s="524">
        <v>42227</v>
      </c>
      <c r="I388" s="758">
        <v>1.448</v>
      </c>
      <c r="J388" s="798">
        <f>SUM(F388-I388)*10000</f>
        <v>-284.99999999999972</v>
      </c>
      <c r="K388" s="750">
        <f t="shared" si="42"/>
        <v>7.6923076923076925</v>
      </c>
      <c r="L388" s="759">
        <f>SUM((F388-I388)/J388*K388)*E388</f>
        <v>1.7846153846153845E-3</v>
      </c>
      <c r="M388" s="761" t="s">
        <v>883</v>
      </c>
      <c r="N388" s="645">
        <v>1.3</v>
      </c>
      <c r="O388" s="799">
        <f t="shared" si="41"/>
        <v>-3912.4260355029537</v>
      </c>
      <c r="P388" s="350"/>
    </row>
    <row r="389" spans="1:16" s="855" customFormat="1" ht="15" customHeight="1" x14ac:dyDescent="0.25">
      <c r="A389" s="411" t="s">
        <v>1030</v>
      </c>
      <c r="B389" s="411" t="s">
        <v>2069</v>
      </c>
      <c r="C389" s="728" t="s">
        <v>52</v>
      </c>
      <c r="D389" s="503">
        <v>42192</v>
      </c>
      <c r="E389" s="411">
        <v>3.46</v>
      </c>
      <c r="F389" s="731">
        <v>0.70820000000000005</v>
      </c>
      <c r="G389" s="484" t="s">
        <v>52</v>
      </c>
      <c r="H389" s="524">
        <v>42228</v>
      </c>
      <c r="I389" s="731">
        <v>0.71540000000000004</v>
      </c>
      <c r="J389" s="798">
        <f>SUM(I389-F389)*10000</f>
        <v>71.999999999999844</v>
      </c>
      <c r="K389" s="412">
        <f t="shared" si="42"/>
        <v>15.603058199407085</v>
      </c>
      <c r="L389" s="732">
        <f>SUM((I389-F389)/J389*K389)*E389</f>
        <v>5.398658136994851E-3</v>
      </c>
      <c r="M389" s="728" t="s">
        <v>883</v>
      </c>
      <c r="N389" s="727">
        <v>0.64090000000000003</v>
      </c>
      <c r="O389" s="799">
        <f t="shared" si="41"/>
        <v>6064.9615519367844</v>
      </c>
      <c r="P389" s="350"/>
    </row>
    <row r="390" spans="1:16" s="855" customFormat="1" ht="15" customHeight="1" x14ac:dyDescent="0.25">
      <c r="A390" s="411" t="s">
        <v>1156</v>
      </c>
      <c r="B390" s="411" t="s">
        <v>2254</v>
      </c>
      <c r="C390" s="728" t="s">
        <v>52</v>
      </c>
      <c r="D390" s="503">
        <v>42216</v>
      </c>
      <c r="E390" s="411">
        <v>4.92</v>
      </c>
      <c r="F390" s="731">
        <v>90.5</v>
      </c>
      <c r="G390" s="484" t="s">
        <v>2338</v>
      </c>
      <c r="H390" s="524">
        <v>42228</v>
      </c>
      <c r="I390" s="731">
        <v>90.93</v>
      </c>
      <c r="J390" s="798">
        <f>SUM(I390-F390)*100</f>
        <v>43.000000000000682</v>
      </c>
      <c r="K390" s="412">
        <f t="shared" si="42"/>
        <v>10</v>
      </c>
      <c r="L390" s="732">
        <f>SUM((I390-F390)/J390*K390)*E390</f>
        <v>0.49199999999999999</v>
      </c>
      <c r="M390" s="728" t="s">
        <v>883</v>
      </c>
      <c r="N390" s="727">
        <v>1</v>
      </c>
      <c r="O390" s="799">
        <f t="shared" si="41"/>
        <v>2115.6000000000336</v>
      </c>
      <c r="P390" s="268"/>
    </row>
    <row r="391" spans="1:16" s="855" customFormat="1" ht="15" customHeight="1" x14ac:dyDescent="0.25">
      <c r="A391" s="466" t="s">
        <v>1146</v>
      </c>
      <c r="B391" s="466" t="s">
        <v>2074</v>
      </c>
      <c r="C391" s="761" t="s">
        <v>77</v>
      </c>
      <c r="D391" s="487">
        <v>42191</v>
      </c>
      <c r="E391" s="466">
        <v>4.32</v>
      </c>
      <c r="F391" s="758">
        <v>1.552</v>
      </c>
      <c r="G391" s="757" t="s">
        <v>52</v>
      </c>
      <c r="H391" s="524">
        <v>42229</v>
      </c>
      <c r="I391" s="758">
        <v>1.5677000000000001</v>
      </c>
      <c r="J391" s="798">
        <f>SUM(F391-I391)*10000</f>
        <v>-157.00000000000048</v>
      </c>
      <c r="K391" s="750">
        <f t="shared" si="42"/>
        <v>10</v>
      </c>
      <c r="L391" s="759">
        <f>SUM((F391-I391)/J391*K391)*E391</f>
        <v>4.3200000000000001E-3</v>
      </c>
      <c r="M391" s="761" t="s">
        <v>883</v>
      </c>
      <c r="N391" s="645">
        <v>1</v>
      </c>
      <c r="O391" s="939">
        <f t="shared" si="41"/>
        <v>-6782.4000000000215</v>
      </c>
      <c r="P391" s="326"/>
    </row>
    <row r="392" spans="1:16" s="855" customFormat="1" ht="15" customHeight="1" x14ac:dyDescent="0.25">
      <c r="A392" s="411" t="s">
        <v>1030</v>
      </c>
      <c r="B392" s="411" t="s">
        <v>2069</v>
      </c>
      <c r="C392" s="728" t="s">
        <v>52</v>
      </c>
      <c r="D392" s="503">
        <v>42192</v>
      </c>
      <c r="E392" s="411">
        <v>3.46</v>
      </c>
      <c r="F392" s="731">
        <v>0.70820000000000005</v>
      </c>
      <c r="G392" s="484" t="s">
        <v>52</v>
      </c>
      <c r="H392" s="524">
        <v>42229</v>
      </c>
      <c r="I392" s="731">
        <v>0.71179999999999999</v>
      </c>
      <c r="J392" s="798">
        <f>SUM(I392-F392)*10000</f>
        <v>35.999999999999368</v>
      </c>
      <c r="K392" s="412">
        <f t="shared" si="42"/>
        <v>15.603058199407085</v>
      </c>
      <c r="L392" s="732">
        <f>SUM((I392-F392)/J392*K392)*E392</f>
        <v>5.398658136994851E-3</v>
      </c>
      <c r="M392" s="728" t="s">
        <v>883</v>
      </c>
      <c r="N392" s="727">
        <v>0.64090000000000003</v>
      </c>
      <c r="O392" s="799">
        <f t="shared" si="41"/>
        <v>3032.4807759683454</v>
      </c>
      <c r="P392" s="268"/>
    </row>
    <row r="393" spans="1:16" s="855" customFormat="1" ht="15" customHeight="1" x14ac:dyDescent="0.25">
      <c r="A393" s="466" t="s">
        <v>1030</v>
      </c>
      <c r="B393" s="466" t="s">
        <v>2074</v>
      </c>
      <c r="C393" s="761" t="s">
        <v>77</v>
      </c>
      <c r="D393" s="487">
        <v>42234</v>
      </c>
      <c r="E393" s="466">
        <v>5.42</v>
      </c>
      <c r="F393" s="758">
        <v>0.70809999999999995</v>
      </c>
      <c r="G393" s="757" t="s">
        <v>976</v>
      </c>
      <c r="H393" s="524">
        <v>42236</v>
      </c>
      <c r="I393" s="758">
        <v>0.71020000000000005</v>
      </c>
      <c r="J393" s="798">
        <f>SUM(F393-I393)*10000</f>
        <v>-21.000000000001016</v>
      </c>
      <c r="K393" s="750">
        <f t="shared" si="42"/>
        <v>15.586034912718207</v>
      </c>
      <c r="L393" s="759">
        <f>SUM((F393-I393)/J393*K393)*E393</f>
        <v>8.4476309226932684E-3</v>
      </c>
      <c r="M393" s="761" t="s">
        <v>883</v>
      </c>
      <c r="N393" s="645">
        <v>0.64159999999999995</v>
      </c>
      <c r="O393" s="799">
        <f t="shared" si="41"/>
        <v>-2764.9664803080927</v>
      </c>
      <c r="P393" s="350"/>
    </row>
    <row r="394" spans="1:16" s="855" customFormat="1" ht="15" customHeight="1" x14ac:dyDescent="0.25">
      <c r="A394" s="411" t="s">
        <v>1030</v>
      </c>
      <c r="B394" s="411" t="s">
        <v>2074</v>
      </c>
      <c r="C394" s="728" t="s">
        <v>52</v>
      </c>
      <c r="D394" s="503">
        <v>42236</v>
      </c>
      <c r="E394" s="411">
        <v>2.41</v>
      </c>
      <c r="F394" s="731">
        <v>0.71560000000000001</v>
      </c>
      <c r="G394" s="484" t="s">
        <v>976</v>
      </c>
      <c r="H394" s="524">
        <v>42237</v>
      </c>
      <c r="I394" s="731">
        <v>0.72199999999999998</v>
      </c>
      <c r="J394" s="798">
        <f>SUM(I394-F394)*10000</f>
        <v>63.999999999999616</v>
      </c>
      <c r="K394" s="412">
        <f t="shared" si="42"/>
        <v>15.681354869060687</v>
      </c>
      <c r="L394" s="732">
        <f>SUM((I394-F394)/J394*K394)*E394</f>
        <v>3.7792065234436255E-3</v>
      </c>
      <c r="M394" s="728" t="s">
        <v>883</v>
      </c>
      <c r="N394" s="727">
        <v>0.63770000000000004</v>
      </c>
      <c r="O394" s="799">
        <f t="shared" si="41"/>
        <v>3792.8370315256479</v>
      </c>
      <c r="P394" s="350"/>
    </row>
    <row r="395" spans="1:16" s="855" customFormat="1" ht="15" customHeight="1" x14ac:dyDescent="0.25">
      <c r="A395" s="411" t="s">
        <v>1035</v>
      </c>
      <c r="B395" s="411" t="s">
        <v>2074</v>
      </c>
      <c r="C395" s="728" t="s">
        <v>52</v>
      </c>
      <c r="D395" s="503">
        <v>42236</v>
      </c>
      <c r="E395" s="411">
        <v>2.23</v>
      </c>
      <c r="F395" s="731">
        <v>1.1173999999999999</v>
      </c>
      <c r="G395" s="484" t="s">
        <v>976</v>
      </c>
      <c r="H395" s="524">
        <v>42237</v>
      </c>
      <c r="I395" s="731">
        <v>1.1281000000000001</v>
      </c>
      <c r="J395" s="798">
        <f>SUM(I395-F395)*10000</f>
        <v>107.00000000000153</v>
      </c>
      <c r="K395" s="412">
        <f t="shared" si="42"/>
        <v>10</v>
      </c>
      <c r="L395" s="732">
        <f>SUM((I395-F395)/J395*K395)*E395</f>
        <v>2.2300000000000002E-3</v>
      </c>
      <c r="M395" s="728" t="s">
        <v>883</v>
      </c>
      <c r="N395" s="727">
        <v>1</v>
      </c>
      <c r="O395" s="799">
        <f t="shared" si="41"/>
        <v>2386.1000000000345</v>
      </c>
      <c r="P395" s="326"/>
    </row>
    <row r="396" spans="1:16" s="855" customFormat="1" ht="15" customHeight="1" x14ac:dyDescent="0.25">
      <c r="A396" s="466" t="s">
        <v>1058</v>
      </c>
      <c r="B396" s="466" t="s">
        <v>2074</v>
      </c>
      <c r="C396" s="761" t="s">
        <v>77</v>
      </c>
      <c r="D396" s="487">
        <v>42236</v>
      </c>
      <c r="E396" s="466">
        <v>3.82</v>
      </c>
      <c r="F396" s="758">
        <v>0.72699999999999998</v>
      </c>
      <c r="G396" s="757" t="s">
        <v>52</v>
      </c>
      <c r="H396" s="524">
        <v>42240</v>
      </c>
      <c r="I396" s="758">
        <v>0.72109999999999996</v>
      </c>
      <c r="J396" s="798">
        <f>SUM(F396-I396)*10000</f>
        <v>59.000000000000163</v>
      </c>
      <c r="K396" s="750">
        <f t="shared" si="42"/>
        <v>10</v>
      </c>
      <c r="L396" s="759">
        <f>SUM((F396-I396)/J396*K396)*E396</f>
        <v>3.82E-3</v>
      </c>
      <c r="M396" s="761" t="s">
        <v>883</v>
      </c>
      <c r="N396" s="645">
        <v>1</v>
      </c>
      <c r="O396" s="799">
        <f t="shared" ref="O396:O416" si="43">SUM(J396*K396*E396)/N396</f>
        <v>2253.8000000000061</v>
      </c>
      <c r="P396" s="5"/>
    </row>
    <row r="397" spans="1:16" s="855" customFormat="1" ht="15" customHeight="1" x14ac:dyDescent="0.25">
      <c r="A397" s="466" t="s">
        <v>1058</v>
      </c>
      <c r="B397" s="466" t="s">
        <v>2074</v>
      </c>
      <c r="C397" s="761" t="s">
        <v>77</v>
      </c>
      <c r="D397" s="487">
        <v>42236</v>
      </c>
      <c r="E397" s="466">
        <v>3.82</v>
      </c>
      <c r="F397" s="758">
        <v>0.72699999999999998</v>
      </c>
      <c r="G397" s="757" t="s">
        <v>52</v>
      </c>
      <c r="H397" s="524">
        <v>42240</v>
      </c>
      <c r="I397" s="758">
        <v>0.71250000000000002</v>
      </c>
      <c r="J397" s="798">
        <f>SUM(F397-I397)*10000</f>
        <v>144.99999999999957</v>
      </c>
      <c r="K397" s="750">
        <f t="shared" si="42"/>
        <v>10</v>
      </c>
      <c r="L397" s="759">
        <f>SUM((F397-I397)/J397*K397)*E397</f>
        <v>3.82E-3</v>
      </c>
      <c r="M397" s="761" t="s">
        <v>883</v>
      </c>
      <c r="N397" s="645">
        <v>1</v>
      </c>
      <c r="O397" s="799">
        <f t="shared" si="43"/>
        <v>5538.9999999999836</v>
      </c>
      <c r="P397" s="350"/>
    </row>
    <row r="398" spans="1:16" s="855" customFormat="1" ht="15" customHeight="1" x14ac:dyDescent="0.25">
      <c r="A398" s="411" t="s">
        <v>1156</v>
      </c>
      <c r="B398" s="411" t="s">
        <v>2079</v>
      </c>
      <c r="C398" s="728" t="s">
        <v>52</v>
      </c>
      <c r="D398" s="503">
        <v>42237</v>
      </c>
      <c r="E398" s="411">
        <v>9.36</v>
      </c>
      <c r="F398" s="731">
        <v>90</v>
      </c>
      <c r="G398" s="484" t="s">
        <v>2338</v>
      </c>
      <c r="H398" s="524">
        <v>42240</v>
      </c>
      <c r="I398" s="731">
        <v>89.2</v>
      </c>
      <c r="J398" s="798">
        <f>SUM(I398-F398)*100</f>
        <v>-79.999999999999716</v>
      </c>
      <c r="K398" s="412">
        <f t="shared" si="42"/>
        <v>10</v>
      </c>
      <c r="L398" s="732">
        <f>SUM((I398-F398)/J398*K398)*E398</f>
        <v>0.93599999999999994</v>
      </c>
      <c r="M398" s="728" t="s">
        <v>883</v>
      </c>
      <c r="N398" s="727">
        <v>1</v>
      </c>
      <c r="O398" s="799">
        <f t="shared" si="43"/>
        <v>-7487.9999999999727</v>
      </c>
      <c r="P398" s="268"/>
    </row>
    <row r="399" spans="1:16" s="855" customFormat="1" ht="15" customHeight="1" x14ac:dyDescent="0.25">
      <c r="A399" s="466" t="s">
        <v>1148</v>
      </c>
      <c r="B399" s="466" t="s">
        <v>2074</v>
      </c>
      <c r="C399" s="761" t="s">
        <v>77</v>
      </c>
      <c r="D399" s="487">
        <v>42228</v>
      </c>
      <c r="E399" s="466">
        <v>3.49</v>
      </c>
      <c r="F399" s="758">
        <v>1.1109</v>
      </c>
      <c r="G399" s="757" t="s">
        <v>976</v>
      </c>
      <c r="H399" s="524">
        <v>42240</v>
      </c>
      <c r="I399" s="758">
        <v>1.117</v>
      </c>
      <c r="J399" s="798">
        <f>SUM(F399-I399)*10000</f>
        <v>-60.999999999999943</v>
      </c>
      <c r="K399" s="750">
        <f t="shared" si="42"/>
        <v>6.6190097961344989</v>
      </c>
      <c r="L399" s="759">
        <f>SUM((F399-I399)/J399*K399)*E399</f>
        <v>2.3100344188509403E-3</v>
      </c>
      <c r="M399" s="761" t="s">
        <v>883</v>
      </c>
      <c r="N399" s="645">
        <v>1.5107999999999999</v>
      </c>
      <c r="O399" s="799">
        <f t="shared" si="43"/>
        <v>-932.69856731471555</v>
      </c>
      <c r="P399" s="350"/>
    </row>
    <row r="400" spans="1:16" s="855" customFormat="1" ht="15" customHeight="1" x14ac:dyDescent="0.25">
      <c r="A400" s="466" t="s">
        <v>1595</v>
      </c>
      <c r="B400" s="466" t="s">
        <v>2074</v>
      </c>
      <c r="C400" s="761" t="s">
        <v>77</v>
      </c>
      <c r="D400" s="487">
        <v>42234</v>
      </c>
      <c r="E400" s="466">
        <v>2.5</v>
      </c>
      <c r="F400" s="758">
        <v>1.6823999999999999</v>
      </c>
      <c r="G400" s="757" t="s">
        <v>976</v>
      </c>
      <c r="H400" s="524">
        <v>42240</v>
      </c>
      <c r="I400" s="758">
        <v>1.7083999999999999</v>
      </c>
      <c r="J400" s="798">
        <f>SUM(F400-I400)*10000</f>
        <v>-260.00000000000023</v>
      </c>
      <c r="K400" s="750">
        <f t="shared" si="42"/>
        <v>6.5741897311156396</v>
      </c>
      <c r="L400" s="759">
        <f>SUM((F400-I400)/J400*K400)*E400</f>
        <v>1.6435474327789099E-3</v>
      </c>
      <c r="M400" s="761" t="s">
        <v>883</v>
      </c>
      <c r="N400" s="645">
        <v>1.5210999999999999</v>
      </c>
      <c r="O400" s="799">
        <f t="shared" si="43"/>
        <v>-2809.2980903459143</v>
      </c>
      <c r="P400" s="350"/>
    </row>
    <row r="401" spans="1:17" s="855" customFormat="1" ht="15" customHeight="1" x14ac:dyDescent="0.25">
      <c r="A401" s="466" t="s">
        <v>1032</v>
      </c>
      <c r="B401" s="466" t="s">
        <v>2074</v>
      </c>
      <c r="C401" s="761" t="s">
        <v>77</v>
      </c>
      <c r="D401" s="487">
        <v>42235</v>
      </c>
      <c r="E401" s="466">
        <v>3.28</v>
      </c>
      <c r="F401" s="758">
        <v>1.5141</v>
      </c>
      <c r="G401" s="757" t="s">
        <v>976</v>
      </c>
      <c r="H401" s="524">
        <v>42240</v>
      </c>
      <c r="I401" s="758">
        <v>1.4830000000000001</v>
      </c>
      <c r="J401" s="798">
        <f>SUM(F401-I401)*10000</f>
        <v>310.99999999999903</v>
      </c>
      <c r="K401" s="750">
        <f t="shared" si="42"/>
        <v>10.81665765278529</v>
      </c>
      <c r="L401" s="759">
        <f>SUM((F401-I401)/J401*K401)*E401</f>
        <v>3.5478637101135748E-3</v>
      </c>
      <c r="M401" s="761" t="s">
        <v>883</v>
      </c>
      <c r="N401" s="645">
        <v>0.92449999999999999</v>
      </c>
      <c r="O401" s="799">
        <f t="shared" si="43"/>
        <v>11934.944443973158</v>
      </c>
      <c r="P401" s="323"/>
    </row>
    <row r="402" spans="1:17" s="855" customFormat="1" ht="15" customHeight="1" x14ac:dyDescent="0.25">
      <c r="A402" s="411" t="s">
        <v>1030</v>
      </c>
      <c r="B402" s="411" t="s">
        <v>2074</v>
      </c>
      <c r="C402" s="728" t="s">
        <v>52</v>
      </c>
      <c r="D402" s="503">
        <v>42236</v>
      </c>
      <c r="E402" s="411">
        <v>2.41</v>
      </c>
      <c r="F402" s="731">
        <v>0.71560000000000001</v>
      </c>
      <c r="G402" s="484" t="s">
        <v>976</v>
      </c>
      <c r="H402" s="524">
        <v>42240</v>
      </c>
      <c r="I402" s="731">
        <v>0.72899999999999998</v>
      </c>
      <c r="J402" s="798">
        <f>SUM(I402-F402)*10000</f>
        <v>133.99999999999969</v>
      </c>
      <c r="K402" s="412">
        <f t="shared" si="42"/>
        <v>15.681354869060687</v>
      </c>
      <c r="L402" s="732">
        <f>SUM((I402-F402)/J402*K402)*E402</f>
        <v>3.7792065234436255E-3</v>
      </c>
      <c r="M402" s="728" t="s">
        <v>883</v>
      </c>
      <c r="N402" s="727">
        <v>0.63770000000000004</v>
      </c>
      <c r="O402" s="799">
        <f t="shared" si="43"/>
        <v>7941.2525347568535</v>
      </c>
      <c r="P402" s="350"/>
    </row>
    <row r="403" spans="1:17" s="855" customFormat="1" ht="15" customHeight="1" x14ac:dyDescent="0.25">
      <c r="A403" s="411" t="s">
        <v>1035</v>
      </c>
      <c r="B403" s="411" t="s">
        <v>2074</v>
      </c>
      <c r="C403" s="728" t="s">
        <v>52</v>
      </c>
      <c r="D403" s="503">
        <v>42236</v>
      </c>
      <c r="E403" s="411">
        <v>2.23</v>
      </c>
      <c r="F403" s="731">
        <v>1.1173999999999999</v>
      </c>
      <c r="G403" s="484" t="s">
        <v>976</v>
      </c>
      <c r="H403" s="524">
        <v>42240</v>
      </c>
      <c r="I403" s="731">
        <v>1.1388</v>
      </c>
      <c r="J403" s="798">
        <f>SUM(I403-F403)*10000</f>
        <v>214.00000000000085</v>
      </c>
      <c r="K403" s="412">
        <f t="shared" si="42"/>
        <v>10</v>
      </c>
      <c r="L403" s="732">
        <f>SUM((I403-F403)/J403*K403)*E403</f>
        <v>2.2300000000000002E-3</v>
      </c>
      <c r="M403" s="728" t="s">
        <v>883</v>
      </c>
      <c r="N403" s="727">
        <v>1</v>
      </c>
      <c r="O403" s="799">
        <f t="shared" si="43"/>
        <v>4772.2000000000189</v>
      </c>
      <c r="P403" s="326"/>
    </row>
    <row r="404" spans="1:17" s="855" customFormat="1" ht="15" customHeight="1" x14ac:dyDescent="0.25">
      <c r="A404" s="466" t="s">
        <v>1595</v>
      </c>
      <c r="B404" s="466" t="s">
        <v>2074</v>
      </c>
      <c r="C404" s="761" t="s">
        <v>77</v>
      </c>
      <c r="D404" s="487" t="s">
        <v>2225</v>
      </c>
      <c r="E404" s="466">
        <v>4.2</v>
      </c>
      <c r="F404" s="758">
        <v>1.7425999999999999</v>
      </c>
      <c r="G404" s="757" t="s">
        <v>52</v>
      </c>
      <c r="H404" s="524">
        <v>42247</v>
      </c>
      <c r="I404" s="758">
        <v>1.7309000000000001</v>
      </c>
      <c r="J404" s="798">
        <f>SUM(F404-I404)*10000</f>
        <v>116.99999999999821</v>
      </c>
      <c r="K404" s="750">
        <f t="shared" si="42"/>
        <v>6.4670503783224467</v>
      </c>
      <c r="L404" s="759">
        <f>SUM((F404-I404)/J404*K404)*E404</f>
        <v>2.716161158895428E-3</v>
      </c>
      <c r="M404" s="761" t="s">
        <v>883</v>
      </c>
      <c r="N404" s="645">
        <v>1.5463</v>
      </c>
      <c r="O404" s="799">
        <f t="shared" si="43"/>
        <v>2055.1694728756397</v>
      </c>
      <c r="P404" s="350"/>
    </row>
    <row r="405" spans="1:17" s="855" customFormat="1" ht="15" customHeight="1" x14ac:dyDescent="0.3">
      <c r="A405" s="466" t="s">
        <v>1595</v>
      </c>
      <c r="B405" s="466" t="s">
        <v>2074</v>
      </c>
      <c r="C405" s="761" t="s">
        <v>77</v>
      </c>
      <c r="D405" s="487" t="s">
        <v>2225</v>
      </c>
      <c r="E405" s="466">
        <v>4.17</v>
      </c>
      <c r="F405" s="758">
        <v>1.7425999999999999</v>
      </c>
      <c r="G405" s="757" t="s">
        <v>52</v>
      </c>
      <c r="H405" s="524">
        <v>42247</v>
      </c>
      <c r="I405" s="758">
        <v>1.7425999999999999</v>
      </c>
      <c r="J405" s="798">
        <f>SUM(F405-I405)*10000</f>
        <v>0</v>
      </c>
      <c r="K405" s="750">
        <f t="shared" si="42"/>
        <v>6.4670503783224467</v>
      </c>
      <c r="L405" s="759" t="e">
        <f>SUM((F405-I405)/J405*K405)*E405</f>
        <v>#DIV/0!</v>
      </c>
      <c r="M405" s="761" t="s">
        <v>883</v>
      </c>
      <c r="N405" s="645">
        <v>1.5463</v>
      </c>
      <c r="O405" s="799">
        <f t="shared" si="43"/>
        <v>0</v>
      </c>
      <c r="P405" s="961" t="s">
        <v>3</v>
      </c>
      <c r="Q405" s="311" t="s">
        <v>3</v>
      </c>
    </row>
    <row r="406" spans="1:17" s="855" customFormat="1" ht="15" customHeight="1" x14ac:dyDescent="0.25">
      <c r="A406" s="411" t="s">
        <v>1058</v>
      </c>
      <c r="B406" s="411" t="s">
        <v>2069</v>
      </c>
      <c r="C406" s="728" t="s">
        <v>52</v>
      </c>
      <c r="D406" s="503">
        <v>42278</v>
      </c>
      <c r="E406" s="411">
        <v>3.54</v>
      </c>
      <c r="F406" s="731">
        <v>0.70509999999999995</v>
      </c>
      <c r="G406" s="484" t="s">
        <v>52</v>
      </c>
      <c r="H406" s="524">
        <v>42253</v>
      </c>
      <c r="I406" s="731">
        <v>0.71419999999999995</v>
      </c>
      <c r="J406" s="798">
        <f>SUM(I406-F406)*10000</f>
        <v>90.999999999999972</v>
      </c>
      <c r="K406" s="412">
        <f t="shared" si="42"/>
        <v>10</v>
      </c>
      <c r="L406" s="732">
        <f>SUM((I406-F406)/J406*K406)*E406</f>
        <v>3.5400000000000002E-3</v>
      </c>
      <c r="M406" s="728" t="s">
        <v>883</v>
      </c>
      <c r="N406" s="727">
        <v>1</v>
      </c>
      <c r="O406" s="799">
        <f t="shared" si="43"/>
        <v>3221.3999999999992</v>
      </c>
      <c r="P406" s="5"/>
      <c r="Q406" s="311" t="s">
        <v>3</v>
      </c>
    </row>
    <row r="407" spans="1:17" s="855" customFormat="1" ht="15" customHeight="1" x14ac:dyDescent="0.25">
      <c r="A407" s="466" t="s">
        <v>1058</v>
      </c>
      <c r="B407" s="466" t="s">
        <v>2068</v>
      </c>
      <c r="C407" s="761" t="s">
        <v>77</v>
      </c>
      <c r="D407" s="487">
        <v>42261</v>
      </c>
      <c r="E407" s="466">
        <v>11.05</v>
      </c>
      <c r="F407" s="758">
        <v>0.71499999999999997</v>
      </c>
      <c r="G407" s="757" t="s">
        <v>2338</v>
      </c>
      <c r="H407" s="524">
        <v>42262</v>
      </c>
      <c r="I407" s="758">
        <v>0.71499999999999997</v>
      </c>
      <c r="J407" s="798">
        <f>SUM(F407-I407)*10000</f>
        <v>0</v>
      </c>
      <c r="K407" s="750">
        <f t="shared" si="42"/>
        <v>10</v>
      </c>
      <c r="L407" s="759" t="e">
        <f>SUM((F407-I407)/J407*K407)*E407</f>
        <v>#DIV/0!</v>
      </c>
      <c r="M407" s="761" t="s">
        <v>883</v>
      </c>
      <c r="N407" s="645">
        <v>1</v>
      </c>
      <c r="O407" s="799">
        <f t="shared" si="43"/>
        <v>0</v>
      </c>
      <c r="P407" s="5"/>
    </row>
    <row r="408" spans="1:17" s="855" customFormat="1" ht="15" customHeight="1" x14ac:dyDescent="0.25">
      <c r="A408" s="411" t="s">
        <v>1030</v>
      </c>
      <c r="B408" s="411" t="s">
        <v>2069</v>
      </c>
      <c r="C408" s="728" t="s">
        <v>52</v>
      </c>
      <c r="D408" s="503">
        <v>42261</v>
      </c>
      <c r="E408" s="411">
        <v>6.9</v>
      </c>
      <c r="F408" s="731">
        <v>0.73440000000000005</v>
      </c>
      <c r="G408" s="484" t="s">
        <v>52</v>
      </c>
      <c r="H408" s="524">
        <v>42263</v>
      </c>
      <c r="I408" s="731">
        <v>0.72860000000000003</v>
      </c>
      <c r="J408" s="798">
        <f>SUM(I408-F408)*10000</f>
        <v>-58.00000000000027</v>
      </c>
      <c r="K408" s="412">
        <f t="shared" si="42"/>
        <v>15.424957581366652</v>
      </c>
      <c r="L408" s="732">
        <f>SUM((I408-F408)/J408*K408)*E408</f>
        <v>1.0643220731142992E-2</v>
      </c>
      <c r="M408" s="728" t="s">
        <v>883</v>
      </c>
      <c r="N408" s="727">
        <v>0.64829999999999999</v>
      </c>
      <c r="O408" s="799">
        <f t="shared" si="43"/>
        <v>-9521.9312418062054</v>
      </c>
      <c r="P408" s="268"/>
    </row>
    <row r="409" spans="1:17" s="855" customFormat="1" ht="15" customHeight="1" x14ac:dyDescent="0.25">
      <c r="A409" s="466" t="s">
        <v>1146</v>
      </c>
      <c r="B409" s="466" t="s">
        <v>2074</v>
      </c>
      <c r="C409" s="761" t="s">
        <v>77</v>
      </c>
      <c r="D409" s="487">
        <v>42262</v>
      </c>
      <c r="E409" s="466">
        <v>5.44</v>
      </c>
      <c r="F409" s="758">
        <v>1.5341</v>
      </c>
      <c r="G409" s="757" t="s">
        <v>52</v>
      </c>
      <c r="H409" s="524">
        <v>42263</v>
      </c>
      <c r="I409" s="758">
        <v>1.5485</v>
      </c>
      <c r="J409" s="798">
        <f>SUM(F409-I409)*10000</f>
        <v>-143.99999999999969</v>
      </c>
      <c r="K409" s="750">
        <f t="shared" si="42"/>
        <v>10</v>
      </c>
      <c r="L409" s="759">
        <f>SUM((F409-I409)/J409*K409)*E409</f>
        <v>5.4400000000000004E-3</v>
      </c>
      <c r="M409" s="761" t="s">
        <v>883</v>
      </c>
      <c r="N409" s="645">
        <v>1</v>
      </c>
      <c r="O409" s="939">
        <f t="shared" si="43"/>
        <v>-7833.5999999999831</v>
      </c>
      <c r="P409" s="326"/>
    </row>
    <row r="410" spans="1:17" s="855" customFormat="1" ht="15" customHeight="1" x14ac:dyDescent="0.25">
      <c r="A410" s="466" t="s">
        <v>1059</v>
      </c>
      <c r="B410" s="466" t="s">
        <v>2115</v>
      </c>
      <c r="C410" s="761" t="s">
        <v>77</v>
      </c>
      <c r="D410" s="487">
        <v>42165</v>
      </c>
      <c r="E410" s="466">
        <v>2.52</v>
      </c>
      <c r="F410" s="758">
        <v>1.3480000000000001</v>
      </c>
      <c r="G410" s="757" t="s">
        <v>976</v>
      </c>
      <c r="H410" s="524">
        <v>42264</v>
      </c>
      <c r="I410" s="758">
        <v>1.3402000000000001</v>
      </c>
      <c r="J410" s="798">
        <f>SUM(F410-I410)*10000</f>
        <v>78.000000000000284</v>
      </c>
      <c r="K410" s="750">
        <f t="shared" si="42"/>
        <v>7.9942441442161654</v>
      </c>
      <c r="L410" s="759">
        <f>SUM((F410-I410)/J410*K410)*E410</f>
        <v>2.0145495243424735E-3</v>
      </c>
      <c r="M410" s="761" t="s">
        <v>883</v>
      </c>
      <c r="N410" s="645">
        <v>1.2508999999999999</v>
      </c>
      <c r="O410" s="799">
        <f t="shared" si="43"/>
        <v>1256.1744575802504</v>
      </c>
      <c r="P410" s="326"/>
    </row>
    <row r="411" spans="1:17" s="855" customFormat="1" ht="15" customHeight="1" x14ac:dyDescent="0.25">
      <c r="A411" s="411" t="s">
        <v>1035</v>
      </c>
      <c r="B411" s="411" t="s">
        <v>2069</v>
      </c>
      <c r="C411" s="728" t="s">
        <v>52</v>
      </c>
      <c r="D411" s="503">
        <v>42258</v>
      </c>
      <c r="E411" s="411">
        <v>1.99</v>
      </c>
      <c r="F411" s="731">
        <v>1.1318999999999999</v>
      </c>
      <c r="G411" s="484" t="s">
        <v>52</v>
      </c>
      <c r="H411" s="524">
        <v>42265</v>
      </c>
      <c r="I411" s="731">
        <v>1.1455</v>
      </c>
      <c r="J411" s="798">
        <f>SUM(I411-F411)*10000</f>
        <v>136.00000000000057</v>
      </c>
      <c r="K411" s="412">
        <f t="shared" si="42"/>
        <v>10</v>
      </c>
      <c r="L411" s="732">
        <f>SUM((I411-F411)/J411*K411)*E411</f>
        <v>1.99E-3</v>
      </c>
      <c r="M411" s="728" t="s">
        <v>883</v>
      </c>
      <c r="N411" s="727">
        <v>1</v>
      </c>
      <c r="O411" s="799">
        <f t="shared" si="43"/>
        <v>2706.4000000000115</v>
      </c>
      <c r="P411" s="323"/>
    </row>
    <row r="412" spans="1:17" s="855" customFormat="1" ht="15" customHeight="1" x14ac:dyDescent="0.25">
      <c r="A412" s="411" t="s">
        <v>1031</v>
      </c>
      <c r="B412" s="411" t="s">
        <v>2079</v>
      </c>
      <c r="C412" s="728" t="s">
        <v>52</v>
      </c>
      <c r="D412" s="503">
        <v>42264</v>
      </c>
      <c r="E412" s="411">
        <v>5</v>
      </c>
      <c r="F412" s="731">
        <v>1.3129999999999999</v>
      </c>
      <c r="G412" s="484" t="s">
        <v>2338</v>
      </c>
      <c r="H412" s="524">
        <v>42265</v>
      </c>
      <c r="I412" s="731">
        <v>1.306</v>
      </c>
      <c r="J412" s="798">
        <f>SUM(I412-F412)*10000</f>
        <v>-69.999999999998948</v>
      </c>
      <c r="K412" s="412">
        <f t="shared" si="42"/>
        <v>7.5930144267274109</v>
      </c>
      <c r="L412" s="732">
        <f>SUM((I412-F412)/J412*K412)*E412</f>
        <v>3.7965072133637054E-3</v>
      </c>
      <c r="M412" s="728" t="s">
        <v>883</v>
      </c>
      <c r="N412" s="727">
        <v>1.3169999999999999</v>
      </c>
      <c r="O412" s="799">
        <f t="shared" si="43"/>
        <v>-2017.8853829571408</v>
      </c>
      <c r="P412" s="326"/>
    </row>
    <row r="413" spans="1:17" s="855" customFormat="1" ht="15" customHeight="1" x14ac:dyDescent="0.25">
      <c r="A413" s="411" t="s">
        <v>1035</v>
      </c>
      <c r="B413" s="411" t="s">
        <v>2069</v>
      </c>
      <c r="C413" s="728" t="s">
        <v>52</v>
      </c>
      <c r="D413" s="503">
        <v>42258</v>
      </c>
      <c r="E413" s="411">
        <v>1.99</v>
      </c>
      <c r="F413" s="731">
        <v>1.1318999999999999</v>
      </c>
      <c r="G413" s="484" t="s">
        <v>52</v>
      </c>
      <c r="H413" s="524">
        <v>42268</v>
      </c>
      <c r="I413" s="731">
        <v>1.1242000000000001</v>
      </c>
      <c r="J413" s="798">
        <f>SUM(I413-F413)*10000</f>
        <v>-76.999999999998181</v>
      </c>
      <c r="K413" s="412">
        <f t="shared" si="42"/>
        <v>10</v>
      </c>
      <c r="L413" s="732">
        <f>SUM((I413-F413)/J413*K413)*E413</f>
        <v>1.99E-3</v>
      </c>
      <c r="M413" s="728" t="s">
        <v>883</v>
      </c>
      <c r="N413" s="727">
        <v>1</v>
      </c>
      <c r="O413" s="799">
        <f t="shared" si="43"/>
        <v>-1532.2999999999638</v>
      </c>
      <c r="P413" s="326"/>
    </row>
    <row r="414" spans="1:17" s="855" customFormat="1" ht="15" customHeight="1" x14ac:dyDescent="0.25">
      <c r="A414" s="411" t="s">
        <v>1030</v>
      </c>
      <c r="B414" s="411" t="s">
        <v>3</v>
      </c>
      <c r="C414" s="728" t="s">
        <v>52</v>
      </c>
      <c r="D414" s="503">
        <v>42269</v>
      </c>
      <c r="E414" s="411">
        <v>2.4</v>
      </c>
      <c r="F414" s="731">
        <v>0.73380000000000001</v>
      </c>
      <c r="G414" s="484" t="s">
        <v>52</v>
      </c>
      <c r="H414" s="524">
        <v>42270</v>
      </c>
      <c r="I414" s="731">
        <v>0.74080000000000001</v>
      </c>
      <c r="J414" s="798">
        <f>SUM(I414-F414)*10000</f>
        <v>70.000000000000057</v>
      </c>
      <c r="K414" s="412">
        <f t="shared" si="42"/>
        <v>15.542430836182781</v>
      </c>
      <c r="L414" s="732">
        <f>SUM((I414-F414)/J414*K414)*E414</f>
        <v>3.7301834006838674E-3</v>
      </c>
      <c r="M414" s="728" t="s">
        <v>883</v>
      </c>
      <c r="N414" s="727">
        <v>0.64339999999999997</v>
      </c>
      <c r="O414" s="799">
        <f t="shared" si="43"/>
        <v>4058.3282257984288</v>
      </c>
      <c r="P414" s="268"/>
    </row>
    <row r="415" spans="1:17" s="855" customFormat="1" ht="15" customHeight="1" x14ac:dyDescent="0.25">
      <c r="A415" s="466" t="s">
        <v>1030</v>
      </c>
      <c r="B415" s="466" t="s">
        <v>2333</v>
      </c>
      <c r="C415" s="761" t="s">
        <v>77</v>
      </c>
      <c r="D415" s="487">
        <v>42244</v>
      </c>
      <c r="E415" s="466">
        <v>4.05</v>
      </c>
      <c r="F415" s="758">
        <v>0.72950000000000004</v>
      </c>
      <c r="G415" s="757" t="s">
        <v>2338</v>
      </c>
      <c r="H415" s="524">
        <v>42270</v>
      </c>
      <c r="I415" s="758">
        <v>0.73324999999999996</v>
      </c>
      <c r="J415" s="798">
        <f>SUM(F415-I415)*10000</f>
        <v>-37.499999999999204</v>
      </c>
      <c r="K415" s="750">
        <f t="shared" si="42"/>
        <v>15.401201293700909</v>
      </c>
      <c r="L415" s="759">
        <f>SUM((F415-I415)/J415*K415)*E415</f>
        <v>6.2374865239488682E-3</v>
      </c>
      <c r="M415" s="761" t="s">
        <v>883</v>
      </c>
      <c r="N415" s="645">
        <v>0.64929999999999999</v>
      </c>
      <c r="O415" s="799">
        <f t="shared" si="43"/>
        <v>-3602.4294570780467</v>
      </c>
      <c r="P415" s="268"/>
    </row>
    <row r="416" spans="1:17" s="855" customFormat="1" ht="15" customHeight="1" x14ac:dyDescent="0.25">
      <c r="A416" s="466" t="s">
        <v>1031</v>
      </c>
      <c r="B416" s="466" t="s">
        <v>2068</v>
      </c>
      <c r="C416" s="761" t="s">
        <v>77</v>
      </c>
      <c r="D416" s="487">
        <v>42261</v>
      </c>
      <c r="E416" s="466">
        <v>11.05</v>
      </c>
      <c r="F416" s="758">
        <v>1.33</v>
      </c>
      <c r="G416" s="757" t="s">
        <v>2338</v>
      </c>
      <c r="H416" s="524">
        <v>42270</v>
      </c>
      <c r="I416" s="758">
        <v>1.33</v>
      </c>
      <c r="J416" s="798">
        <f>SUM(F416-I416)*10000</f>
        <v>0</v>
      </c>
      <c r="K416" s="750">
        <f t="shared" si="42"/>
        <v>7.543184732594101</v>
      </c>
      <c r="L416" s="759" t="e">
        <f>SUM((F416-I416)/J416*K416)*E416</f>
        <v>#DIV/0!</v>
      </c>
      <c r="M416" s="761" t="s">
        <v>883</v>
      </c>
      <c r="N416" s="645">
        <v>1.3257000000000001</v>
      </c>
      <c r="O416" s="799">
        <f t="shared" si="43"/>
        <v>0</v>
      </c>
      <c r="P416" s="323"/>
    </row>
    <row r="417" spans="1:16" s="855" customFormat="1" ht="15" customHeight="1" x14ac:dyDescent="0.25">
      <c r="A417" s="411" t="s">
        <v>1059</v>
      </c>
      <c r="B417" s="411" t="s">
        <v>2069</v>
      </c>
      <c r="C417" s="728" t="s">
        <v>52</v>
      </c>
      <c r="D417" s="503">
        <v>42268</v>
      </c>
      <c r="E417" s="411">
        <v>4.3899999999999997</v>
      </c>
      <c r="F417" s="731">
        <v>1.4065000000000001</v>
      </c>
      <c r="G417" s="484" t="s">
        <v>976</v>
      </c>
      <c r="H417" s="524">
        <v>42270</v>
      </c>
      <c r="I417" s="731">
        <v>1.4297</v>
      </c>
      <c r="J417" s="798">
        <f>SUM(I417-F417)*10000</f>
        <v>231.99999999999886</v>
      </c>
      <c r="K417" s="412">
        <f t="shared" si="42"/>
        <v>8</v>
      </c>
      <c r="L417" s="732">
        <f>SUM((I417-F417)/J417*K417)*E417</f>
        <v>3.5119999999999999E-3</v>
      </c>
      <c r="M417" s="728" t="s">
        <v>883</v>
      </c>
      <c r="N417" s="727">
        <v>1.25</v>
      </c>
      <c r="O417" s="799">
        <v>7123.17</v>
      </c>
      <c r="P417" s="326"/>
    </row>
    <row r="418" spans="1:16" s="855" customFormat="1" ht="15" customHeight="1" x14ac:dyDescent="0.25">
      <c r="A418" s="466" t="s">
        <v>1058</v>
      </c>
      <c r="B418" s="466" t="s">
        <v>2074</v>
      </c>
      <c r="C418" s="761" t="s">
        <v>77</v>
      </c>
      <c r="D418" s="487">
        <v>42271</v>
      </c>
      <c r="E418" s="466">
        <v>5.3</v>
      </c>
      <c r="F418" s="758">
        <v>0.69852999999999998</v>
      </c>
      <c r="G418" s="757" t="s">
        <v>1352</v>
      </c>
      <c r="H418" s="524">
        <v>42271</v>
      </c>
      <c r="I418" s="758">
        <v>0.69633</v>
      </c>
      <c r="J418" s="798">
        <f>SUM(F418-I418)*10000</f>
        <v>21.999999999999797</v>
      </c>
      <c r="K418" s="750">
        <f t="shared" si="42"/>
        <v>10</v>
      </c>
      <c r="L418" s="759">
        <f>SUM((F418-I418)/J418*K418)*E418</f>
        <v>5.3E-3</v>
      </c>
      <c r="M418" s="761" t="s">
        <v>883</v>
      </c>
      <c r="N418" s="645">
        <v>1</v>
      </c>
      <c r="O418" s="799">
        <f t="shared" ref="O418:O449" si="44">SUM(J418*K418*E418)/N418</f>
        <v>1165.9999999999893</v>
      </c>
      <c r="P418" s="5"/>
    </row>
    <row r="419" spans="1:16" s="855" customFormat="1" ht="15" customHeight="1" x14ac:dyDescent="0.25">
      <c r="A419" s="466" t="s">
        <v>1058</v>
      </c>
      <c r="B419" s="466" t="s">
        <v>2074</v>
      </c>
      <c r="C419" s="761" t="s">
        <v>77</v>
      </c>
      <c r="D419" s="487">
        <v>42271</v>
      </c>
      <c r="E419" s="466">
        <v>5.3</v>
      </c>
      <c r="F419" s="758">
        <v>0.69852999999999998</v>
      </c>
      <c r="G419" s="757" t="s">
        <v>1352</v>
      </c>
      <c r="H419" s="524">
        <v>42271</v>
      </c>
      <c r="I419" s="758">
        <v>0.69447999999999999</v>
      </c>
      <c r="J419" s="798">
        <f>SUM(F419-I419)*10000</f>
        <v>40.499999999999979</v>
      </c>
      <c r="K419" s="750">
        <f t="shared" si="42"/>
        <v>10</v>
      </c>
      <c r="L419" s="759">
        <f>SUM((F419-I419)/J419*K419)*E419</f>
        <v>5.3E-3</v>
      </c>
      <c r="M419" s="761" t="s">
        <v>883</v>
      </c>
      <c r="N419" s="645">
        <v>1</v>
      </c>
      <c r="O419" s="799">
        <f t="shared" si="44"/>
        <v>2146.4999999999986</v>
      </c>
      <c r="P419" s="5"/>
    </row>
    <row r="420" spans="1:16" s="855" customFormat="1" ht="15" customHeight="1" x14ac:dyDescent="0.25">
      <c r="A420" s="466" t="s">
        <v>1058</v>
      </c>
      <c r="B420" s="466" t="s">
        <v>2074</v>
      </c>
      <c r="C420" s="761" t="s">
        <v>77</v>
      </c>
      <c r="D420" s="487">
        <v>42271</v>
      </c>
      <c r="E420" s="466">
        <v>5.22</v>
      </c>
      <c r="F420" s="758">
        <v>0.69852999999999998</v>
      </c>
      <c r="G420" s="757" t="s">
        <v>1352</v>
      </c>
      <c r="H420" s="524">
        <v>42271</v>
      </c>
      <c r="I420" s="758">
        <v>0.70350999999999997</v>
      </c>
      <c r="J420" s="798">
        <f>SUM(F420-I420)*10000</f>
        <v>-49.799999999999841</v>
      </c>
      <c r="K420" s="750">
        <f t="shared" si="42"/>
        <v>10</v>
      </c>
      <c r="L420" s="759">
        <f>SUM((F420-I420)/J420*K420)*E420</f>
        <v>5.2199999999999998E-3</v>
      </c>
      <c r="M420" s="761" t="s">
        <v>883</v>
      </c>
      <c r="N420" s="645">
        <v>1</v>
      </c>
      <c r="O420" s="799">
        <f t="shared" si="44"/>
        <v>-2599.5599999999918</v>
      </c>
      <c r="P420" s="5"/>
    </row>
    <row r="421" spans="1:16" s="855" customFormat="1" ht="15" customHeight="1" x14ac:dyDescent="0.25">
      <c r="A421" s="466" t="s">
        <v>1144</v>
      </c>
      <c r="B421" s="466" t="s">
        <v>2068</v>
      </c>
      <c r="C421" s="761" t="s">
        <v>77</v>
      </c>
      <c r="D421" s="487">
        <v>42262</v>
      </c>
      <c r="E421" s="466">
        <v>11.5</v>
      </c>
      <c r="F421" s="758">
        <v>0.69499999999999995</v>
      </c>
      <c r="G421" s="757" t="s">
        <v>2338</v>
      </c>
      <c r="H421" s="524">
        <v>42271</v>
      </c>
      <c r="I421" s="758">
        <v>0.67500000000000004</v>
      </c>
      <c r="J421" s="798">
        <f>SUM(F421-I421)*10000</f>
        <v>199.99999999999906</v>
      </c>
      <c r="K421" s="750">
        <f t="shared" si="42"/>
        <v>10.324179227751394</v>
      </c>
      <c r="L421" s="759">
        <f>SUM((F421-I421)/J421*K421)*E421</f>
        <v>1.1872806111914103E-2</v>
      </c>
      <c r="M421" s="761" t="s">
        <v>883</v>
      </c>
      <c r="N421" s="645">
        <v>0.96860000000000002</v>
      </c>
      <c r="O421" s="799">
        <f t="shared" si="44"/>
        <v>24515.395647148554</v>
      </c>
      <c r="P421" s="268"/>
    </row>
    <row r="422" spans="1:16" s="855" customFormat="1" ht="15" customHeight="1" x14ac:dyDescent="0.25">
      <c r="A422" s="411" t="s">
        <v>1031</v>
      </c>
      <c r="B422" s="411" t="s">
        <v>2069</v>
      </c>
      <c r="C422" s="728" t="s">
        <v>52</v>
      </c>
      <c r="D422" s="503">
        <v>42269</v>
      </c>
      <c r="E422" s="411">
        <v>11.3</v>
      </c>
      <c r="F422" s="731">
        <v>1.3293999999999999</v>
      </c>
      <c r="G422" s="484" t="s">
        <v>976</v>
      </c>
      <c r="H422" s="524">
        <v>42271</v>
      </c>
      <c r="I422" s="731">
        <v>1.3379000000000001</v>
      </c>
      <c r="J422" s="798">
        <f>SUM(I422-F422)*10000</f>
        <v>85.000000000001734</v>
      </c>
      <c r="K422" s="412">
        <f t="shared" si="42"/>
        <v>7.5443228970199927</v>
      </c>
      <c r="L422" s="732">
        <f>SUM((I422-F422)/J422*K422)*E422</f>
        <v>8.5250848736325938E-3</v>
      </c>
      <c r="M422" s="728" t="s">
        <v>883</v>
      </c>
      <c r="N422" s="727">
        <v>1.3254999999999999</v>
      </c>
      <c r="O422" s="799">
        <f t="shared" si="44"/>
        <v>5466.8594059508496</v>
      </c>
      <c r="P422" s="326"/>
    </row>
    <row r="423" spans="1:16" s="855" customFormat="1" ht="15" customHeight="1" x14ac:dyDescent="0.25">
      <c r="A423" s="466" t="s">
        <v>1146</v>
      </c>
      <c r="B423" s="466" t="s">
        <v>2074</v>
      </c>
      <c r="C423" s="761" t="s">
        <v>77</v>
      </c>
      <c r="D423" s="487">
        <v>42271</v>
      </c>
      <c r="E423" s="466">
        <v>3.8</v>
      </c>
      <c r="F423" s="758">
        <v>1.52186</v>
      </c>
      <c r="G423" s="757" t="s">
        <v>1352</v>
      </c>
      <c r="H423" s="524">
        <v>42272</v>
      </c>
      <c r="I423" s="758">
        <v>1.51959</v>
      </c>
      <c r="J423" s="798">
        <f>SUM(F423-I423)*10000</f>
        <v>22.699999999999942</v>
      </c>
      <c r="K423" s="750">
        <f t="shared" si="42"/>
        <v>10</v>
      </c>
      <c r="L423" s="759">
        <f>SUM((F423-I423)/J423*K423)*E423</f>
        <v>3.8E-3</v>
      </c>
      <c r="M423" s="761" t="s">
        <v>883</v>
      </c>
      <c r="N423" s="645">
        <v>1</v>
      </c>
      <c r="O423" s="939">
        <f t="shared" si="44"/>
        <v>862.59999999999775</v>
      </c>
      <c r="P423" s="326"/>
    </row>
    <row r="424" spans="1:16" s="855" customFormat="1" ht="15" customHeight="1" x14ac:dyDescent="0.25">
      <c r="A424" s="466" t="s">
        <v>1146</v>
      </c>
      <c r="B424" s="466" t="s">
        <v>2074</v>
      </c>
      <c r="C424" s="761" t="s">
        <v>77</v>
      </c>
      <c r="D424" s="487">
        <v>42271</v>
      </c>
      <c r="E424" s="466">
        <v>3.8</v>
      </c>
      <c r="F424" s="758">
        <v>1.52186</v>
      </c>
      <c r="G424" s="757" t="s">
        <v>1352</v>
      </c>
      <c r="H424" s="524">
        <v>42272</v>
      </c>
      <c r="I424" s="758">
        <v>1.51736</v>
      </c>
      <c r="J424" s="798">
        <f>SUM(F424-I424)*10000</f>
        <v>44.999999999999488</v>
      </c>
      <c r="K424" s="750">
        <f t="shared" si="42"/>
        <v>10</v>
      </c>
      <c r="L424" s="759">
        <f>SUM((F424-I424)/J424*K424)*E424</f>
        <v>3.8E-3</v>
      </c>
      <c r="M424" s="761" t="s">
        <v>883</v>
      </c>
      <c r="N424" s="645">
        <v>1</v>
      </c>
      <c r="O424" s="799">
        <f t="shared" si="44"/>
        <v>1709.9999999999804</v>
      </c>
      <c r="P424" s="326"/>
    </row>
    <row r="425" spans="1:16" s="855" customFormat="1" ht="15" customHeight="1" x14ac:dyDescent="0.25">
      <c r="A425" s="466" t="s">
        <v>1146</v>
      </c>
      <c r="B425" s="466" t="s">
        <v>2074</v>
      </c>
      <c r="C425" s="761" t="s">
        <v>77</v>
      </c>
      <c r="D425" s="487">
        <v>42271</v>
      </c>
      <c r="E425" s="466">
        <v>3.7</v>
      </c>
      <c r="F425" s="758">
        <v>1.52186</v>
      </c>
      <c r="G425" s="757" t="s">
        <v>1352</v>
      </c>
      <c r="H425" s="524">
        <v>42272</v>
      </c>
      <c r="I425" s="758">
        <v>1.5142599999999999</v>
      </c>
      <c r="J425" s="798">
        <f>SUM(F425-I425)*10000</f>
        <v>76.000000000000512</v>
      </c>
      <c r="K425" s="750">
        <f t="shared" si="42"/>
        <v>10</v>
      </c>
      <c r="L425" s="759">
        <f>SUM((F425-I425)/J425*K425)*E425</f>
        <v>3.7000000000000002E-3</v>
      </c>
      <c r="M425" s="761" t="s">
        <v>883</v>
      </c>
      <c r="N425" s="645">
        <v>1</v>
      </c>
      <c r="O425" s="799">
        <f t="shared" si="44"/>
        <v>2812.0000000000191</v>
      </c>
      <c r="P425" s="323"/>
    </row>
    <row r="426" spans="1:16" s="855" customFormat="1" ht="15" customHeight="1" x14ac:dyDescent="0.25">
      <c r="A426" s="466" t="s">
        <v>1146</v>
      </c>
      <c r="B426" s="466" t="s">
        <v>2074</v>
      </c>
      <c r="C426" s="761" t="s">
        <v>77</v>
      </c>
      <c r="D426" s="487">
        <v>42269</v>
      </c>
      <c r="E426" s="466">
        <v>2.58</v>
      </c>
      <c r="F426" s="758">
        <v>1.5438000000000001</v>
      </c>
      <c r="G426" s="757" t="s">
        <v>976</v>
      </c>
      <c r="H426" s="524">
        <v>42272</v>
      </c>
      <c r="I426" s="758">
        <v>1.5169999999999999</v>
      </c>
      <c r="J426" s="798">
        <f>SUM(F426-I426)*10000</f>
        <v>268.00000000000159</v>
      </c>
      <c r="K426" s="750">
        <f t="shared" si="42"/>
        <v>10</v>
      </c>
      <c r="L426" s="759">
        <f>SUM((F426-I426)/J426*K426)*E426</f>
        <v>2.5800000000000003E-3</v>
      </c>
      <c r="M426" s="761" t="s">
        <v>883</v>
      </c>
      <c r="N426" s="645">
        <v>1</v>
      </c>
      <c r="O426" s="939">
        <f t="shared" si="44"/>
        <v>6914.4000000000415</v>
      </c>
      <c r="P426" s="326"/>
    </row>
    <row r="427" spans="1:16" s="855" customFormat="1" ht="15" customHeight="1" x14ac:dyDescent="0.25">
      <c r="A427" s="411" t="s">
        <v>1031</v>
      </c>
      <c r="B427" s="411" t="s">
        <v>2069</v>
      </c>
      <c r="C427" s="728" t="s">
        <v>52</v>
      </c>
      <c r="D427" s="503">
        <v>42276</v>
      </c>
      <c r="E427" s="411">
        <v>7.28</v>
      </c>
      <c r="F427" s="731">
        <v>1.34249</v>
      </c>
      <c r="G427" s="484" t="s">
        <v>1352</v>
      </c>
      <c r="H427" s="524">
        <v>42276</v>
      </c>
      <c r="I427" s="731">
        <v>1.34352</v>
      </c>
      <c r="J427" s="798">
        <f>SUM(I427-F427)*10000</f>
        <v>10.300000000000864</v>
      </c>
      <c r="K427" s="412">
        <f t="shared" si="42"/>
        <v>7.4649148999701413</v>
      </c>
      <c r="L427" s="732">
        <f>SUM((I427-F427)/J427*K427)*E427</f>
        <v>5.4344580471782635E-3</v>
      </c>
      <c r="M427" s="728" t="s">
        <v>883</v>
      </c>
      <c r="N427" s="727">
        <v>1.3395999999999999</v>
      </c>
      <c r="O427" s="799">
        <f t="shared" si="44"/>
        <v>417.84799855136464</v>
      </c>
      <c r="P427" s="326"/>
    </row>
    <row r="428" spans="1:16" s="855" customFormat="1" ht="15" customHeight="1" x14ac:dyDescent="0.25">
      <c r="A428" s="411" t="s">
        <v>1031</v>
      </c>
      <c r="B428" s="411" t="s">
        <v>2069</v>
      </c>
      <c r="C428" s="728" t="s">
        <v>52</v>
      </c>
      <c r="D428" s="503">
        <v>42276</v>
      </c>
      <c r="E428" s="411">
        <v>7.28</v>
      </c>
      <c r="F428" s="731">
        <v>1.34249</v>
      </c>
      <c r="G428" s="484" t="s">
        <v>1352</v>
      </c>
      <c r="H428" s="524">
        <v>42276</v>
      </c>
      <c r="I428" s="731">
        <v>1.3445</v>
      </c>
      <c r="J428" s="798">
        <f>SUM(I428-F428)*10000</f>
        <v>20.100000000000673</v>
      </c>
      <c r="K428" s="412">
        <f t="shared" si="42"/>
        <v>7.4649148999701413</v>
      </c>
      <c r="L428" s="732">
        <f>SUM((I428-F428)/J428*K428)*E428</f>
        <v>5.4344580471782635E-3</v>
      </c>
      <c r="M428" s="728" t="s">
        <v>883</v>
      </c>
      <c r="N428" s="727">
        <v>1.3395999999999999</v>
      </c>
      <c r="O428" s="799">
        <f t="shared" si="44"/>
        <v>815.4121136778648</v>
      </c>
      <c r="P428" s="326"/>
    </row>
    <row r="429" spans="1:16" s="855" customFormat="1" ht="15" customHeight="1" x14ac:dyDescent="0.25">
      <c r="A429" s="411" t="s">
        <v>1031</v>
      </c>
      <c r="B429" s="411" t="s">
        <v>2069</v>
      </c>
      <c r="C429" s="728" t="s">
        <v>52</v>
      </c>
      <c r="D429" s="503">
        <v>42276</v>
      </c>
      <c r="E429" s="411">
        <v>7.28</v>
      </c>
      <c r="F429" s="731">
        <v>1.34249</v>
      </c>
      <c r="G429" s="484" t="s">
        <v>1352</v>
      </c>
      <c r="H429" s="524">
        <v>42276</v>
      </c>
      <c r="I429" s="731">
        <v>1.3458399999999999</v>
      </c>
      <c r="J429" s="798">
        <f>SUM(I429-F429)*10000</f>
        <v>33.499999999999645</v>
      </c>
      <c r="K429" s="412">
        <f t="shared" si="42"/>
        <v>7.4649148999701413</v>
      </c>
      <c r="L429" s="732">
        <f>SUM((I429-F429)/J429*K429)*E429</f>
        <v>5.4344580471782627E-3</v>
      </c>
      <c r="M429" s="728" t="s">
        <v>883</v>
      </c>
      <c r="N429" s="727">
        <v>1.3395999999999999</v>
      </c>
      <c r="O429" s="799">
        <f t="shared" si="44"/>
        <v>1359.0201894630479</v>
      </c>
      <c r="P429" s="326"/>
    </row>
    <row r="430" spans="1:16" s="855" customFormat="1" ht="15" customHeight="1" x14ac:dyDescent="0.25">
      <c r="A430" s="466" t="s">
        <v>1148</v>
      </c>
      <c r="B430" s="466" t="s">
        <v>2068</v>
      </c>
      <c r="C430" s="761" t="s">
        <v>77</v>
      </c>
      <c r="D430" s="487">
        <v>42261</v>
      </c>
      <c r="E430" s="466">
        <v>11.05</v>
      </c>
      <c r="F430" s="758">
        <v>1.131</v>
      </c>
      <c r="G430" s="757" t="s">
        <v>2338</v>
      </c>
      <c r="H430" s="524">
        <v>42276</v>
      </c>
      <c r="I430" s="758">
        <v>1.1044</v>
      </c>
      <c r="J430" s="798">
        <f>SUM(F430-I430)*10000</f>
        <v>265.99999999999955</v>
      </c>
      <c r="K430" s="750">
        <f t="shared" si="42"/>
        <v>6.329113924050632</v>
      </c>
      <c r="L430" s="759">
        <f>SUM((F430-I430)/J430*K430)*E430</f>
        <v>6.9936708860759492E-3</v>
      </c>
      <c r="M430" s="761" t="s">
        <v>883</v>
      </c>
      <c r="N430" s="645">
        <v>1.58</v>
      </c>
      <c r="O430" s="799">
        <f t="shared" si="44"/>
        <v>11774.154782887337</v>
      </c>
      <c r="P430" s="350"/>
    </row>
    <row r="431" spans="1:16" s="855" customFormat="1" ht="15" customHeight="1" x14ac:dyDescent="0.25">
      <c r="A431" s="411" t="s">
        <v>1035</v>
      </c>
      <c r="B431" s="411" t="s">
        <v>2069</v>
      </c>
      <c r="C431" s="728" t="s">
        <v>52</v>
      </c>
      <c r="D431" s="503">
        <v>42307</v>
      </c>
      <c r="E431" s="411">
        <v>5.08</v>
      </c>
      <c r="F431" s="731">
        <v>1.1271</v>
      </c>
      <c r="G431" s="484" t="s">
        <v>52</v>
      </c>
      <c r="H431" s="524">
        <v>42277</v>
      </c>
      <c r="I431" s="731">
        <v>1.1182000000000001</v>
      </c>
      <c r="J431" s="798">
        <f t="shared" ref="J431:J436" si="45">SUM(I431-F431)*10000</f>
        <v>-88.999999999999076</v>
      </c>
      <c r="K431" s="412">
        <f t="shared" si="42"/>
        <v>10</v>
      </c>
      <c r="L431" s="732">
        <f t="shared" ref="L431:L436" si="46">SUM((I431-F431)/J431*K431)*E431</f>
        <v>5.0800000000000003E-3</v>
      </c>
      <c r="M431" s="728" t="s">
        <v>883</v>
      </c>
      <c r="N431" s="727">
        <v>1</v>
      </c>
      <c r="O431" s="799">
        <f t="shared" si="44"/>
        <v>-4521.1999999999534</v>
      </c>
      <c r="P431" s="323"/>
    </row>
    <row r="432" spans="1:16" s="855" customFormat="1" ht="15" customHeight="1" x14ac:dyDescent="0.25">
      <c r="A432" s="411" t="s">
        <v>1177</v>
      </c>
      <c r="B432" s="411" t="s">
        <v>2079</v>
      </c>
      <c r="C432" s="728" t="s">
        <v>52</v>
      </c>
      <c r="D432" s="503">
        <v>42272</v>
      </c>
      <c r="E432" s="411">
        <v>6.59</v>
      </c>
      <c r="F432" s="731">
        <v>2.38</v>
      </c>
      <c r="G432" s="484" t="s">
        <v>2338</v>
      </c>
      <c r="H432" s="524">
        <v>42277</v>
      </c>
      <c r="I432" s="731">
        <v>2.3679999999999999</v>
      </c>
      <c r="J432" s="798">
        <f t="shared" si="45"/>
        <v>-120.00000000000011</v>
      </c>
      <c r="K432" s="412">
        <f t="shared" si="42"/>
        <v>6.3560668658234292</v>
      </c>
      <c r="L432" s="732">
        <f t="shared" si="46"/>
        <v>4.1886480645776398E-3</v>
      </c>
      <c r="M432" s="728" t="s">
        <v>883</v>
      </c>
      <c r="N432" s="727">
        <v>1.5732999999999999</v>
      </c>
      <c r="O432" s="939">
        <f t="shared" si="44"/>
        <v>-3194.7992611028876</v>
      </c>
      <c r="P432" s="326"/>
    </row>
    <row r="433" spans="1:17" s="855" customFormat="1" ht="15" customHeight="1" x14ac:dyDescent="0.3">
      <c r="A433" s="411" t="s">
        <v>2330</v>
      </c>
      <c r="B433" s="411" t="s">
        <v>2079</v>
      </c>
      <c r="C433" s="728" t="s">
        <v>52</v>
      </c>
      <c r="D433" s="503">
        <v>42272</v>
      </c>
      <c r="E433" s="411">
        <v>11.3</v>
      </c>
      <c r="F433" s="731">
        <v>1.5185</v>
      </c>
      <c r="G433" s="484" t="s">
        <v>2338</v>
      </c>
      <c r="H433" s="524">
        <v>42277</v>
      </c>
      <c r="I433" s="731">
        <v>1.5115000000000001</v>
      </c>
      <c r="J433" s="798">
        <f t="shared" si="45"/>
        <v>-69.999999999998948</v>
      </c>
      <c r="K433" s="412">
        <f t="shared" si="42"/>
        <v>10</v>
      </c>
      <c r="L433" s="732">
        <f t="shared" si="46"/>
        <v>1.1300000000000001E-2</v>
      </c>
      <c r="M433" s="728" t="s">
        <v>883</v>
      </c>
      <c r="N433" s="727">
        <v>1</v>
      </c>
      <c r="O433" s="799">
        <f t="shared" si="44"/>
        <v>-7909.9999999998827</v>
      </c>
      <c r="P433" s="917" t="s">
        <v>3</v>
      </c>
      <c r="Q433" s="311" t="s">
        <v>3</v>
      </c>
    </row>
    <row r="434" spans="1:17" s="855" customFormat="1" ht="15" customHeight="1" x14ac:dyDescent="0.25">
      <c r="A434" s="411" t="s">
        <v>1031</v>
      </c>
      <c r="B434" s="411" t="s">
        <v>2069</v>
      </c>
      <c r="C434" s="728" t="s">
        <v>52</v>
      </c>
      <c r="D434" s="503">
        <v>42277</v>
      </c>
      <c r="E434" s="411">
        <v>5.24</v>
      </c>
      <c r="F434" s="731">
        <v>1.3417399999999999</v>
      </c>
      <c r="G434" s="484" t="s">
        <v>1352</v>
      </c>
      <c r="H434" s="524">
        <v>42278</v>
      </c>
      <c r="I434" s="731">
        <v>1.3437699999999999</v>
      </c>
      <c r="J434" s="798">
        <f t="shared" si="45"/>
        <v>20.299999999999763</v>
      </c>
      <c r="K434" s="412">
        <f t="shared" si="42"/>
        <v>7.5108907916478902</v>
      </c>
      <c r="L434" s="732">
        <f t="shared" si="46"/>
        <v>3.9357067748234942E-3</v>
      </c>
      <c r="M434" s="728" t="s">
        <v>883</v>
      </c>
      <c r="N434" s="727">
        <v>1.3313999999999999</v>
      </c>
      <c r="O434" s="799">
        <f t="shared" si="44"/>
        <v>600.08147460504745</v>
      </c>
      <c r="P434" s="326"/>
    </row>
    <row r="435" spans="1:17" s="855" customFormat="1" ht="15" customHeight="1" x14ac:dyDescent="0.25">
      <c r="A435" s="411" t="s">
        <v>1031</v>
      </c>
      <c r="B435" s="411" t="s">
        <v>2069</v>
      </c>
      <c r="C435" s="728" t="s">
        <v>52</v>
      </c>
      <c r="D435" s="503">
        <v>42277</v>
      </c>
      <c r="E435" s="411">
        <v>5.24</v>
      </c>
      <c r="F435" s="731">
        <v>1.3417399999999999</v>
      </c>
      <c r="G435" s="484" t="s">
        <v>1352</v>
      </c>
      <c r="H435" s="524">
        <v>42278</v>
      </c>
      <c r="I435" s="731">
        <v>1.3450599999999999</v>
      </c>
      <c r="J435" s="798">
        <f t="shared" si="45"/>
        <v>33.199999999999896</v>
      </c>
      <c r="K435" s="412">
        <f t="shared" si="42"/>
        <v>7.5108907916478902</v>
      </c>
      <c r="L435" s="732">
        <f t="shared" si="46"/>
        <v>3.9357067748234942E-3</v>
      </c>
      <c r="M435" s="728" t="s">
        <v>883</v>
      </c>
      <c r="N435" s="727">
        <v>1.3313999999999999</v>
      </c>
      <c r="O435" s="799">
        <f t="shared" si="44"/>
        <v>981.41403728511057</v>
      </c>
      <c r="P435" s="326"/>
    </row>
    <row r="436" spans="1:17" s="855" customFormat="1" ht="15" customHeight="1" x14ac:dyDescent="0.25">
      <c r="A436" s="411" t="s">
        <v>1031</v>
      </c>
      <c r="B436" s="411" t="s">
        <v>2069</v>
      </c>
      <c r="C436" s="728" t="s">
        <v>52</v>
      </c>
      <c r="D436" s="503">
        <v>42277</v>
      </c>
      <c r="E436" s="411">
        <v>5.24</v>
      </c>
      <c r="F436" s="731">
        <v>1.3417399999999999</v>
      </c>
      <c r="G436" s="484" t="s">
        <v>1352</v>
      </c>
      <c r="H436" s="524">
        <v>42278</v>
      </c>
      <c r="I436" s="731">
        <v>1.3399000000000001</v>
      </c>
      <c r="J436" s="798">
        <f t="shared" si="45"/>
        <v>-18.399999999998418</v>
      </c>
      <c r="K436" s="412">
        <f t="shared" si="42"/>
        <v>7.5108907916478902</v>
      </c>
      <c r="L436" s="732">
        <f t="shared" si="46"/>
        <v>3.9357067748234942E-3</v>
      </c>
      <c r="M436" s="728" t="s">
        <v>883</v>
      </c>
      <c r="N436" s="727">
        <v>1.3313999999999999</v>
      </c>
      <c r="O436" s="799">
        <f t="shared" si="44"/>
        <v>-543.91621343507643</v>
      </c>
      <c r="P436" s="326"/>
    </row>
    <row r="437" spans="1:17" s="855" customFormat="1" ht="15" customHeight="1" x14ac:dyDescent="0.25">
      <c r="A437" s="466" t="s">
        <v>1058</v>
      </c>
      <c r="B437" s="466" t="s">
        <v>2074</v>
      </c>
      <c r="C437" s="761" t="s">
        <v>77</v>
      </c>
      <c r="D437" s="487">
        <v>42269</v>
      </c>
      <c r="E437" s="466">
        <v>5.38</v>
      </c>
      <c r="F437" s="758">
        <v>0.71130000000000004</v>
      </c>
      <c r="G437" s="757" t="s">
        <v>976</v>
      </c>
      <c r="H437" s="524">
        <v>42278</v>
      </c>
      <c r="I437" s="758">
        <v>0.70440000000000003</v>
      </c>
      <c r="J437" s="798">
        <f>SUM(F437-I437)*10000</f>
        <v>69.000000000000171</v>
      </c>
      <c r="K437" s="750">
        <f t="shared" si="42"/>
        <v>10</v>
      </c>
      <c r="L437" s="759">
        <f>SUM((F437-I437)/J437*K437)*E437</f>
        <v>5.3800000000000002E-3</v>
      </c>
      <c r="M437" s="761" t="s">
        <v>883</v>
      </c>
      <c r="N437" s="645">
        <v>1</v>
      </c>
      <c r="O437" s="799">
        <f t="shared" si="44"/>
        <v>3712.2000000000089</v>
      </c>
      <c r="P437" s="5"/>
    </row>
    <row r="438" spans="1:17" s="855" customFormat="1" ht="15" customHeight="1" x14ac:dyDescent="0.25">
      <c r="A438" s="466" t="s">
        <v>1031</v>
      </c>
      <c r="B438" s="466" t="s">
        <v>2069</v>
      </c>
      <c r="C438" s="761" t="s">
        <v>77</v>
      </c>
      <c r="D438" s="487">
        <v>42282</v>
      </c>
      <c r="E438" s="466">
        <v>7</v>
      </c>
      <c r="F438" s="758">
        <v>1.3090900000000001</v>
      </c>
      <c r="G438" s="757" t="s">
        <v>1352</v>
      </c>
      <c r="H438" s="524">
        <v>42282</v>
      </c>
      <c r="I438" s="758">
        <v>1.3086</v>
      </c>
      <c r="J438" s="798">
        <f>SUM(F438-I438)*10000</f>
        <v>4.9000000000010147</v>
      </c>
      <c r="K438" s="750">
        <f t="shared" si="42"/>
        <v>7.6028282521097852</v>
      </c>
      <c r="L438" s="759">
        <f>SUM((F438-I438)/J438*K438)*E438</f>
        <v>5.32197977647685E-3</v>
      </c>
      <c r="M438" s="761" t="s">
        <v>883</v>
      </c>
      <c r="N438" s="645">
        <v>1.3152999999999999</v>
      </c>
      <c r="O438" s="799">
        <f t="shared" si="44"/>
        <v>198.26428118864112</v>
      </c>
      <c r="P438" s="326"/>
    </row>
    <row r="439" spans="1:17" s="855" customFormat="1" ht="15" customHeight="1" x14ac:dyDescent="0.25">
      <c r="A439" s="411" t="s">
        <v>1148</v>
      </c>
      <c r="B439" s="411" t="s">
        <v>2079</v>
      </c>
      <c r="C439" s="728" t="s">
        <v>52</v>
      </c>
      <c r="D439" s="503">
        <v>42278</v>
      </c>
      <c r="E439" s="411">
        <v>14.16</v>
      </c>
      <c r="F439" s="731">
        <v>1.0940000000000001</v>
      </c>
      <c r="G439" s="484" t="s">
        <v>2338</v>
      </c>
      <c r="H439" s="524">
        <v>42282</v>
      </c>
      <c r="I439" s="731">
        <v>1.0880000000000001</v>
      </c>
      <c r="J439" s="798">
        <f>SUM(I439-F439)*10000</f>
        <v>-60.000000000000057</v>
      </c>
      <c r="K439" s="412">
        <f t="shared" si="42"/>
        <v>6.398362019323053</v>
      </c>
      <c r="L439" s="732">
        <f>SUM((I439-F439)/J439*K439)*E439</f>
        <v>9.0600806193614422E-3</v>
      </c>
      <c r="M439" s="728" t="s">
        <v>883</v>
      </c>
      <c r="N439" s="727">
        <v>1.5629</v>
      </c>
      <c r="O439" s="799">
        <f t="shared" si="44"/>
        <v>-3478.1805436156319</v>
      </c>
      <c r="P439" s="350"/>
    </row>
    <row r="440" spans="1:17" s="855" customFormat="1" ht="15" customHeight="1" x14ac:dyDescent="0.25">
      <c r="A440" s="466" t="s">
        <v>1031</v>
      </c>
      <c r="B440" s="466" t="s">
        <v>2069</v>
      </c>
      <c r="C440" s="761" t="s">
        <v>77</v>
      </c>
      <c r="D440" s="487">
        <v>42282</v>
      </c>
      <c r="E440" s="466">
        <v>7</v>
      </c>
      <c r="F440" s="758">
        <v>1.3090900000000001</v>
      </c>
      <c r="G440" s="757" t="s">
        <v>1352</v>
      </c>
      <c r="H440" s="524">
        <v>42283</v>
      </c>
      <c r="I440" s="758">
        <v>1.3036700000000001</v>
      </c>
      <c r="J440" s="798">
        <f>SUM(F440-I440)*10000</f>
        <v>54.199999999999804</v>
      </c>
      <c r="K440" s="750">
        <f t="shared" si="42"/>
        <v>7.6028282521097852</v>
      </c>
      <c r="L440" s="759">
        <f>SUM((F440-I440)/J440*K440)*E440</f>
        <v>5.32197977647685E-3</v>
      </c>
      <c r="M440" s="761" t="s">
        <v>883</v>
      </c>
      <c r="N440" s="645">
        <v>1.3152999999999999</v>
      </c>
      <c r="O440" s="799">
        <f t="shared" si="44"/>
        <v>2193.0457225351192</v>
      </c>
      <c r="P440" s="326"/>
    </row>
    <row r="441" spans="1:17" s="855" customFormat="1" ht="15" customHeight="1" x14ac:dyDescent="0.25">
      <c r="A441" s="466" t="s">
        <v>1031</v>
      </c>
      <c r="B441" s="466" t="s">
        <v>2069</v>
      </c>
      <c r="C441" s="761" t="s">
        <v>77</v>
      </c>
      <c r="D441" s="487">
        <v>42282</v>
      </c>
      <c r="E441" s="466">
        <v>7</v>
      </c>
      <c r="F441" s="758">
        <v>1.3090900000000001</v>
      </c>
      <c r="G441" s="757" t="s">
        <v>1352</v>
      </c>
      <c r="H441" s="524">
        <v>42283</v>
      </c>
      <c r="I441" s="758">
        <v>1.30593</v>
      </c>
      <c r="J441" s="798">
        <f>SUM(F441-I441)*10000</f>
        <v>31.600000000000517</v>
      </c>
      <c r="K441" s="750">
        <f t="shared" si="42"/>
        <v>7.6028282521097852</v>
      </c>
      <c r="L441" s="759">
        <f>SUM((F441-I441)/J441*K441)*E441</f>
        <v>5.32197977647685E-3</v>
      </c>
      <c r="M441" s="761" t="s">
        <v>883</v>
      </c>
      <c r="N441" s="645">
        <v>1.3152999999999999</v>
      </c>
      <c r="O441" s="799">
        <f t="shared" si="44"/>
        <v>1278.6023031754823</v>
      </c>
      <c r="P441" s="326"/>
    </row>
    <row r="442" spans="1:17" s="855" customFormat="1" ht="15" customHeight="1" x14ac:dyDescent="0.25">
      <c r="A442" s="466" t="s">
        <v>1031</v>
      </c>
      <c r="B442" s="466" t="s">
        <v>2074</v>
      </c>
      <c r="C442" s="761" t="s">
        <v>77</v>
      </c>
      <c r="D442" s="487">
        <v>42278</v>
      </c>
      <c r="E442" s="466">
        <v>4.47</v>
      </c>
      <c r="F442" s="758">
        <v>1.323</v>
      </c>
      <c r="G442" s="757" t="s">
        <v>976</v>
      </c>
      <c r="H442" s="524">
        <v>42283</v>
      </c>
      <c r="I442" s="758">
        <v>1.3086</v>
      </c>
      <c r="J442" s="798">
        <f>SUM(F442-I442)*10000</f>
        <v>143.99999999999969</v>
      </c>
      <c r="K442" s="750">
        <f t="shared" si="42"/>
        <v>7.5357950263752835</v>
      </c>
      <c r="L442" s="759">
        <f>SUM((F442-I442)/J442*K442)*E442</f>
        <v>3.3685003767897513E-3</v>
      </c>
      <c r="M442" s="761" t="s">
        <v>883</v>
      </c>
      <c r="N442" s="645">
        <v>1.327</v>
      </c>
      <c r="O442" s="799">
        <f t="shared" si="44"/>
        <v>3655.3432875487806</v>
      </c>
      <c r="P442" s="323"/>
    </row>
    <row r="443" spans="1:17" s="855" customFormat="1" ht="15" customHeight="1" x14ac:dyDescent="0.25">
      <c r="A443" s="411" t="s">
        <v>1030</v>
      </c>
      <c r="B443" s="411" t="s">
        <v>2069</v>
      </c>
      <c r="C443" s="728" t="s">
        <v>52</v>
      </c>
      <c r="D443" s="503">
        <v>42269</v>
      </c>
      <c r="E443" s="411">
        <v>2.39</v>
      </c>
      <c r="F443" s="731">
        <v>0.73380000000000001</v>
      </c>
      <c r="G443" s="484" t="s">
        <v>52</v>
      </c>
      <c r="H443" s="524">
        <v>42284</v>
      </c>
      <c r="I443" s="731">
        <v>0.73509999999999998</v>
      </c>
      <c r="J443" s="798">
        <f>SUM(I443-F443)*10000</f>
        <v>12.999999999999678</v>
      </c>
      <c r="K443" s="412">
        <f t="shared" ref="K443:K506" si="47">SUM(100000/N443)/10000</f>
        <v>15.542430836182781</v>
      </c>
      <c r="L443" s="732">
        <f>SUM((I443-F443)/J443*K443)*E443</f>
        <v>3.7146409698476852E-3</v>
      </c>
      <c r="M443" s="728" t="s">
        <v>883</v>
      </c>
      <c r="N443" s="727">
        <v>0.64339999999999997</v>
      </c>
      <c r="O443" s="799">
        <f t="shared" si="44"/>
        <v>750.5491546163928</v>
      </c>
      <c r="P443" s="350"/>
    </row>
    <row r="444" spans="1:17" s="855" customFormat="1" ht="15" customHeight="1" x14ac:dyDescent="0.25">
      <c r="A444" s="411" t="s">
        <v>1058</v>
      </c>
      <c r="B444" s="411" t="s">
        <v>2069</v>
      </c>
      <c r="C444" s="728" t="s">
        <v>52</v>
      </c>
      <c r="D444" s="503">
        <v>42278</v>
      </c>
      <c r="E444" s="411">
        <v>3.54</v>
      </c>
      <c r="F444" s="731">
        <v>0.70509999999999995</v>
      </c>
      <c r="G444" s="484" t="s">
        <v>52</v>
      </c>
      <c r="H444" s="524">
        <v>42284</v>
      </c>
      <c r="I444" s="731">
        <v>0.72289999999999999</v>
      </c>
      <c r="J444" s="798">
        <f>SUM(I444-F444)*10000</f>
        <v>178.00000000000037</v>
      </c>
      <c r="K444" s="412">
        <f t="shared" si="47"/>
        <v>10</v>
      </c>
      <c r="L444" s="732">
        <f>SUM((I444-F444)/J444*K444)*E444</f>
        <v>3.5400000000000002E-3</v>
      </c>
      <c r="M444" s="728" t="s">
        <v>883</v>
      </c>
      <c r="N444" s="727">
        <v>1</v>
      </c>
      <c r="O444" s="799">
        <f t="shared" si="44"/>
        <v>6301.2000000000126</v>
      </c>
      <c r="P444" s="5"/>
    </row>
    <row r="445" spans="1:17" s="855" customFormat="1" ht="15" customHeight="1" x14ac:dyDescent="0.25">
      <c r="A445" s="411" t="s">
        <v>1140</v>
      </c>
      <c r="B445" s="411" t="s">
        <v>2254</v>
      </c>
      <c r="C445" s="728" t="s">
        <v>52</v>
      </c>
      <c r="D445" s="503">
        <v>42282</v>
      </c>
      <c r="E445" s="411">
        <v>8.39</v>
      </c>
      <c r="F445" s="731">
        <v>1.472</v>
      </c>
      <c r="G445" s="484" t="s">
        <v>2338</v>
      </c>
      <c r="H445" s="524">
        <v>42284</v>
      </c>
      <c r="I445" s="731">
        <v>1.4670000000000001</v>
      </c>
      <c r="J445" s="798">
        <f>SUM(I445-F445)*10000</f>
        <v>-49.999999999998934</v>
      </c>
      <c r="K445" s="412">
        <f t="shared" si="47"/>
        <v>7.6028282521097852</v>
      </c>
      <c r="L445" s="732">
        <f>SUM((I445-F445)/J445*K445)*E445</f>
        <v>6.3787729035201107E-3</v>
      </c>
      <c r="M445" s="728" t="s">
        <v>883</v>
      </c>
      <c r="N445" s="727">
        <v>1.3152999999999999</v>
      </c>
      <c r="O445" s="799">
        <f t="shared" si="44"/>
        <v>-2424.8357422337012</v>
      </c>
      <c r="P445" s="350"/>
    </row>
    <row r="446" spans="1:17" s="855" customFormat="1" ht="15" customHeight="1" x14ac:dyDescent="0.25">
      <c r="A446" s="466" t="s">
        <v>1031</v>
      </c>
      <c r="B446" s="466" t="s">
        <v>2074</v>
      </c>
      <c r="C446" s="761" t="s">
        <v>77</v>
      </c>
      <c r="D446" s="487">
        <v>42278</v>
      </c>
      <c r="E446" s="466">
        <v>4.4720000000000004</v>
      </c>
      <c r="F446" s="758">
        <v>1.323</v>
      </c>
      <c r="G446" s="757" t="s">
        <v>976</v>
      </c>
      <c r="H446" s="524">
        <v>42284</v>
      </c>
      <c r="I446" s="758">
        <v>1.3025</v>
      </c>
      <c r="J446" s="798">
        <f>SUM(F446-I446)*10000</f>
        <v>204.99999999999963</v>
      </c>
      <c r="K446" s="750">
        <f t="shared" si="47"/>
        <v>7.5357950263752835</v>
      </c>
      <c r="L446" s="759">
        <f>SUM((F446-I446)/J446*K446)*E446</f>
        <v>3.3700075357950272E-3</v>
      </c>
      <c r="M446" s="761" t="s">
        <v>883</v>
      </c>
      <c r="N446" s="645">
        <v>1.327</v>
      </c>
      <c r="O446" s="799">
        <f t="shared" si="44"/>
        <v>5206.115635553725</v>
      </c>
      <c r="P446" s="326"/>
    </row>
    <row r="447" spans="1:17" s="855" customFormat="1" ht="15" customHeight="1" x14ac:dyDescent="0.25">
      <c r="A447" s="411" t="s">
        <v>1058</v>
      </c>
      <c r="B447" s="411" t="s">
        <v>2069</v>
      </c>
      <c r="C447" s="728" t="s">
        <v>52</v>
      </c>
      <c r="D447" s="503">
        <v>42285</v>
      </c>
      <c r="E447" s="411">
        <v>7</v>
      </c>
      <c r="F447" s="731">
        <v>0.72345999999999999</v>
      </c>
      <c r="G447" s="484" t="s">
        <v>1352</v>
      </c>
      <c r="H447" s="524">
        <v>42285</v>
      </c>
      <c r="I447" s="731">
        <v>0.72543000000000002</v>
      </c>
      <c r="J447" s="798">
        <f>SUM(I447-F447)*10000</f>
        <v>19.700000000000273</v>
      </c>
      <c r="K447" s="412">
        <f t="shared" si="47"/>
        <v>10</v>
      </c>
      <c r="L447" s="732">
        <f>SUM((I447-F447)/J447*K447)*E447</f>
        <v>7.0000000000000001E-3</v>
      </c>
      <c r="M447" s="728" t="s">
        <v>883</v>
      </c>
      <c r="N447" s="727">
        <v>1</v>
      </c>
      <c r="O447" s="799">
        <f t="shared" si="44"/>
        <v>1379.0000000000191</v>
      </c>
      <c r="P447" s="5"/>
    </row>
    <row r="448" spans="1:17" s="855" customFormat="1" ht="15" customHeight="1" x14ac:dyDescent="0.25">
      <c r="A448" s="411" t="s">
        <v>1058</v>
      </c>
      <c r="B448" s="411" t="s">
        <v>2069</v>
      </c>
      <c r="C448" s="728" t="s">
        <v>52</v>
      </c>
      <c r="D448" s="503">
        <v>42285</v>
      </c>
      <c r="E448" s="411">
        <v>7</v>
      </c>
      <c r="F448" s="731">
        <v>0.72345999999999999</v>
      </c>
      <c r="G448" s="484" t="s">
        <v>1352</v>
      </c>
      <c r="H448" s="524">
        <v>42285</v>
      </c>
      <c r="I448" s="731">
        <v>0.72633999999999999</v>
      </c>
      <c r="J448" s="798">
        <f>SUM(I448-F448)*10000</f>
        <v>28.799999999999937</v>
      </c>
      <c r="K448" s="412">
        <f t="shared" si="47"/>
        <v>10</v>
      </c>
      <c r="L448" s="732">
        <f>SUM((I448-F448)/J448*K448)*E448</f>
        <v>7.0000000000000001E-3</v>
      </c>
      <c r="M448" s="728" t="s">
        <v>883</v>
      </c>
      <c r="N448" s="727">
        <v>1</v>
      </c>
      <c r="O448" s="799">
        <f t="shared" si="44"/>
        <v>2015.9999999999957</v>
      </c>
      <c r="P448" s="5"/>
    </row>
    <row r="449" spans="1:16" s="855" customFormat="1" ht="15" customHeight="1" x14ac:dyDescent="0.25">
      <c r="A449" s="466" t="s">
        <v>1035</v>
      </c>
      <c r="B449" s="466" t="s">
        <v>2074</v>
      </c>
      <c r="C449" s="761" t="s">
        <v>77</v>
      </c>
      <c r="D449" s="487">
        <v>42268</v>
      </c>
      <c r="E449" s="466">
        <v>3.03</v>
      </c>
      <c r="F449" s="758">
        <v>1.1205000000000001</v>
      </c>
      <c r="G449" s="757" t="s">
        <v>976</v>
      </c>
      <c r="H449" s="524">
        <v>42285</v>
      </c>
      <c r="I449" s="758">
        <v>1.137</v>
      </c>
      <c r="J449" s="798">
        <f>SUM(F449-I449)*10000</f>
        <v>-164.9999999999996</v>
      </c>
      <c r="K449" s="750">
        <f t="shared" si="47"/>
        <v>10</v>
      </c>
      <c r="L449" s="759">
        <f>SUM((F449-I449)/J449*K449)*E449</f>
        <v>3.0299999999999997E-3</v>
      </c>
      <c r="M449" s="761" t="s">
        <v>883</v>
      </c>
      <c r="N449" s="645">
        <v>1</v>
      </c>
      <c r="O449" s="799">
        <f t="shared" si="44"/>
        <v>-4999.4999999999873</v>
      </c>
      <c r="P449" s="323"/>
    </row>
    <row r="450" spans="1:16" s="855" customFormat="1" ht="15" customHeight="1" x14ac:dyDescent="0.25">
      <c r="A450" s="411" t="s">
        <v>1058</v>
      </c>
      <c r="B450" s="411" t="s">
        <v>2069</v>
      </c>
      <c r="C450" s="728" t="s">
        <v>52</v>
      </c>
      <c r="D450" s="503">
        <v>42285</v>
      </c>
      <c r="E450" s="411">
        <v>7</v>
      </c>
      <c r="F450" s="731">
        <v>0.72345999999999999</v>
      </c>
      <c r="G450" s="484" t="s">
        <v>1352</v>
      </c>
      <c r="H450" s="524">
        <v>42286</v>
      </c>
      <c r="I450" s="731">
        <v>0.72870000000000001</v>
      </c>
      <c r="J450" s="798">
        <f>SUM(I450-F450)*10000</f>
        <v>52.400000000000226</v>
      </c>
      <c r="K450" s="412">
        <f t="shared" si="47"/>
        <v>10</v>
      </c>
      <c r="L450" s="732">
        <f>SUM((I450-F450)/J450*K450)*E450</f>
        <v>7.0000000000000001E-3</v>
      </c>
      <c r="M450" s="728" t="s">
        <v>883</v>
      </c>
      <c r="N450" s="727">
        <v>1</v>
      </c>
      <c r="O450" s="799">
        <f t="shared" ref="O450:O481" si="48">SUM(J450*K450*E450)/N450</f>
        <v>3668.0000000000159</v>
      </c>
      <c r="P450" s="5"/>
    </row>
    <row r="451" spans="1:16" s="855" customFormat="1" ht="15" customHeight="1" x14ac:dyDescent="0.25">
      <c r="A451" s="466" t="s">
        <v>1147</v>
      </c>
      <c r="B451" s="466" t="s">
        <v>2074</v>
      </c>
      <c r="C451" s="761" t="s">
        <v>77</v>
      </c>
      <c r="D451" s="487">
        <v>42276</v>
      </c>
      <c r="E451" s="466">
        <v>2.84</v>
      </c>
      <c r="F451" s="758">
        <v>0.97019999999999995</v>
      </c>
      <c r="G451" s="757" t="s">
        <v>52</v>
      </c>
      <c r="H451" s="524">
        <v>42286</v>
      </c>
      <c r="I451" s="758">
        <v>0.96030000000000004</v>
      </c>
      <c r="J451" s="798">
        <f>SUM(F451-I451)*10000</f>
        <v>98.999999999999091</v>
      </c>
      <c r="K451" s="750">
        <f t="shared" si="47"/>
        <v>10.51635292880429</v>
      </c>
      <c r="L451" s="759">
        <f>SUM((F451-I451)/J451*K451)*E451</f>
        <v>2.9866442317804183E-3</v>
      </c>
      <c r="M451" s="761" t="s">
        <v>883</v>
      </c>
      <c r="N451" s="645">
        <v>0.95089999999999997</v>
      </c>
      <c r="O451" s="799">
        <f t="shared" si="48"/>
        <v>3109.4518766038354</v>
      </c>
      <c r="P451" s="323"/>
    </row>
    <row r="452" spans="1:16" s="855" customFormat="1" ht="15" customHeight="1" x14ac:dyDescent="0.25">
      <c r="A452" s="466" t="s">
        <v>1145</v>
      </c>
      <c r="B452" s="466" t="s">
        <v>2074</v>
      </c>
      <c r="C452" s="761" t="s">
        <v>77</v>
      </c>
      <c r="D452" s="487">
        <v>42278</v>
      </c>
      <c r="E452" s="466">
        <v>1.57</v>
      </c>
      <c r="F452" s="758">
        <v>2.1486000000000001</v>
      </c>
      <c r="G452" s="757" t="s">
        <v>976</v>
      </c>
      <c r="H452" s="524">
        <v>42286</v>
      </c>
      <c r="I452" s="758">
        <v>2.0891999999999999</v>
      </c>
      <c r="J452" s="798">
        <f>SUM(F452-I452)*10000</f>
        <v>594.00000000000114</v>
      </c>
      <c r="K452" s="750">
        <f t="shared" si="47"/>
        <v>7.1073205401563611</v>
      </c>
      <c r="L452" s="759">
        <f>SUM((F452-I452)/J452*K452)*E452</f>
        <v>1.1158493248045486E-3</v>
      </c>
      <c r="M452" s="761" t="s">
        <v>883</v>
      </c>
      <c r="N452" s="645">
        <v>1.407</v>
      </c>
      <c r="O452" s="799">
        <f t="shared" si="48"/>
        <v>4710.8351025863767</v>
      </c>
      <c r="P452" s="323"/>
    </row>
    <row r="453" spans="1:16" s="855" customFormat="1" ht="15" customHeight="1" x14ac:dyDescent="0.25">
      <c r="A453" s="411" t="s">
        <v>1156</v>
      </c>
      <c r="B453" s="411" t="s">
        <v>2069</v>
      </c>
      <c r="C453" s="728" t="s">
        <v>52</v>
      </c>
      <c r="D453" s="503">
        <v>42282</v>
      </c>
      <c r="E453" s="411">
        <v>3.62</v>
      </c>
      <c r="F453" s="731">
        <v>85.31</v>
      </c>
      <c r="G453" s="484" t="s">
        <v>976</v>
      </c>
      <c r="H453" s="524">
        <v>42286</v>
      </c>
      <c r="I453" s="731">
        <v>87.54</v>
      </c>
      <c r="J453" s="798">
        <f>SUM(I453-F453)*100</f>
        <v>223.0000000000004</v>
      </c>
      <c r="K453" s="412">
        <f t="shared" si="47"/>
        <v>10</v>
      </c>
      <c r="L453" s="732">
        <f>SUM((I453-F453)/J453*K453)*E453</f>
        <v>0.36200000000000004</v>
      </c>
      <c r="M453" s="728" t="s">
        <v>883</v>
      </c>
      <c r="N453" s="727">
        <v>1</v>
      </c>
      <c r="O453" s="799">
        <f t="shared" si="48"/>
        <v>8072.6000000000149</v>
      </c>
      <c r="P453" s="350"/>
    </row>
    <row r="454" spans="1:16" s="855" customFormat="1" ht="15" customHeight="1" x14ac:dyDescent="0.25">
      <c r="A454" s="411" t="s">
        <v>2331</v>
      </c>
      <c r="B454" s="411" t="s">
        <v>2069</v>
      </c>
      <c r="C454" s="728" t="s">
        <v>52</v>
      </c>
      <c r="D454" s="503">
        <v>42289</v>
      </c>
      <c r="E454" s="411">
        <v>5.0599999999999996</v>
      </c>
      <c r="F454" s="731">
        <v>0.7349</v>
      </c>
      <c r="G454" s="484" t="s">
        <v>1352</v>
      </c>
      <c r="H454" s="524">
        <v>42289</v>
      </c>
      <c r="I454" s="731">
        <v>0.73701000000000005</v>
      </c>
      <c r="J454" s="798">
        <f>SUM(I454-F454)*10000</f>
        <v>21.100000000000563</v>
      </c>
      <c r="K454" s="412">
        <f t="shared" si="47"/>
        <v>10</v>
      </c>
      <c r="L454" s="732">
        <f>SUM((I454-F454)/J454*K454)*E454</f>
        <v>5.0599999999999994E-3</v>
      </c>
      <c r="M454" s="728" t="s">
        <v>883</v>
      </c>
      <c r="N454" s="727">
        <v>1</v>
      </c>
      <c r="O454" s="799">
        <f t="shared" si="48"/>
        <v>1067.6600000000285</v>
      </c>
      <c r="P454" s="5"/>
    </row>
    <row r="455" spans="1:16" s="855" customFormat="1" ht="15" customHeight="1" x14ac:dyDescent="0.25">
      <c r="A455" s="411" t="s">
        <v>2331</v>
      </c>
      <c r="B455" s="411" t="s">
        <v>2069</v>
      </c>
      <c r="C455" s="728" t="s">
        <v>52</v>
      </c>
      <c r="D455" s="503">
        <v>42289</v>
      </c>
      <c r="E455" s="411">
        <v>5.0599999999999996</v>
      </c>
      <c r="F455" s="731">
        <v>0.7349</v>
      </c>
      <c r="G455" s="484" t="s">
        <v>1352</v>
      </c>
      <c r="H455" s="524">
        <v>42290</v>
      </c>
      <c r="I455" s="731">
        <v>0.73821999999999999</v>
      </c>
      <c r="J455" s="798">
        <f>SUM(I455-F455)*10000</f>
        <v>33.199999999999896</v>
      </c>
      <c r="K455" s="412">
        <f t="shared" si="47"/>
        <v>10</v>
      </c>
      <c r="L455" s="732">
        <f>SUM((I455-F455)/J455*K455)*E455</f>
        <v>5.0599999999999994E-3</v>
      </c>
      <c r="M455" s="728" t="s">
        <v>883</v>
      </c>
      <c r="N455" s="727">
        <v>1</v>
      </c>
      <c r="O455" s="799">
        <f t="shared" si="48"/>
        <v>1679.9199999999946</v>
      </c>
      <c r="P455" s="268"/>
    </row>
    <row r="456" spans="1:16" s="855" customFormat="1" ht="15" customHeight="1" x14ac:dyDescent="0.25">
      <c r="A456" s="411" t="s">
        <v>2331</v>
      </c>
      <c r="B456" s="411" t="s">
        <v>2069</v>
      </c>
      <c r="C456" s="728" t="s">
        <v>52</v>
      </c>
      <c r="D456" s="503">
        <v>42289</v>
      </c>
      <c r="E456" s="411">
        <v>5.0599999999999996</v>
      </c>
      <c r="F456" s="731">
        <v>0.7349</v>
      </c>
      <c r="G456" s="484" t="s">
        <v>1352</v>
      </c>
      <c r="H456" s="524">
        <v>42290</v>
      </c>
      <c r="I456" s="731">
        <v>0.7349</v>
      </c>
      <c r="J456" s="798">
        <f>SUM(I456-F456)*10000</f>
        <v>0</v>
      </c>
      <c r="K456" s="412">
        <f t="shared" si="47"/>
        <v>10</v>
      </c>
      <c r="L456" s="732" t="e">
        <f>SUM((I456-F456)/J456*K456)*E456</f>
        <v>#DIV/0!</v>
      </c>
      <c r="M456" s="728" t="s">
        <v>883</v>
      </c>
      <c r="N456" s="727">
        <v>1</v>
      </c>
      <c r="O456" s="799">
        <f t="shared" si="48"/>
        <v>0</v>
      </c>
      <c r="P456" s="350"/>
    </row>
    <row r="457" spans="1:16" s="855" customFormat="1" ht="15" customHeight="1" x14ac:dyDescent="0.25">
      <c r="A457" s="466" t="s">
        <v>1147</v>
      </c>
      <c r="B457" s="466" t="s">
        <v>2074</v>
      </c>
      <c r="C457" s="761" t="s">
        <v>77</v>
      </c>
      <c r="D457" s="487">
        <v>42276</v>
      </c>
      <c r="E457" s="466">
        <v>2.83</v>
      </c>
      <c r="F457" s="758">
        <v>0.97019999999999995</v>
      </c>
      <c r="G457" s="757" t="s">
        <v>52</v>
      </c>
      <c r="H457" s="524">
        <v>42290</v>
      </c>
      <c r="I457" s="758">
        <v>0.96389999999999998</v>
      </c>
      <c r="J457" s="798">
        <f>SUM(F457-I457)*10000</f>
        <v>62.999999999999723</v>
      </c>
      <c r="K457" s="750">
        <f t="shared" si="47"/>
        <v>10.51635292880429</v>
      </c>
      <c r="L457" s="759">
        <f>SUM((F457-I457)/J457*K457)*E457</f>
        <v>2.9761278788516146E-3</v>
      </c>
      <c r="M457" s="761" t="s">
        <v>883</v>
      </c>
      <c r="N457" s="645">
        <v>0.95089999999999997</v>
      </c>
      <c r="O457" s="799">
        <f t="shared" si="48"/>
        <v>1971.7747015211996</v>
      </c>
      <c r="P457" s="323"/>
    </row>
    <row r="458" spans="1:16" s="855" customFormat="1" ht="15" customHeight="1" x14ac:dyDescent="0.25">
      <c r="A458" s="411" t="s">
        <v>1030</v>
      </c>
      <c r="B458" s="411" t="s">
        <v>2069</v>
      </c>
      <c r="C458" s="728" t="s">
        <v>52</v>
      </c>
      <c r="D458" s="503">
        <v>42286</v>
      </c>
      <c r="E458" s="411">
        <v>3.35</v>
      </c>
      <c r="F458" s="731">
        <v>0.74070000000000003</v>
      </c>
      <c r="G458" s="484" t="s">
        <v>52</v>
      </c>
      <c r="H458" s="524">
        <v>42290</v>
      </c>
      <c r="I458" s="731">
        <v>0.74739999999999995</v>
      </c>
      <c r="J458" s="798">
        <f>SUM(I458-F458)*10000</f>
        <v>66.999999999999289</v>
      </c>
      <c r="K458" s="412">
        <f t="shared" si="47"/>
        <v>15.349194167306216</v>
      </c>
      <c r="L458" s="732">
        <f>SUM((I458-F458)/J458*K458)*E458</f>
        <v>5.1419800460475815E-3</v>
      </c>
      <c r="M458" s="728" t="s">
        <v>883</v>
      </c>
      <c r="N458" s="727">
        <v>0.65149999999999997</v>
      </c>
      <c r="O458" s="799">
        <f t="shared" si="48"/>
        <v>5287.9917587902437</v>
      </c>
      <c r="P458" s="350"/>
    </row>
    <row r="459" spans="1:16" s="855" customFormat="1" ht="15" customHeight="1" x14ac:dyDescent="0.25">
      <c r="A459" s="411" t="s">
        <v>1030</v>
      </c>
      <c r="B459" s="411" t="s">
        <v>2069</v>
      </c>
      <c r="C459" s="728" t="s">
        <v>52</v>
      </c>
      <c r="D459" s="503">
        <v>42286</v>
      </c>
      <c r="E459" s="411">
        <v>3.34</v>
      </c>
      <c r="F459" s="731">
        <v>0.74070000000000003</v>
      </c>
      <c r="G459" s="484" t="s">
        <v>52</v>
      </c>
      <c r="H459" s="524">
        <v>42290</v>
      </c>
      <c r="I459" s="731">
        <v>0.74350000000000005</v>
      </c>
      <c r="J459" s="798">
        <f>SUM(I459-F459)*10000</f>
        <v>28.000000000000249</v>
      </c>
      <c r="K459" s="412">
        <f t="shared" si="47"/>
        <v>15.349194167306216</v>
      </c>
      <c r="L459" s="732">
        <f>SUM((I459-F459)/J459*K459)*E459</f>
        <v>5.1266308518802756E-3</v>
      </c>
      <c r="M459" s="728" t="s">
        <v>883</v>
      </c>
      <c r="N459" s="727">
        <v>0.65149999999999997</v>
      </c>
      <c r="O459" s="799">
        <f t="shared" si="48"/>
        <v>2203.3102663491791</v>
      </c>
      <c r="P459" s="268"/>
    </row>
    <row r="460" spans="1:16" s="855" customFormat="1" ht="15" customHeight="1" x14ac:dyDescent="0.25">
      <c r="A460" s="466" t="s">
        <v>1030</v>
      </c>
      <c r="B460" s="466" t="s">
        <v>2068</v>
      </c>
      <c r="C460" s="761" t="s">
        <v>77</v>
      </c>
      <c r="D460" s="487">
        <v>42272</v>
      </c>
      <c r="E460" s="466">
        <v>5.94</v>
      </c>
      <c r="F460" s="758">
        <v>0.74080000000000001</v>
      </c>
      <c r="G460" s="757" t="s">
        <v>2338</v>
      </c>
      <c r="H460" s="524">
        <v>42290</v>
      </c>
      <c r="I460" s="758">
        <v>0.74680000000000002</v>
      </c>
      <c r="J460" s="798">
        <f>SUM(F460-I460)*10000</f>
        <v>-60.000000000000057</v>
      </c>
      <c r="K460" s="750">
        <f t="shared" si="47"/>
        <v>15.172204521316948</v>
      </c>
      <c r="L460" s="759">
        <f>SUM((F460-I460)/J460*K460)*E460</f>
        <v>9.0122894856622671E-3</v>
      </c>
      <c r="M460" s="761" t="s">
        <v>883</v>
      </c>
      <c r="N460" s="645">
        <v>0.65910000000000002</v>
      </c>
      <c r="O460" s="799">
        <f t="shared" si="48"/>
        <v>-8204.1779569069422</v>
      </c>
      <c r="P460" s="268"/>
    </row>
    <row r="461" spans="1:16" s="855" customFormat="1" ht="15" customHeight="1" x14ac:dyDescent="0.25">
      <c r="A461" s="411" t="s">
        <v>1032</v>
      </c>
      <c r="B461" s="411" t="s">
        <v>2079</v>
      </c>
      <c r="C461" s="728" t="s">
        <v>52</v>
      </c>
      <c r="D461" s="503">
        <v>42278</v>
      </c>
      <c r="E461" s="411">
        <v>8.49</v>
      </c>
      <c r="F461" s="731">
        <v>1.4681999999999999</v>
      </c>
      <c r="G461" s="484" t="s">
        <v>2338</v>
      </c>
      <c r="H461" s="524">
        <v>42290</v>
      </c>
      <c r="I461" s="731">
        <v>1.4683999999999999</v>
      </c>
      <c r="J461" s="798">
        <f>SUM(I461-F461)*10000</f>
        <v>1.9999999999997797</v>
      </c>
      <c r="K461" s="412">
        <f t="shared" si="47"/>
        <v>11.053387863380127</v>
      </c>
      <c r="L461" s="732">
        <f t="shared" ref="L461:L466" si="49">SUM((I461-F461)/J461*K461)*E461</f>
        <v>9.3843262960097273E-3</v>
      </c>
      <c r="M461" s="728" t="s">
        <v>883</v>
      </c>
      <c r="N461" s="727">
        <v>0.90469999999999995</v>
      </c>
      <c r="O461" s="799">
        <f t="shared" si="48"/>
        <v>207.45719677260297</v>
      </c>
      <c r="P461" s="326"/>
    </row>
    <row r="462" spans="1:16" s="855" customFormat="1" ht="15" customHeight="1" x14ac:dyDescent="0.25">
      <c r="A462" s="411" t="s">
        <v>1146</v>
      </c>
      <c r="B462" s="411" t="s">
        <v>2254</v>
      </c>
      <c r="C462" s="728" t="s">
        <v>52</v>
      </c>
      <c r="D462" s="503">
        <v>42282</v>
      </c>
      <c r="E462" s="411">
        <v>8.39</v>
      </c>
      <c r="F462" s="731">
        <v>1.5145999999999999</v>
      </c>
      <c r="G462" s="484" t="s">
        <v>2338</v>
      </c>
      <c r="H462" s="524">
        <v>42290</v>
      </c>
      <c r="I462" s="731">
        <v>1.5294000000000001</v>
      </c>
      <c r="J462" s="798">
        <f>SUM(I462-F462)*10000</f>
        <v>148.00000000000148</v>
      </c>
      <c r="K462" s="412">
        <f t="shared" si="47"/>
        <v>10</v>
      </c>
      <c r="L462" s="732">
        <f t="shared" si="49"/>
        <v>8.3899999999999999E-3</v>
      </c>
      <c r="M462" s="728" t="s">
        <v>883</v>
      </c>
      <c r="N462" s="727">
        <v>1</v>
      </c>
      <c r="O462" s="799">
        <f t="shared" si="48"/>
        <v>12417.200000000124</v>
      </c>
      <c r="P462" s="323"/>
    </row>
    <row r="463" spans="1:16" s="855" customFormat="1" ht="15" customHeight="1" x14ac:dyDescent="0.25">
      <c r="A463" s="411" t="s">
        <v>1031</v>
      </c>
      <c r="B463" s="411" t="s">
        <v>2069</v>
      </c>
      <c r="C463" s="728" t="s">
        <v>52</v>
      </c>
      <c r="D463" s="503">
        <v>42289</v>
      </c>
      <c r="E463" s="411">
        <v>6.07</v>
      </c>
      <c r="F463" s="731">
        <v>1.3038000000000001</v>
      </c>
      <c r="G463" s="484" t="s">
        <v>52</v>
      </c>
      <c r="H463" s="524">
        <v>42292</v>
      </c>
      <c r="I463" s="731">
        <v>1.2887</v>
      </c>
      <c r="J463" s="798">
        <f>SUM(I463-F463)*10000</f>
        <v>-151.00000000000114</v>
      </c>
      <c r="K463" s="412">
        <f t="shared" si="47"/>
        <v>7.7154540544711052</v>
      </c>
      <c r="L463" s="732">
        <f t="shared" si="49"/>
        <v>4.6832806110639605E-3</v>
      </c>
      <c r="M463" s="728" t="s">
        <v>883</v>
      </c>
      <c r="N463" s="727">
        <v>1.2961</v>
      </c>
      <c r="O463" s="799">
        <f t="shared" si="48"/>
        <v>-5456.1790932078038</v>
      </c>
      <c r="P463" s="326"/>
    </row>
    <row r="464" spans="1:16" s="855" customFormat="1" ht="15" customHeight="1" x14ac:dyDescent="0.25">
      <c r="A464" s="411" t="s">
        <v>1156</v>
      </c>
      <c r="B464" s="411" t="s">
        <v>2276</v>
      </c>
      <c r="C464" s="728" t="s">
        <v>52</v>
      </c>
      <c r="D464" s="503">
        <v>42297</v>
      </c>
      <c r="E464" s="411">
        <v>4.0199999999999996</v>
      </c>
      <c r="F464" s="731">
        <v>86.6</v>
      </c>
      <c r="G464" s="484" t="s">
        <v>2338</v>
      </c>
      <c r="H464" s="524">
        <v>42292</v>
      </c>
      <c r="I464" s="731">
        <v>87.004999999999995</v>
      </c>
      <c r="J464" s="798">
        <f>SUM(I464-F464)*100</f>
        <v>40.500000000000114</v>
      </c>
      <c r="K464" s="412">
        <f t="shared" si="47"/>
        <v>10</v>
      </c>
      <c r="L464" s="732">
        <f t="shared" si="49"/>
        <v>0.40199999999999997</v>
      </c>
      <c r="M464" s="728" t="s">
        <v>883</v>
      </c>
      <c r="N464" s="727">
        <v>1</v>
      </c>
      <c r="O464" s="799">
        <f t="shared" si="48"/>
        <v>1628.1000000000045</v>
      </c>
      <c r="P464" s="268" t="s">
        <v>2335</v>
      </c>
    </row>
    <row r="465" spans="1:16" s="855" customFormat="1" ht="15" customHeight="1" x14ac:dyDescent="0.25">
      <c r="A465" s="411" t="s">
        <v>1031</v>
      </c>
      <c r="B465" s="411" t="s">
        <v>2069</v>
      </c>
      <c r="C465" s="728" t="s">
        <v>52</v>
      </c>
      <c r="D465" s="503">
        <v>42289</v>
      </c>
      <c r="E465" s="411">
        <v>5.33</v>
      </c>
      <c r="F465" s="731">
        <v>1.3067</v>
      </c>
      <c r="G465" s="484" t="s">
        <v>976</v>
      </c>
      <c r="H465" s="524">
        <v>42292</v>
      </c>
      <c r="I465" s="731">
        <v>1.2895000000000001</v>
      </c>
      <c r="J465" s="798">
        <f>SUM(I465-F465)*10000</f>
        <v>-171.99999999999881</v>
      </c>
      <c r="K465" s="412">
        <f t="shared" si="47"/>
        <v>7.7154540544711052</v>
      </c>
      <c r="L465" s="732">
        <f t="shared" si="49"/>
        <v>4.1123370110330995E-3</v>
      </c>
      <c r="M465" s="728" t="s">
        <v>883</v>
      </c>
      <c r="N465" s="727">
        <v>1.2961</v>
      </c>
      <c r="O465" s="799">
        <f t="shared" si="48"/>
        <v>-5457.3101296017912</v>
      </c>
      <c r="P465" s="326"/>
    </row>
    <row r="466" spans="1:16" s="855" customFormat="1" ht="15" customHeight="1" x14ac:dyDescent="0.25">
      <c r="A466" s="411" t="s">
        <v>1156</v>
      </c>
      <c r="B466" s="411" t="s">
        <v>2276</v>
      </c>
      <c r="C466" s="728" t="s">
        <v>52</v>
      </c>
      <c r="D466" s="503">
        <v>42297</v>
      </c>
      <c r="E466" s="411">
        <v>4.0199999999999996</v>
      </c>
      <c r="F466" s="731">
        <v>86.6</v>
      </c>
      <c r="G466" s="484" t="s">
        <v>2338</v>
      </c>
      <c r="H466" s="524">
        <v>42298</v>
      </c>
      <c r="I466" s="731">
        <v>86.6</v>
      </c>
      <c r="J466" s="798">
        <f>SUM(I466-F466)*100</f>
        <v>0</v>
      </c>
      <c r="K466" s="412">
        <f t="shared" si="47"/>
        <v>10</v>
      </c>
      <c r="L466" s="732" t="e">
        <f t="shared" si="49"/>
        <v>#DIV/0!</v>
      </c>
      <c r="M466" s="728" t="s">
        <v>883</v>
      </c>
      <c r="N466" s="727">
        <v>1</v>
      </c>
      <c r="O466" s="799">
        <f t="shared" si="48"/>
        <v>0</v>
      </c>
      <c r="P466" s="268"/>
    </row>
    <row r="467" spans="1:16" s="855" customFormat="1" ht="15" customHeight="1" x14ac:dyDescent="0.25">
      <c r="A467" s="466" t="s">
        <v>1035</v>
      </c>
      <c r="B467" s="466" t="s">
        <v>2074</v>
      </c>
      <c r="C467" s="761" t="s">
        <v>77</v>
      </c>
      <c r="D467" s="487">
        <v>42299</v>
      </c>
      <c r="E467" s="466">
        <v>6.41</v>
      </c>
      <c r="F467" s="758">
        <v>1.1103499999999999</v>
      </c>
      <c r="G467" s="757" t="s">
        <v>1352</v>
      </c>
      <c r="H467" s="524">
        <v>42299</v>
      </c>
      <c r="I467" s="758">
        <v>1.1073999999999999</v>
      </c>
      <c r="J467" s="798">
        <f>SUM(F467-I467)*10000</f>
        <v>29.500000000000082</v>
      </c>
      <c r="K467" s="750">
        <f t="shared" si="47"/>
        <v>10</v>
      </c>
      <c r="L467" s="759">
        <f>SUM((F467-I467)/J467*K467)*E467</f>
        <v>6.4099999999999999E-3</v>
      </c>
      <c r="M467" s="761" t="s">
        <v>883</v>
      </c>
      <c r="N467" s="645">
        <v>1</v>
      </c>
      <c r="O467" s="799">
        <f t="shared" si="48"/>
        <v>1890.950000000005</v>
      </c>
      <c r="P467" s="323"/>
    </row>
    <row r="468" spans="1:16" s="855" customFormat="1" ht="15" customHeight="1" x14ac:dyDescent="0.25">
      <c r="A468" s="466" t="s">
        <v>1146</v>
      </c>
      <c r="B468" s="466" t="s">
        <v>2074</v>
      </c>
      <c r="C468" s="761" t="s">
        <v>77</v>
      </c>
      <c r="D468" s="487">
        <v>42299</v>
      </c>
      <c r="E468" s="466">
        <v>4.99</v>
      </c>
      <c r="F468" s="758">
        <v>1.54097</v>
      </c>
      <c r="G468" s="757" t="s">
        <v>1352</v>
      </c>
      <c r="H468" s="524">
        <v>42299</v>
      </c>
      <c r="I468" s="758">
        <v>1.5388900000000001</v>
      </c>
      <c r="J468" s="798">
        <f>SUM(F468-I468)*10000</f>
        <v>20.799999999998597</v>
      </c>
      <c r="K468" s="750">
        <f t="shared" si="47"/>
        <v>10</v>
      </c>
      <c r="L468" s="759">
        <f>SUM((F468-I468)/J468*K468)*E468</f>
        <v>4.9900000000000005E-3</v>
      </c>
      <c r="M468" s="761" t="s">
        <v>883</v>
      </c>
      <c r="N468" s="645">
        <v>1</v>
      </c>
      <c r="O468" s="799">
        <f t="shared" si="48"/>
        <v>1037.91999999993</v>
      </c>
      <c r="P468" s="323"/>
    </row>
    <row r="469" spans="1:16" s="855" customFormat="1" ht="15" customHeight="1" x14ac:dyDescent="0.25">
      <c r="A469" s="466" t="s">
        <v>1146</v>
      </c>
      <c r="B469" s="466" t="s">
        <v>2074</v>
      </c>
      <c r="C469" s="761" t="s">
        <v>77</v>
      </c>
      <c r="D469" s="487">
        <v>42299</v>
      </c>
      <c r="E469" s="466">
        <v>4.99</v>
      </c>
      <c r="F469" s="758">
        <v>1.54097</v>
      </c>
      <c r="G469" s="757" t="s">
        <v>1352</v>
      </c>
      <c r="H469" s="524">
        <v>42299</v>
      </c>
      <c r="I469" s="758">
        <v>1.53833</v>
      </c>
      <c r="J469" s="798">
        <f>SUM(F469-I469)*10000</f>
        <v>26.399999999999757</v>
      </c>
      <c r="K469" s="750">
        <f t="shared" si="47"/>
        <v>10</v>
      </c>
      <c r="L469" s="759">
        <f>SUM((F469-I469)/J469*K469)*E469</f>
        <v>4.9900000000000005E-3</v>
      </c>
      <c r="M469" s="761" t="s">
        <v>883</v>
      </c>
      <c r="N469" s="645">
        <v>1</v>
      </c>
      <c r="O469" s="799">
        <f t="shared" si="48"/>
        <v>1317.3599999999878</v>
      </c>
      <c r="P469" s="323"/>
    </row>
    <row r="470" spans="1:16" s="855" customFormat="1" ht="15" customHeight="1" x14ac:dyDescent="0.25">
      <c r="A470" s="466" t="s">
        <v>1146</v>
      </c>
      <c r="B470" s="466" t="s">
        <v>2074</v>
      </c>
      <c r="C470" s="761" t="s">
        <v>77</v>
      </c>
      <c r="D470" s="487">
        <v>42299</v>
      </c>
      <c r="E470" s="466">
        <v>4.99</v>
      </c>
      <c r="F470" s="758">
        <v>1.54097</v>
      </c>
      <c r="G470" s="757" t="s">
        <v>1352</v>
      </c>
      <c r="H470" s="524">
        <v>42299</v>
      </c>
      <c r="I470" s="758">
        <v>1.5376000000000001</v>
      </c>
      <c r="J470" s="798">
        <f>SUM(F470-I470)*10000</f>
        <v>33.699999999998731</v>
      </c>
      <c r="K470" s="750">
        <f t="shared" si="47"/>
        <v>10</v>
      </c>
      <c r="L470" s="759">
        <f>SUM((F470-I470)/J470*K470)*E470</f>
        <v>4.9900000000000005E-3</v>
      </c>
      <c r="M470" s="761" t="s">
        <v>883</v>
      </c>
      <c r="N470" s="645">
        <v>1</v>
      </c>
      <c r="O470" s="799">
        <f t="shared" si="48"/>
        <v>1681.6299999999369</v>
      </c>
      <c r="P470" s="323"/>
    </row>
    <row r="471" spans="1:16" s="855" customFormat="1" ht="15" customHeight="1" x14ac:dyDescent="0.25">
      <c r="A471" s="466" t="s">
        <v>1275</v>
      </c>
      <c r="B471" s="466" t="s">
        <v>2074</v>
      </c>
      <c r="C471" s="761" t="s">
        <v>77</v>
      </c>
      <c r="D471" s="487">
        <v>42278</v>
      </c>
      <c r="E471" s="466">
        <v>3.86</v>
      </c>
      <c r="F471" s="758">
        <v>119.06100000000001</v>
      </c>
      <c r="G471" s="757" t="s">
        <v>52</v>
      </c>
      <c r="H471" s="524">
        <v>42299</v>
      </c>
      <c r="I471" s="758">
        <v>120.169</v>
      </c>
      <c r="J471" s="798">
        <f>SUM(F471-I471)*100</f>
        <v>-110.79999999999899</v>
      </c>
      <c r="K471" s="750">
        <f t="shared" si="47"/>
        <v>10</v>
      </c>
      <c r="L471" s="759">
        <f>SUM((F471-I471)/J471*K471)*E471</f>
        <v>0.38600000000000001</v>
      </c>
      <c r="M471" s="761" t="s">
        <v>883</v>
      </c>
      <c r="N471" s="645">
        <v>1</v>
      </c>
      <c r="O471" s="799">
        <f t="shared" si="48"/>
        <v>-4276.879999999961</v>
      </c>
      <c r="P471" s="323"/>
    </row>
    <row r="472" spans="1:16" s="855" customFormat="1" ht="15" customHeight="1" x14ac:dyDescent="0.25">
      <c r="A472" s="411" t="s">
        <v>1030</v>
      </c>
      <c r="B472" s="411" t="s">
        <v>2069</v>
      </c>
      <c r="C472" s="728" t="s">
        <v>52</v>
      </c>
      <c r="D472" s="503">
        <v>42298</v>
      </c>
      <c r="E472" s="411">
        <v>7.65</v>
      </c>
      <c r="F472" s="731">
        <v>0.73099999999999998</v>
      </c>
      <c r="G472" s="484" t="s">
        <v>52</v>
      </c>
      <c r="H472" s="524">
        <v>42299</v>
      </c>
      <c r="I472" s="731">
        <v>0.73240000000000005</v>
      </c>
      <c r="J472" s="798">
        <f>SUM(I472-F472)*10000</f>
        <v>14.000000000000679</v>
      </c>
      <c r="K472" s="412">
        <f t="shared" si="47"/>
        <v>15.446400988569664</v>
      </c>
      <c r="L472" s="732">
        <f>SUM((I472-F472)/J472*K472)*E472</f>
        <v>1.1816496756255795E-2</v>
      </c>
      <c r="M472" s="728" t="s">
        <v>883</v>
      </c>
      <c r="N472" s="727">
        <v>0.64739999999999998</v>
      </c>
      <c r="O472" s="799">
        <f t="shared" si="48"/>
        <v>2555.3128604817598</v>
      </c>
      <c r="P472" s="268"/>
    </row>
    <row r="473" spans="1:16" s="855" customFormat="1" ht="15" customHeight="1" x14ac:dyDescent="0.25">
      <c r="A473" s="411" t="s">
        <v>1140</v>
      </c>
      <c r="B473" s="411" t="s">
        <v>2069</v>
      </c>
      <c r="C473" s="728" t="s">
        <v>52</v>
      </c>
      <c r="D473" s="503">
        <v>42285</v>
      </c>
      <c r="E473" s="411">
        <v>5.1100000000000003</v>
      </c>
      <c r="F473" s="731">
        <v>1.4702999999999999</v>
      </c>
      <c r="G473" s="484" t="s">
        <v>976</v>
      </c>
      <c r="H473" s="524">
        <v>42299</v>
      </c>
      <c r="I473" s="731">
        <v>1.4550000000000001</v>
      </c>
      <c r="J473" s="798">
        <f>SUM(I473-F473)*10000</f>
        <v>-152.99999999999869</v>
      </c>
      <c r="K473" s="412">
        <f t="shared" si="47"/>
        <v>7.6587271195527293</v>
      </c>
      <c r="L473" s="732">
        <f>SUM((I473-F473)/J473*K473)*E473</f>
        <v>3.9136095580914448E-3</v>
      </c>
      <c r="M473" s="728" t="s">
        <v>883</v>
      </c>
      <c r="N473" s="727">
        <v>1.3057000000000001</v>
      </c>
      <c r="O473" s="799">
        <f t="shared" si="48"/>
        <v>-4585.9099516580063</v>
      </c>
      <c r="P473" s="268"/>
    </row>
    <row r="474" spans="1:16" s="855" customFormat="1" ht="15" customHeight="1" x14ac:dyDescent="0.25">
      <c r="A474" s="466" t="s">
        <v>1035</v>
      </c>
      <c r="B474" s="466" t="s">
        <v>2074</v>
      </c>
      <c r="C474" s="761" t="s">
        <v>77</v>
      </c>
      <c r="D474" s="487">
        <v>42299</v>
      </c>
      <c r="E474" s="466">
        <v>8.34</v>
      </c>
      <c r="F474" s="758">
        <v>1.1298999999999999</v>
      </c>
      <c r="G474" s="757" t="s">
        <v>976</v>
      </c>
      <c r="H474" s="524">
        <v>42299</v>
      </c>
      <c r="I474" s="758">
        <v>1.1128</v>
      </c>
      <c r="J474" s="798">
        <f>SUM(F474-I474)*10000</f>
        <v>170.99999999999892</v>
      </c>
      <c r="K474" s="750">
        <f t="shared" si="47"/>
        <v>10</v>
      </c>
      <c r="L474" s="759">
        <f>SUM((F474-I474)/J474*K474)*E474</f>
        <v>8.3400000000000002E-3</v>
      </c>
      <c r="M474" s="761" t="s">
        <v>883</v>
      </c>
      <c r="N474" s="645">
        <v>1</v>
      </c>
      <c r="O474" s="799">
        <f t="shared" si="48"/>
        <v>14261.399999999909</v>
      </c>
      <c r="P474" s="323"/>
    </row>
    <row r="475" spans="1:16" s="855" customFormat="1" ht="15" customHeight="1" x14ac:dyDescent="0.25">
      <c r="A475" s="466" t="s">
        <v>1035</v>
      </c>
      <c r="B475" s="466" t="s">
        <v>2074</v>
      </c>
      <c r="C475" s="761" t="s">
        <v>77</v>
      </c>
      <c r="D475" s="487">
        <v>42299</v>
      </c>
      <c r="E475" s="466">
        <v>6.4</v>
      </c>
      <c r="F475" s="758">
        <v>1.1103499999999999</v>
      </c>
      <c r="G475" s="757" t="s">
        <v>1352</v>
      </c>
      <c r="H475" s="524">
        <v>42300</v>
      </c>
      <c r="I475" s="758">
        <v>1.10528</v>
      </c>
      <c r="J475" s="798">
        <f>SUM(F475-I475)*10000</f>
        <v>50.699999999999079</v>
      </c>
      <c r="K475" s="750">
        <f t="shared" si="47"/>
        <v>10</v>
      </c>
      <c r="L475" s="759">
        <f>SUM((F475-I475)/J475*K475)*E475</f>
        <v>6.4000000000000003E-3</v>
      </c>
      <c r="M475" s="761" t="s">
        <v>883</v>
      </c>
      <c r="N475" s="645">
        <v>1</v>
      </c>
      <c r="O475" s="799">
        <f t="shared" si="48"/>
        <v>3244.7999999999411</v>
      </c>
      <c r="P475" s="323"/>
    </row>
    <row r="476" spans="1:16" s="855" customFormat="1" ht="15" customHeight="1" x14ac:dyDescent="0.25">
      <c r="A476" s="466" t="s">
        <v>1035</v>
      </c>
      <c r="B476" s="466" t="s">
        <v>2074</v>
      </c>
      <c r="C476" s="761" t="s">
        <v>77</v>
      </c>
      <c r="D476" s="487">
        <v>42299</v>
      </c>
      <c r="E476" s="466">
        <v>6.4</v>
      </c>
      <c r="F476" s="758">
        <v>1.1103499999999999</v>
      </c>
      <c r="G476" s="757" t="s">
        <v>1352</v>
      </c>
      <c r="H476" s="524">
        <v>42300</v>
      </c>
      <c r="I476" s="758">
        <v>1.10117</v>
      </c>
      <c r="J476" s="798">
        <f>SUM(F476-I476)*10000</f>
        <v>91.799999999999656</v>
      </c>
      <c r="K476" s="750">
        <f t="shared" si="47"/>
        <v>10</v>
      </c>
      <c r="L476" s="759">
        <f>SUM((F476-I476)/J476*K476)*E476</f>
        <v>6.4000000000000003E-3</v>
      </c>
      <c r="M476" s="761" t="s">
        <v>883</v>
      </c>
      <c r="N476" s="645">
        <v>1</v>
      </c>
      <c r="O476" s="799">
        <f t="shared" si="48"/>
        <v>5875.1999999999789</v>
      </c>
      <c r="P476" s="323"/>
    </row>
    <row r="477" spans="1:16" s="855" customFormat="1" ht="15" customHeight="1" x14ac:dyDescent="0.25">
      <c r="A477" s="411" t="s">
        <v>1140</v>
      </c>
      <c r="B477" s="411" t="s">
        <v>2079</v>
      </c>
      <c r="C477" s="728" t="s">
        <v>52</v>
      </c>
      <c r="D477" s="503">
        <v>42299</v>
      </c>
      <c r="E477" s="411">
        <v>11.04</v>
      </c>
      <c r="F477" s="731">
        <v>1.4610000000000001</v>
      </c>
      <c r="G477" s="484" t="s">
        <v>2338</v>
      </c>
      <c r="H477" s="524">
        <v>42300</v>
      </c>
      <c r="I477" s="731">
        <v>1.4530000000000001</v>
      </c>
      <c r="J477" s="798">
        <f>SUM(I477-F477)*10000</f>
        <v>-80.000000000000071</v>
      </c>
      <c r="K477" s="412">
        <f t="shared" si="47"/>
        <v>7.6115086010047195</v>
      </c>
      <c r="L477" s="732">
        <f>SUM((I477-F477)/J477*K477)*E477</f>
        <v>8.403105495509211E-3</v>
      </c>
      <c r="M477" s="728" t="s">
        <v>883</v>
      </c>
      <c r="N477" s="727">
        <v>1.3138000000000001</v>
      </c>
      <c r="O477" s="799">
        <f t="shared" si="48"/>
        <v>-5116.8247803374734</v>
      </c>
      <c r="P477" s="350"/>
    </row>
    <row r="478" spans="1:16" s="855" customFormat="1" ht="15" customHeight="1" x14ac:dyDescent="0.25">
      <c r="A478" s="411" t="s">
        <v>1035</v>
      </c>
      <c r="B478" s="411" t="s">
        <v>2079</v>
      </c>
      <c r="C478" s="728" t="s">
        <v>52</v>
      </c>
      <c r="D478" s="503">
        <v>42299</v>
      </c>
      <c r="E478" s="411">
        <v>11.04</v>
      </c>
      <c r="F478" s="731">
        <v>1.1120000000000001</v>
      </c>
      <c r="G478" s="484" t="s">
        <v>2338</v>
      </c>
      <c r="H478" s="524">
        <v>42300</v>
      </c>
      <c r="I478" s="731">
        <v>1.1040000000000001</v>
      </c>
      <c r="J478" s="798">
        <f>SUM(I478-F478)*10000</f>
        <v>-80.000000000000071</v>
      </c>
      <c r="K478" s="412">
        <f t="shared" si="47"/>
        <v>10</v>
      </c>
      <c r="L478" s="732">
        <f>SUM((I478-F478)/J478*K478)*E478</f>
        <v>1.1039999999999999E-2</v>
      </c>
      <c r="M478" s="728" t="s">
        <v>883</v>
      </c>
      <c r="N478" s="727">
        <v>1</v>
      </c>
      <c r="O478" s="799">
        <f t="shared" si="48"/>
        <v>-8832.0000000000073</v>
      </c>
      <c r="P478" s="323"/>
    </row>
    <row r="479" spans="1:16" s="855" customFormat="1" ht="15" customHeight="1" x14ac:dyDescent="0.25">
      <c r="A479" s="411" t="s">
        <v>1177</v>
      </c>
      <c r="B479" s="411" t="s">
        <v>2069</v>
      </c>
      <c r="C479" s="728" t="s">
        <v>52</v>
      </c>
      <c r="D479" s="503">
        <v>42298</v>
      </c>
      <c r="E479" s="411">
        <v>1.66</v>
      </c>
      <c r="F479" s="731">
        <v>2.2970999999999999</v>
      </c>
      <c r="G479" s="484" t="s">
        <v>976</v>
      </c>
      <c r="H479" s="524">
        <v>42300</v>
      </c>
      <c r="I479" s="731">
        <v>2.2439</v>
      </c>
      <c r="J479" s="798">
        <f>SUM(I479-F479)*10000</f>
        <v>-531.99999999999909</v>
      </c>
      <c r="K479" s="412">
        <f t="shared" si="47"/>
        <v>6.7060085836909868</v>
      </c>
      <c r="L479" s="732">
        <f>SUM((I479-F479)/J479*K479)*E479</f>
        <v>1.1131974248927037E-3</v>
      </c>
      <c r="M479" s="728" t="s">
        <v>883</v>
      </c>
      <c r="N479" s="727">
        <v>1.4912000000000001</v>
      </c>
      <c r="O479" s="939">
        <f t="shared" si="48"/>
        <v>-3971.4393109101215</v>
      </c>
      <c r="P479" s="326"/>
    </row>
    <row r="480" spans="1:16" s="855" customFormat="1" ht="15" customHeight="1" x14ac:dyDescent="0.25">
      <c r="A480" s="411" t="s">
        <v>1275</v>
      </c>
      <c r="B480" s="411" t="s">
        <v>2069</v>
      </c>
      <c r="C480" s="728" t="s">
        <v>52</v>
      </c>
      <c r="D480" s="503">
        <v>42298</v>
      </c>
      <c r="E480" s="411">
        <v>9.01</v>
      </c>
      <c r="F480" s="731">
        <v>119.62</v>
      </c>
      <c r="G480" s="484" t="s">
        <v>976</v>
      </c>
      <c r="H480" s="524">
        <v>42300</v>
      </c>
      <c r="I480" s="731">
        <v>121.005</v>
      </c>
      <c r="J480" s="798">
        <f>SUM(I480-F480)*100</f>
        <v>138.49999999999909</v>
      </c>
      <c r="K480" s="412">
        <f t="shared" si="47"/>
        <v>10</v>
      </c>
      <c r="L480" s="732">
        <f>SUM((I480-F480)/J480*K480)*E480</f>
        <v>0.90100000000000002</v>
      </c>
      <c r="M480" s="728" t="s">
        <v>883</v>
      </c>
      <c r="N480" s="727">
        <v>1</v>
      </c>
      <c r="O480" s="799">
        <f t="shared" si="48"/>
        <v>12478.849999999919</v>
      </c>
      <c r="P480" s="323"/>
    </row>
    <row r="481" spans="1:17" s="855" customFormat="1" ht="15" customHeight="1" x14ac:dyDescent="0.25">
      <c r="A481" s="466" t="s">
        <v>1035</v>
      </c>
      <c r="B481" s="466" t="s">
        <v>2287</v>
      </c>
      <c r="C481" s="761" t="s">
        <v>77</v>
      </c>
      <c r="D481" s="487">
        <v>42305</v>
      </c>
      <c r="E481" s="466">
        <v>5.88</v>
      </c>
      <c r="F481" s="758">
        <v>1.0991200000000001</v>
      </c>
      <c r="G481" s="757" t="s">
        <v>1352</v>
      </c>
      <c r="H481" s="524">
        <v>42305</v>
      </c>
      <c r="I481" s="758">
        <v>1.09704</v>
      </c>
      <c r="J481" s="798">
        <f>SUM(F481-I481)*10000</f>
        <v>20.800000000000818</v>
      </c>
      <c r="K481" s="750">
        <f t="shared" si="47"/>
        <v>10</v>
      </c>
      <c r="L481" s="759">
        <f>SUM((F481-I481)/J481*K481)*E481</f>
        <v>5.8799999999999998E-3</v>
      </c>
      <c r="M481" s="761" t="s">
        <v>883</v>
      </c>
      <c r="N481" s="645">
        <v>1</v>
      </c>
      <c r="O481" s="799">
        <f t="shared" si="48"/>
        <v>1223.0400000000482</v>
      </c>
      <c r="P481" s="323"/>
    </row>
    <row r="482" spans="1:17" s="855" customFormat="1" ht="15" customHeight="1" x14ac:dyDescent="0.25">
      <c r="A482" s="466" t="s">
        <v>1035</v>
      </c>
      <c r="B482" s="466" t="s">
        <v>2287</v>
      </c>
      <c r="C482" s="761" t="s">
        <v>77</v>
      </c>
      <c r="D482" s="487">
        <v>42305</v>
      </c>
      <c r="E482" s="466">
        <v>5.88</v>
      </c>
      <c r="F482" s="758">
        <v>1.0991200000000001</v>
      </c>
      <c r="G482" s="757" t="s">
        <v>1352</v>
      </c>
      <c r="H482" s="524">
        <v>42305</v>
      </c>
      <c r="I482" s="758">
        <v>1.09588</v>
      </c>
      <c r="J482" s="798">
        <f>SUM(F482-I482)*10000</f>
        <v>32.400000000001313</v>
      </c>
      <c r="K482" s="750">
        <f t="shared" si="47"/>
        <v>10</v>
      </c>
      <c r="L482" s="759">
        <f>SUM((F482-I482)/J482*K482)*E482</f>
        <v>5.8799999999999998E-3</v>
      </c>
      <c r="M482" s="761" t="s">
        <v>883</v>
      </c>
      <c r="N482" s="645">
        <v>1</v>
      </c>
      <c r="O482" s="799">
        <f t="shared" ref="O482:O513" si="50">SUM(J482*K482*E482)/N482</f>
        <v>1905.1200000000772</v>
      </c>
      <c r="P482" s="323"/>
    </row>
    <row r="483" spans="1:17" s="855" customFormat="1" ht="15" customHeight="1" x14ac:dyDescent="0.25">
      <c r="A483" s="466" t="s">
        <v>1035</v>
      </c>
      <c r="B483" s="466" t="s">
        <v>2287</v>
      </c>
      <c r="C483" s="761" t="s">
        <v>77</v>
      </c>
      <c r="D483" s="487">
        <v>42305</v>
      </c>
      <c r="E483" s="466">
        <v>5.88</v>
      </c>
      <c r="F483" s="758">
        <v>1.0991200000000001</v>
      </c>
      <c r="G483" s="757" t="s">
        <v>1352</v>
      </c>
      <c r="H483" s="524">
        <v>42305</v>
      </c>
      <c r="I483" s="758">
        <v>1.0940700000000001</v>
      </c>
      <c r="J483" s="798">
        <f>SUM(F483-I483)*10000</f>
        <v>50.499999999999986</v>
      </c>
      <c r="K483" s="750">
        <f t="shared" si="47"/>
        <v>10</v>
      </c>
      <c r="L483" s="759">
        <f>SUM((F483-I483)/J483*K483)*E483</f>
        <v>5.8799999999999998E-3</v>
      </c>
      <c r="M483" s="761" t="s">
        <v>883</v>
      </c>
      <c r="N483" s="645">
        <v>1</v>
      </c>
      <c r="O483" s="799">
        <f t="shared" si="50"/>
        <v>2969.3999999999992</v>
      </c>
      <c r="P483" s="323"/>
    </row>
    <row r="484" spans="1:17" s="855" customFormat="1" ht="15" customHeight="1" x14ac:dyDescent="0.25">
      <c r="A484" s="411" t="s">
        <v>1035</v>
      </c>
      <c r="B484" s="411" t="s">
        <v>2079</v>
      </c>
      <c r="C484" s="728" t="s">
        <v>52</v>
      </c>
      <c r="D484" s="503">
        <v>42300</v>
      </c>
      <c r="E484" s="411">
        <v>11.04</v>
      </c>
      <c r="F484" s="731">
        <v>1.1000000000000001</v>
      </c>
      <c r="G484" s="484" t="s">
        <v>2338</v>
      </c>
      <c r="H484" s="524">
        <v>42305</v>
      </c>
      <c r="I484" s="731">
        <v>1.0920000000000001</v>
      </c>
      <c r="J484" s="798">
        <f>SUM(I484-F484)*10000</f>
        <v>-80.000000000000071</v>
      </c>
      <c r="K484" s="412">
        <f t="shared" si="47"/>
        <v>10</v>
      </c>
      <c r="L484" s="732">
        <f>SUM((I484-F484)/J484*K484)*E484</f>
        <v>1.1039999999999999E-2</v>
      </c>
      <c r="M484" s="728" t="s">
        <v>883</v>
      </c>
      <c r="N484" s="727">
        <v>1</v>
      </c>
      <c r="O484" s="799">
        <f t="shared" si="50"/>
        <v>-8832.0000000000073</v>
      </c>
      <c r="P484" s="323"/>
    </row>
    <row r="485" spans="1:17" s="855" customFormat="1" ht="15" customHeight="1" x14ac:dyDescent="0.25">
      <c r="A485" s="411" t="s">
        <v>1167</v>
      </c>
      <c r="B485" s="411" t="s">
        <v>2079</v>
      </c>
      <c r="C485" s="728" t="s">
        <v>52</v>
      </c>
      <c r="D485" s="503">
        <v>42304</v>
      </c>
      <c r="E485" s="411">
        <v>11</v>
      </c>
      <c r="F485" s="731">
        <v>122.3</v>
      </c>
      <c r="G485" s="484" t="s">
        <v>2338</v>
      </c>
      <c r="H485" s="524">
        <v>42305</v>
      </c>
      <c r="I485" s="731">
        <v>121.6</v>
      </c>
      <c r="J485" s="798">
        <f>SUM(I485-F485)*100</f>
        <v>-70.000000000000284</v>
      </c>
      <c r="K485" s="412">
        <f t="shared" si="47"/>
        <v>10</v>
      </c>
      <c r="L485" s="732">
        <f>SUM((I485-F485)/J485*K485)*E485</f>
        <v>1.1000000000000001</v>
      </c>
      <c r="M485" s="728" t="s">
        <v>883</v>
      </c>
      <c r="N485" s="727">
        <v>1</v>
      </c>
      <c r="O485" s="799">
        <f t="shared" si="50"/>
        <v>-7700.0000000000309</v>
      </c>
      <c r="P485" s="268"/>
    </row>
    <row r="486" spans="1:17" s="855" customFormat="1" ht="15" customHeight="1" x14ac:dyDescent="0.25">
      <c r="A486" s="411" t="s">
        <v>1142</v>
      </c>
      <c r="B486" s="411" t="s">
        <v>2069</v>
      </c>
      <c r="C486" s="728" t="s">
        <v>52</v>
      </c>
      <c r="D486" s="503">
        <v>41570</v>
      </c>
      <c r="E486" s="411">
        <v>6.76</v>
      </c>
      <c r="F486" s="731">
        <v>0.95079999999999998</v>
      </c>
      <c r="G486" s="484" t="s">
        <v>976</v>
      </c>
      <c r="H486" s="524">
        <v>42305</v>
      </c>
      <c r="I486" s="731">
        <v>0.93700000000000006</v>
      </c>
      <c r="J486" s="798">
        <f>SUM(I486-F486)*10000</f>
        <v>-137.99999999999923</v>
      </c>
      <c r="K486" s="412">
        <f t="shared" si="47"/>
        <v>9.6329833349388299</v>
      </c>
      <c r="L486" s="732">
        <f>SUM((I486-F486)/J486*K486)*E486</f>
        <v>6.5118967344186488E-3</v>
      </c>
      <c r="M486" s="728" t="s">
        <v>883</v>
      </c>
      <c r="N486" s="727">
        <v>1.0381</v>
      </c>
      <c r="O486" s="799">
        <f t="shared" si="50"/>
        <v>-8656.6009955665977</v>
      </c>
      <c r="P486" s="350"/>
    </row>
    <row r="487" spans="1:17" s="855" customFormat="1" ht="15" customHeight="1" x14ac:dyDescent="0.25">
      <c r="A487" s="466" t="s">
        <v>1030</v>
      </c>
      <c r="B487" s="466" t="s">
        <v>2287</v>
      </c>
      <c r="C487" s="761" t="s">
        <v>77</v>
      </c>
      <c r="D487" s="487">
        <v>42305</v>
      </c>
      <c r="E487" s="466">
        <v>5.79</v>
      </c>
      <c r="F487" s="758">
        <v>0.71619999999999995</v>
      </c>
      <c r="G487" s="757" t="s">
        <v>976</v>
      </c>
      <c r="H487" s="524">
        <v>42306</v>
      </c>
      <c r="I487" s="758">
        <v>0.72319999999999995</v>
      </c>
      <c r="J487" s="798">
        <f>SUM(F487-I487)*10000</f>
        <v>-70.000000000000057</v>
      </c>
      <c r="K487" s="750">
        <f t="shared" si="47"/>
        <v>15.302218821729152</v>
      </c>
      <c r="L487" s="759">
        <f>SUM((F487-I487)/J487*K487)*E487</f>
        <v>8.8599846977811796E-3</v>
      </c>
      <c r="M487" s="761" t="s">
        <v>883</v>
      </c>
      <c r="N487" s="645">
        <v>0.65349999999999997</v>
      </c>
      <c r="O487" s="799">
        <f t="shared" si="50"/>
        <v>-9490.4197221833674</v>
      </c>
      <c r="P487" s="268"/>
    </row>
    <row r="488" spans="1:17" s="855" customFormat="1" ht="15" customHeight="1" x14ac:dyDescent="0.25">
      <c r="A488" s="466" t="s">
        <v>1595</v>
      </c>
      <c r="B488" s="466" t="s">
        <v>2287</v>
      </c>
      <c r="C488" s="761" t="s">
        <v>77</v>
      </c>
      <c r="D488" s="487">
        <v>42305</v>
      </c>
      <c r="E488" s="466">
        <v>4.4000000000000004</v>
      </c>
      <c r="F488" s="758">
        <v>1.6120000000000001</v>
      </c>
      <c r="G488" s="757" t="s">
        <v>976</v>
      </c>
      <c r="H488" s="524">
        <v>42306</v>
      </c>
      <c r="I488" s="758">
        <v>1.6436999999999999</v>
      </c>
      <c r="J488" s="798">
        <f>SUM(F488-I488)*10000</f>
        <v>-316.99999999999841</v>
      </c>
      <c r="K488" s="750">
        <f t="shared" si="47"/>
        <v>6.4670503783224467</v>
      </c>
      <c r="L488" s="759">
        <f>SUM((F488-I488)/J488*K488)*E488</f>
        <v>2.8455021664618766E-3</v>
      </c>
      <c r="M488" s="761" t="s">
        <v>883</v>
      </c>
      <c r="N488" s="645">
        <v>1.5463</v>
      </c>
      <c r="O488" s="799">
        <f t="shared" si="50"/>
        <v>-5833.4358582966452</v>
      </c>
      <c r="P488" s="268"/>
    </row>
    <row r="489" spans="1:17" s="855" customFormat="1" ht="15" customHeight="1" x14ac:dyDescent="0.25">
      <c r="A489" s="411" t="s">
        <v>1118</v>
      </c>
      <c r="B489" s="411" t="s">
        <v>2287</v>
      </c>
      <c r="C489" s="728" t="s">
        <v>52</v>
      </c>
      <c r="D489" s="503">
        <v>42306</v>
      </c>
      <c r="E489" s="411">
        <v>9.5</v>
      </c>
      <c r="F489" s="731">
        <v>1.5528999999999999</v>
      </c>
      <c r="G489" s="484" t="s">
        <v>2337</v>
      </c>
      <c r="H489" s="524">
        <v>42307</v>
      </c>
      <c r="I489" s="731">
        <v>1.5479000000000001</v>
      </c>
      <c r="J489" s="798">
        <f>SUM(I489-F489)*10000</f>
        <v>-49.999999999998934</v>
      </c>
      <c r="K489" s="412">
        <f t="shared" si="47"/>
        <v>7.074136955291455</v>
      </c>
      <c r="L489" s="732">
        <f>SUM((I489-F489)/J489*K489)*E489</f>
        <v>6.7204301075268827E-3</v>
      </c>
      <c r="M489" s="728" t="s">
        <v>883</v>
      </c>
      <c r="N489" s="727">
        <v>1.4136</v>
      </c>
      <c r="O489" s="799">
        <f t="shared" si="50"/>
        <v>-2377.0621489554114</v>
      </c>
      <c r="P489" s="268"/>
    </row>
    <row r="490" spans="1:17" s="855" customFormat="1" ht="15" customHeight="1" x14ac:dyDescent="0.3">
      <c r="A490" s="466" t="s">
        <v>1156</v>
      </c>
      <c r="B490" s="466" t="s">
        <v>2287</v>
      </c>
      <c r="C490" s="761" t="s">
        <v>77</v>
      </c>
      <c r="D490" s="487">
        <v>42307</v>
      </c>
      <c r="E490" s="466">
        <v>9.5</v>
      </c>
      <c r="F490" s="758">
        <v>85.51</v>
      </c>
      <c r="G490" s="757" t="s">
        <v>2337</v>
      </c>
      <c r="H490" s="524">
        <v>42307</v>
      </c>
      <c r="I490" s="758">
        <v>85.97</v>
      </c>
      <c r="J490" s="798">
        <f>SUM(F490-I490)*100</f>
        <v>-45.999999999999375</v>
      </c>
      <c r="K490" s="750">
        <f t="shared" si="47"/>
        <v>10</v>
      </c>
      <c r="L490" s="759">
        <f t="shared" ref="L490:L496" si="51">SUM((F490-I490)/J490*K490)*E490</f>
        <v>0.95000000000000007</v>
      </c>
      <c r="M490" s="761" t="s">
        <v>883</v>
      </c>
      <c r="N490" s="645">
        <v>1</v>
      </c>
      <c r="O490" s="799">
        <f t="shared" si="50"/>
        <v>-4369.9999999999409</v>
      </c>
      <c r="P490" s="917" t="s">
        <v>3</v>
      </c>
      <c r="Q490" s="311" t="s">
        <v>3</v>
      </c>
    </row>
    <row r="491" spans="1:17" s="855" customFormat="1" ht="15" customHeight="1" x14ac:dyDescent="0.25">
      <c r="A491" s="466" t="s">
        <v>1174</v>
      </c>
      <c r="B491" s="466" t="s">
        <v>2287</v>
      </c>
      <c r="C491" s="761" t="s">
        <v>77</v>
      </c>
      <c r="D491" s="487">
        <v>42311</v>
      </c>
      <c r="E491" s="466">
        <v>23.14</v>
      </c>
      <c r="F491" s="758">
        <v>2.0158</v>
      </c>
      <c r="G491" s="757" t="s">
        <v>2337</v>
      </c>
      <c r="H491" s="524">
        <v>42312</v>
      </c>
      <c r="I491" s="758">
        <v>2.0188999999999999</v>
      </c>
      <c r="J491" s="798">
        <f t="shared" ref="J491:J496" si="52">SUM(F491-I491)*10000</f>
        <v>-30.999999999998806</v>
      </c>
      <c r="K491" s="750">
        <f t="shared" si="47"/>
        <v>7.5329566854990579</v>
      </c>
      <c r="L491" s="759">
        <f t="shared" si="51"/>
        <v>1.7431261770244823E-2</v>
      </c>
      <c r="M491" s="761" t="s">
        <v>883</v>
      </c>
      <c r="N491" s="645">
        <v>1.3274999999999999</v>
      </c>
      <c r="O491" s="799">
        <f t="shared" si="50"/>
        <v>-4070.5771365541896</v>
      </c>
      <c r="P491" s="326"/>
    </row>
    <row r="492" spans="1:17" s="855" customFormat="1" ht="15" customHeight="1" x14ac:dyDescent="0.25">
      <c r="A492" s="466" t="s">
        <v>1035</v>
      </c>
      <c r="B492" s="466" t="s">
        <v>2287</v>
      </c>
      <c r="C492" s="761" t="s">
        <v>77</v>
      </c>
      <c r="D492" s="487">
        <v>42314</v>
      </c>
      <c r="E492" s="466">
        <v>6.24</v>
      </c>
      <c r="F492" s="758">
        <v>1.083</v>
      </c>
      <c r="G492" s="757" t="s">
        <v>1352</v>
      </c>
      <c r="H492" s="524">
        <v>42314</v>
      </c>
      <c r="I492" s="758">
        <v>1.0807</v>
      </c>
      <c r="J492" s="798">
        <f t="shared" si="52"/>
        <v>22.999999999999687</v>
      </c>
      <c r="K492" s="750">
        <f t="shared" si="47"/>
        <v>10</v>
      </c>
      <c r="L492" s="759">
        <f t="shared" si="51"/>
        <v>6.2400000000000008E-3</v>
      </c>
      <c r="M492" s="761" t="s">
        <v>883</v>
      </c>
      <c r="N492" s="645">
        <v>1</v>
      </c>
      <c r="O492" s="799">
        <f t="shared" si="50"/>
        <v>1435.1999999999805</v>
      </c>
      <c r="P492" s="323"/>
    </row>
    <row r="493" spans="1:17" s="855" customFormat="1" ht="15" customHeight="1" x14ac:dyDescent="0.25">
      <c r="A493" s="466" t="s">
        <v>1035</v>
      </c>
      <c r="B493" s="466" t="s">
        <v>2287</v>
      </c>
      <c r="C493" s="761" t="s">
        <v>77</v>
      </c>
      <c r="D493" s="487">
        <v>42314</v>
      </c>
      <c r="E493" s="466">
        <v>6.24</v>
      </c>
      <c r="F493" s="758">
        <v>1.083</v>
      </c>
      <c r="G493" s="757" t="s">
        <v>1352</v>
      </c>
      <c r="H493" s="524">
        <v>42314</v>
      </c>
      <c r="I493" s="758">
        <v>1.0794299999999999</v>
      </c>
      <c r="J493" s="798">
        <f t="shared" si="52"/>
        <v>35.700000000000728</v>
      </c>
      <c r="K493" s="750">
        <f t="shared" si="47"/>
        <v>10</v>
      </c>
      <c r="L493" s="759">
        <f t="shared" si="51"/>
        <v>6.2400000000000008E-3</v>
      </c>
      <c r="M493" s="761" t="s">
        <v>883</v>
      </c>
      <c r="N493" s="645">
        <v>1</v>
      </c>
      <c r="O493" s="799">
        <f t="shared" si="50"/>
        <v>2227.6800000000453</v>
      </c>
      <c r="P493" s="323"/>
    </row>
    <row r="494" spans="1:17" s="855" customFormat="1" ht="15" customHeight="1" x14ac:dyDescent="0.25">
      <c r="A494" s="466" t="s">
        <v>1035</v>
      </c>
      <c r="B494" s="466" t="s">
        <v>2287</v>
      </c>
      <c r="C494" s="761" t="s">
        <v>77</v>
      </c>
      <c r="D494" s="487">
        <v>42314</v>
      </c>
      <c r="E494" s="466">
        <v>6.24</v>
      </c>
      <c r="F494" s="758">
        <v>1.083</v>
      </c>
      <c r="G494" s="757" t="s">
        <v>1352</v>
      </c>
      <c r="H494" s="524">
        <v>42314</v>
      </c>
      <c r="I494" s="758">
        <v>1.0773200000000001</v>
      </c>
      <c r="J494" s="798">
        <f t="shared" si="52"/>
        <v>56.799999999999073</v>
      </c>
      <c r="K494" s="750">
        <f t="shared" si="47"/>
        <v>10</v>
      </c>
      <c r="L494" s="759">
        <f t="shared" si="51"/>
        <v>6.2400000000000008E-3</v>
      </c>
      <c r="M494" s="761" t="s">
        <v>883</v>
      </c>
      <c r="N494" s="645">
        <v>1</v>
      </c>
      <c r="O494" s="799">
        <f t="shared" si="50"/>
        <v>3544.319999999942</v>
      </c>
      <c r="P494" s="326"/>
    </row>
    <row r="495" spans="1:17" s="855" customFormat="1" ht="15" customHeight="1" x14ac:dyDescent="0.25">
      <c r="A495" s="466" t="s">
        <v>1173</v>
      </c>
      <c r="B495" s="466" t="s">
        <v>2287</v>
      </c>
      <c r="C495" s="761" t="s">
        <v>77</v>
      </c>
      <c r="D495" s="487">
        <v>42311</v>
      </c>
      <c r="E495" s="466">
        <v>25.84</v>
      </c>
      <c r="F495" s="758">
        <v>0.67230000000000001</v>
      </c>
      <c r="G495" s="757" t="s">
        <v>2337</v>
      </c>
      <c r="H495" s="524">
        <v>42314</v>
      </c>
      <c r="I495" s="758">
        <v>0.65769999999999995</v>
      </c>
      <c r="J495" s="798">
        <f t="shared" si="52"/>
        <v>146.00000000000057</v>
      </c>
      <c r="K495" s="750">
        <f t="shared" si="47"/>
        <v>10</v>
      </c>
      <c r="L495" s="759">
        <f t="shared" si="51"/>
        <v>2.5840000000000002E-2</v>
      </c>
      <c r="M495" s="761" t="s">
        <v>883</v>
      </c>
      <c r="N495" s="645">
        <v>1</v>
      </c>
      <c r="O495" s="799">
        <f t="shared" si="50"/>
        <v>37726.400000000147</v>
      </c>
      <c r="P495" s="323"/>
    </row>
    <row r="496" spans="1:17" s="855" customFormat="1" ht="15" customHeight="1" x14ac:dyDescent="0.25">
      <c r="A496" s="466" t="s">
        <v>1058</v>
      </c>
      <c r="B496" s="466" t="s">
        <v>2287</v>
      </c>
      <c r="C496" s="761" t="s">
        <v>77</v>
      </c>
      <c r="D496" s="487">
        <v>42314</v>
      </c>
      <c r="E496" s="466">
        <v>7.64</v>
      </c>
      <c r="F496" s="758">
        <v>0.71099999999999997</v>
      </c>
      <c r="G496" s="757" t="s">
        <v>52</v>
      </c>
      <c r="H496" s="524">
        <v>42314</v>
      </c>
      <c r="I496" s="758">
        <v>0.70279999999999998</v>
      </c>
      <c r="J496" s="798">
        <f t="shared" si="52"/>
        <v>81.999999999999858</v>
      </c>
      <c r="K496" s="750">
        <f t="shared" si="47"/>
        <v>10</v>
      </c>
      <c r="L496" s="759">
        <f t="shared" si="51"/>
        <v>7.6400000000000001E-3</v>
      </c>
      <c r="M496" s="761" t="s">
        <v>883</v>
      </c>
      <c r="N496" s="645">
        <v>1</v>
      </c>
      <c r="O496" s="799">
        <f t="shared" si="50"/>
        <v>6264.7999999999893</v>
      </c>
      <c r="P496" s="5"/>
    </row>
    <row r="497" spans="1:16" s="855" customFormat="1" ht="15" customHeight="1" x14ac:dyDescent="0.25">
      <c r="A497" s="411" t="s">
        <v>1058</v>
      </c>
      <c r="B497" s="411" t="s">
        <v>2288</v>
      </c>
      <c r="C497" s="728" t="s">
        <v>52</v>
      </c>
      <c r="D497" s="503">
        <v>42314</v>
      </c>
      <c r="E497" s="411">
        <v>12.67</v>
      </c>
      <c r="F497" s="731">
        <v>0.71</v>
      </c>
      <c r="G497" s="484" t="s">
        <v>2338</v>
      </c>
      <c r="H497" s="524">
        <v>42314</v>
      </c>
      <c r="I497" s="731">
        <v>0.70299999999999996</v>
      </c>
      <c r="J497" s="798">
        <f>SUM(I497-F497)*10000</f>
        <v>-70.000000000000057</v>
      </c>
      <c r="K497" s="412">
        <f t="shared" si="47"/>
        <v>10</v>
      </c>
      <c r="L497" s="732">
        <f>SUM((I497-F497)/J497*K497)*E497</f>
        <v>1.2670000000000001E-2</v>
      </c>
      <c r="M497" s="728" t="s">
        <v>883</v>
      </c>
      <c r="N497" s="727">
        <v>1</v>
      </c>
      <c r="O497" s="799">
        <f t="shared" si="50"/>
        <v>-8869.0000000000073</v>
      </c>
      <c r="P497" s="5"/>
    </row>
    <row r="498" spans="1:16" s="855" customFormat="1" ht="15" customHeight="1" x14ac:dyDescent="0.25">
      <c r="A498" s="466" t="s">
        <v>1035</v>
      </c>
      <c r="B498" s="466" t="s">
        <v>2287</v>
      </c>
      <c r="C498" s="761" t="s">
        <v>77</v>
      </c>
      <c r="D498" s="487">
        <v>42305</v>
      </c>
      <c r="E498" s="466">
        <v>7.86</v>
      </c>
      <c r="F498" s="758">
        <v>1.0960000000000001</v>
      </c>
      <c r="G498" s="757" t="s">
        <v>976</v>
      </c>
      <c r="H498" s="524">
        <v>42314</v>
      </c>
      <c r="I498" s="758">
        <v>1.0809</v>
      </c>
      <c r="J498" s="798">
        <f>SUM(F498-I498)*10000</f>
        <v>151.00000000000114</v>
      </c>
      <c r="K498" s="750">
        <f t="shared" si="47"/>
        <v>10</v>
      </c>
      <c r="L498" s="759">
        <f t="shared" ref="L498:L503" si="53">SUM((F498-I498)/J498*K498)*E498</f>
        <v>7.8600000000000007E-3</v>
      </c>
      <c r="M498" s="761" t="s">
        <v>883</v>
      </c>
      <c r="N498" s="645">
        <v>1</v>
      </c>
      <c r="O498" s="799">
        <f t="shared" si="50"/>
        <v>11868.600000000089</v>
      </c>
      <c r="P498" s="326"/>
    </row>
    <row r="499" spans="1:16" s="855" customFormat="1" ht="15" customHeight="1" x14ac:dyDescent="0.25">
      <c r="A499" s="466" t="s">
        <v>1030</v>
      </c>
      <c r="B499" s="466" t="s">
        <v>2287</v>
      </c>
      <c r="C499" s="761" t="s">
        <v>77</v>
      </c>
      <c r="D499" s="487">
        <v>42307</v>
      </c>
      <c r="E499" s="466">
        <v>5.77</v>
      </c>
      <c r="F499" s="758">
        <v>0.71430000000000005</v>
      </c>
      <c r="G499" s="757" t="s">
        <v>976</v>
      </c>
      <c r="H499" s="524">
        <v>42314</v>
      </c>
      <c r="I499" s="758">
        <v>0.71919999999999995</v>
      </c>
      <c r="J499" s="798">
        <f>SUM(F499-I499)*10000</f>
        <v>-48.999999999999048</v>
      </c>
      <c r="K499" s="750">
        <f t="shared" si="47"/>
        <v>15.130882130428203</v>
      </c>
      <c r="L499" s="759">
        <f t="shared" si="53"/>
        <v>8.7305189892570717E-3</v>
      </c>
      <c r="M499" s="761" t="s">
        <v>883</v>
      </c>
      <c r="N499" s="645">
        <v>0.66090000000000004</v>
      </c>
      <c r="O499" s="799">
        <f t="shared" si="50"/>
        <v>-6472.9222344316577</v>
      </c>
      <c r="P499" s="268"/>
    </row>
    <row r="500" spans="1:16" s="855" customFormat="1" ht="15" customHeight="1" x14ac:dyDescent="0.25">
      <c r="A500" s="466" t="s">
        <v>1274</v>
      </c>
      <c r="B500" s="466" t="s">
        <v>2287</v>
      </c>
      <c r="C500" s="761" t="s">
        <v>77</v>
      </c>
      <c r="D500" s="487">
        <v>42312</v>
      </c>
      <c r="E500" s="466">
        <v>25.7</v>
      </c>
      <c r="F500" s="758">
        <v>132.51</v>
      </c>
      <c r="G500" s="757" t="s">
        <v>2337</v>
      </c>
      <c r="H500" s="524">
        <v>42317</v>
      </c>
      <c r="I500" s="758">
        <v>132.93</v>
      </c>
      <c r="J500" s="798">
        <f>SUM(F500-I500)*100</f>
        <v>-42.000000000001592</v>
      </c>
      <c r="K500" s="750">
        <f t="shared" si="47"/>
        <v>10</v>
      </c>
      <c r="L500" s="759">
        <f t="shared" si="53"/>
        <v>2.5700000000000003</v>
      </c>
      <c r="M500" s="761" t="s">
        <v>883</v>
      </c>
      <c r="N500" s="645">
        <v>1</v>
      </c>
      <c r="O500" s="799">
        <f t="shared" si="50"/>
        <v>-10794.000000000409</v>
      </c>
      <c r="P500" s="268"/>
    </row>
    <row r="501" spans="1:16" s="855" customFormat="1" ht="15" customHeight="1" x14ac:dyDescent="0.25">
      <c r="A501" s="466" t="s">
        <v>1035</v>
      </c>
      <c r="B501" s="466" t="s">
        <v>2287</v>
      </c>
      <c r="C501" s="761" t="s">
        <v>77</v>
      </c>
      <c r="D501" s="487">
        <v>42318</v>
      </c>
      <c r="E501" s="466">
        <v>4.42</v>
      </c>
      <c r="F501" s="758">
        <v>1.06958</v>
      </c>
      <c r="G501" s="757" t="s">
        <v>1352</v>
      </c>
      <c r="H501" s="524">
        <v>42318</v>
      </c>
      <c r="I501" s="758">
        <v>1.06755</v>
      </c>
      <c r="J501" s="798">
        <f>SUM(F501-I501)*10000</f>
        <v>20.299999999999763</v>
      </c>
      <c r="K501" s="750">
        <f t="shared" si="47"/>
        <v>10</v>
      </c>
      <c r="L501" s="759">
        <f t="shared" si="53"/>
        <v>4.4200000000000003E-3</v>
      </c>
      <c r="M501" s="761" t="s">
        <v>883</v>
      </c>
      <c r="N501" s="645">
        <v>1</v>
      </c>
      <c r="O501" s="799">
        <f t="shared" si="50"/>
        <v>897.25999999998942</v>
      </c>
      <c r="P501" s="323"/>
    </row>
    <row r="502" spans="1:16" s="855" customFormat="1" ht="15" customHeight="1" x14ac:dyDescent="0.25">
      <c r="A502" s="466" t="s">
        <v>1156</v>
      </c>
      <c r="B502" s="466" t="s">
        <v>2287</v>
      </c>
      <c r="C502" s="761" t="s">
        <v>77</v>
      </c>
      <c r="D502" s="487">
        <v>42318</v>
      </c>
      <c r="E502" s="466">
        <v>25.1</v>
      </c>
      <c r="F502" s="758">
        <v>86.55</v>
      </c>
      <c r="G502" s="757" t="s">
        <v>2337</v>
      </c>
      <c r="H502" s="524">
        <v>42319</v>
      </c>
      <c r="I502" s="758">
        <v>86.91</v>
      </c>
      <c r="J502" s="798">
        <f>SUM(F502-I502)*100</f>
        <v>-35.999999999999943</v>
      </c>
      <c r="K502" s="750">
        <f t="shared" si="47"/>
        <v>10</v>
      </c>
      <c r="L502" s="759">
        <f t="shared" si="53"/>
        <v>2.5100000000000002</v>
      </c>
      <c r="M502" s="761" t="s">
        <v>883</v>
      </c>
      <c r="N502" s="645">
        <v>1</v>
      </c>
      <c r="O502" s="799">
        <f t="shared" si="50"/>
        <v>-9035.9999999999854</v>
      </c>
      <c r="P502" s="268"/>
    </row>
    <row r="503" spans="1:16" s="855" customFormat="1" ht="15" customHeight="1" x14ac:dyDescent="0.25">
      <c r="A503" s="466" t="s">
        <v>1058</v>
      </c>
      <c r="B503" s="466" t="s">
        <v>2287</v>
      </c>
      <c r="C503" s="761" t="s">
        <v>77</v>
      </c>
      <c r="D503" s="487">
        <v>42314</v>
      </c>
      <c r="E503" s="466">
        <v>7.64</v>
      </c>
      <c r="F503" s="758">
        <v>0.71099999999999997</v>
      </c>
      <c r="G503" s="757" t="s">
        <v>52</v>
      </c>
      <c r="H503" s="524">
        <v>42319</v>
      </c>
      <c r="I503" s="758">
        <v>0.70709999999999995</v>
      </c>
      <c r="J503" s="798">
        <f>SUM(F503-I503)*10000</f>
        <v>39.000000000000142</v>
      </c>
      <c r="K503" s="750">
        <f t="shared" si="47"/>
        <v>10</v>
      </c>
      <c r="L503" s="759">
        <f t="shared" si="53"/>
        <v>7.6400000000000001E-3</v>
      </c>
      <c r="M503" s="761" t="s">
        <v>883</v>
      </c>
      <c r="N503" s="645">
        <v>1</v>
      </c>
      <c r="O503" s="799">
        <f t="shared" si="50"/>
        <v>2979.6000000000108</v>
      </c>
      <c r="P503" s="5"/>
    </row>
    <row r="504" spans="1:16" s="855" customFormat="1" ht="15" customHeight="1" x14ac:dyDescent="0.25">
      <c r="A504" s="411" t="s">
        <v>1031</v>
      </c>
      <c r="B504" s="411" t="s">
        <v>2287</v>
      </c>
      <c r="C504" s="728" t="s">
        <v>52</v>
      </c>
      <c r="D504" s="503">
        <v>42314</v>
      </c>
      <c r="E504" s="411">
        <v>3.21</v>
      </c>
      <c r="F504" s="731">
        <v>1.3213999999999999</v>
      </c>
      <c r="G504" s="484" t="s">
        <v>52</v>
      </c>
      <c r="H504" s="524">
        <v>42319</v>
      </c>
      <c r="I504" s="731">
        <v>1.333</v>
      </c>
      <c r="J504" s="798">
        <f>SUM(I504-F504)*10000</f>
        <v>116.00000000000054</v>
      </c>
      <c r="K504" s="412">
        <f t="shared" si="47"/>
        <v>7.5930144267274109</v>
      </c>
      <c r="L504" s="732">
        <f>SUM((I504-F504)/J504*K504)*E504</f>
        <v>2.4373576309794989E-3</v>
      </c>
      <c r="M504" s="728" t="s">
        <v>883</v>
      </c>
      <c r="N504" s="727">
        <v>1.3169999999999999</v>
      </c>
      <c r="O504" s="799">
        <f t="shared" si="50"/>
        <v>2146.7994319941017</v>
      </c>
      <c r="P504" s="323"/>
    </row>
    <row r="505" spans="1:16" s="855" customFormat="1" ht="15" customHeight="1" x14ac:dyDescent="0.25">
      <c r="A505" s="411" t="s">
        <v>1031</v>
      </c>
      <c r="B505" s="411" t="s">
        <v>2287</v>
      </c>
      <c r="C505" s="728" t="s">
        <v>52</v>
      </c>
      <c r="D505" s="503">
        <v>42314</v>
      </c>
      <c r="E505" s="411">
        <v>3.21</v>
      </c>
      <c r="F505" s="731">
        <v>1.3213999999999999</v>
      </c>
      <c r="G505" s="484" t="s">
        <v>52</v>
      </c>
      <c r="H505" s="524">
        <v>42319</v>
      </c>
      <c r="I505" s="731">
        <v>1.3230999999999999</v>
      </c>
      <c r="J505" s="798">
        <f>SUM(I505-F505)*10000</f>
        <v>17.000000000000348</v>
      </c>
      <c r="K505" s="412">
        <f t="shared" si="47"/>
        <v>7.5930144267274109</v>
      </c>
      <c r="L505" s="732">
        <f>SUM((I505-F505)/J505*K505)*E505</f>
        <v>2.4373576309794989E-3</v>
      </c>
      <c r="M505" s="728" t="s">
        <v>883</v>
      </c>
      <c r="N505" s="727">
        <v>1.3169999999999999</v>
      </c>
      <c r="O505" s="799">
        <f t="shared" si="50"/>
        <v>314.61715813707161</v>
      </c>
      <c r="P505" s="323"/>
    </row>
    <row r="506" spans="1:16" s="855" customFormat="1" ht="15" customHeight="1" x14ac:dyDescent="0.25">
      <c r="A506" s="466" t="s">
        <v>1035</v>
      </c>
      <c r="B506" s="466" t="s">
        <v>2287</v>
      </c>
      <c r="C506" s="761" t="s">
        <v>77</v>
      </c>
      <c r="D506" s="487">
        <v>42318</v>
      </c>
      <c r="E506" s="466">
        <v>4.42</v>
      </c>
      <c r="F506" s="758">
        <v>1.06958</v>
      </c>
      <c r="G506" s="757" t="s">
        <v>1352</v>
      </c>
      <c r="H506" s="524">
        <v>42320</v>
      </c>
      <c r="I506" s="758">
        <v>1.0813999999999999</v>
      </c>
      <c r="J506" s="798">
        <f>SUM(F506-I506)*10000</f>
        <v>-118.19999999999942</v>
      </c>
      <c r="K506" s="750">
        <f t="shared" si="47"/>
        <v>10</v>
      </c>
      <c r="L506" s="759">
        <f>SUM((F506-I506)/J506*K506)*E506</f>
        <v>4.4200000000000003E-3</v>
      </c>
      <c r="M506" s="761" t="s">
        <v>883</v>
      </c>
      <c r="N506" s="645">
        <v>1</v>
      </c>
      <c r="O506" s="799">
        <f t="shared" si="50"/>
        <v>-5224.4399999999741</v>
      </c>
      <c r="P506" s="323"/>
    </row>
    <row r="507" spans="1:16" s="855" customFormat="1" ht="15" customHeight="1" x14ac:dyDescent="0.25">
      <c r="A507" s="466" t="s">
        <v>1035</v>
      </c>
      <c r="B507" s="466" t="s">
        <v>2287</v>
      </c>
      <c r="C507" s="761" t="s">
        <v>77</v>
      </c>
      <c r="D507" s="487">
        <v>42318</v>
      </c>
      <c r="E507" s="466">
        <v>4.42</v>
      </c>
      <c r="F507" s="758">
        <v>1.06958</v>
      </c>
      <c r="G507" s="757" t="s">
        <v>1352</v>
      </c>
      <c r="H507" s="524">
        <v>42320</v>
      </c>
      <c r="I507" s="758">
        <v>1.0813999999999999</v>
      </c>
      <c r="J507" s="798">
        <f>SUM(F507-I507)*10000</f>
        <v>-118.19999999999942</v>
      </c>
      <c r="K507" s="750">
        <f t="shared" ref="K507:K536" si="54">SUM(100000/N507)/10000</f>
        <v>10</v>
      </c>
      <c r="L507" s="759">
        <f>SUM((F507-I507)/J507*K507)*E507</f>
        <v>4.4200000000000003E-3</v>
      </c>
      <c r="M507" s="761" t="s">
        <v>883</v>
      </c>
      <c r="N507" s="645">
        <v>1</v>
      </c>
      <c r="O507" s="799">
        <f t="shared" si="50"/>
        <v>-5224.4399999999741</v>
      </c>
      <c r="P507" s="326"/>
    </row>
    <row r="508" spans="1:16" s="855" customFormat="1" ht="15" customHeight="1" x14ac:dyDescent="0.25">
      <c r="A508" s="411" t="s">
        <v>1031</v>
      </c>
      <c r="B508" s="411" t="s">
        <v>2287</v>
      </c>
      <c r="C508" s="728" t="s">
        <v>52</v>
      </c>
      <c r="D508" s="503">
        <v>42320</v>
      </c>
      <c r="E508" s="411">
        <v>15.01</v>
      </c>
      <c r="F508" s="731">
        <v>1.33022</v>
      </c>
      <c r="G508" s="484" t="s">
        <v>1352</v>
      </c>
      <c r="H508" s="524">
        <v>42320</v>
      </c>
      <c r="I508" s="731">
        <v>1.3323199999999999</v>
      </c>
      <c r="J508" s="798">
        <f>SUM(I508-F508)*10000</f>
        <v>20.999999999999908</v>
      </c>
      <c r="K508" s="412">
        <f t="shared" si="54"/>
        <v>7.5409094336777009</v>
      </c>
      <c r="L508" s="732">
        <f>SUM((I508-F508)/J508*K508)*E508</f>
        <v>1.1318905059950229E-2</v>
      </c>
      <c r="M508" s="728" t="s">
        <v>883</v>
      </c>
      <c r="N508" s="727">
        <v>1.3261000000000001</v>
      </c>
      <c r="O508" s="799">
        <f t="shared" si="50"/>
        <v>1792.4515968550922</v>
      </c>
      <c r="P508" s="326"/>
    </row>
    <row r="509" spans="1:16" s="855" customFormat="1" ht="15" customHeight="1" x14ac:dyDescent="0.25">
      <c r="A509" s="411" t="s">
        <v>1031</v>
      </c>
      <c r="B509" s="411" t="s">
        <v>2287</v>
      </c>
      <c r="C509" s="728" t="s">
        <v>52</v>
      </c>
      <c r="D509" s="503">
        <v>42320</v>
      </c>
      <c r="E509" s="411">
        <v>12.01</v>
      </c>
      <c r="F509" s="731">
        <v>1.33022</v>
      </c>
      <c r="G509" s="484" t="s">
        <v>1352</v>
      </c>
      <c r="H509" s="524">
        <v>42320</v>
      </c>
      <c r="I509" s="731">
        <v>1.3328</v>
      </c>
      <c r="J509" s="798">
        <f>SUM(I509-F509)*10000</f>
        <v>25.800000000000267</v>
      </c>
      <c r="K509" s="412">
        <f t="shared" si="54"/>
        <v>7.5409094336777009</v>
      </c>
      <c r="L509" s="732">
        <f>SUM((I509-F509)/J509*K509)*E509</f>
        <v>9.0566322298469178E-3</v>
      </c>
      <c r="M509" s="728" t="s">
        <v>883</v>
      </c>
      <c r="N509" s="727">
        <v>1.3261000000000001</v>
      </c>
      <c r="O509" s="799">
        <f t="shared" si="50"/>
        <v>1762.0172802205934</v>
      </c>
      <c r="P509" s="326"/>
    </row>
    <row r="510" spans="1:16" s="855" customFormat="1" ht="15" customHeight="1" x14ac:dyDescent="0.25">
      <c r="A510" s="411" t="s">
        <v>1031</v>
      </c>
      <c r="B510" s="411" t="s">
        <v>2287</v>
      </c>
      <c r="C510" s="728" t="s">
        <v>52</v>
      </c>
      <c r="D510" s="503">
        <v>42320</v>
      </c>
      <c r="E510" s="411">
        <v>15</v>
      </c>
      <c r="F510" s="731">
        <v>1.33022</v>
      </c>
      <c r="G510" s="484" t="s">
        <v>1352</v>
      </c>
      <c r="H510" s="524">
        <v>42320</v>
      </c>
      <c r="I510" s="731">
        <v>1.33396</v>
      </c>
      <c r="J510" s="798">
        <f>SUM(I510-F510)*10000</f>
        <v>37.400000000000766</v>
      </c>
      <c r="K510" s="412">
        <f t="shared" si="54"/>
        <v>7.5409094336777009</v>
      </c>
      <c r="L510" s="732">
        <f>SUM((I510-F510)/J510*K510)*E510</f>
        <v>1.1311364150516551E-2</v>
      </c>
      <c r="M510" s="728" t="s">
        <v>883</v>
      </c>
      <c r="N510" s="727">
        <v>1.3261000000000001</v>
      </c>
      <c r="O510" s="799">
        <f t="shared" si="50"/>
        <v>3190.1441763768016</v>
      </c>
      <c r="P510" s="326"/>
    </row>
    <row r="511" spans="1:16" s="855" customFormat="1" ht="15" customHeight="1" x14ac:dyDescent="0.25">
      <c r="A511" s="466" t="s">
        <v>1148</v>
      </c>
      <c r="B511" s="466" t="s">
        <v>2287</v>
      </c>
      <c r="C511" s="761" t="s">
        <v>77</v>
      </c>
      <c r="D511" s="487">
        <v>42318</v>
      </c>
      <c r="E511" s="466">
        <v>21</v>
      </c>
      <c r="F511" s="758">
        <v>1.0769</v>
      </c>
      <c r="G511" s="757" t="s">
        <v>2337</v>
      </c>
      <c r="H511" s="524">
        <v>42320</v>
      </c>
      <c r="I511" s="758">
        <v>1.0814999999999999</v>
      </c>
      <c r="J511" s="798">
        <f>SUM(F511-I511)*10000</f>
        <v>-45.999999999999375</v>
      </c>
      <c r="K511" s="750">
        <f t="shared" si="54"/>
        <v>6.5342394145321485</v>
      </c>
      <c r="L511" s="759">
        <f>SUM((F511-I511)/J511*K511)*E511</f>
        <v>1.3721902770517512E-2</v>
      </c>
      <c r="M511" s="761" t="s">
        <v>883</v>
      </c>
      <c r="N511" s="645">
        <v>1.5304</v>
      </c>
      <c r="O511" s="799">
        <f t="shared" si="50"/>
        <v>-4124.4611045726406</v>
      </c>
      <c r="P511" s="350"/>
    </row>
    <row r="512" spans="1:16" s="855" customFormat="1" ht="15" customHeight="1" x14ac:dyDescent="0.25">
      <c r="A512" s="411" t="s">
        <v>1274</v>
      </c>
      <c r="B512" s="411" t="s">
        <v>2288</v>
      </c>
      <c r="C512" s="728" t="s">
        <v>52</v>
      </c>
      <c r="D512" s="503">
        <v>42305</v>
      </c>
      <c r="E512" s="411">
        <v>9.35</v>
      </c>
      <c r="F512" s="731">
        <v>132.5</v>
      </c>
      <c r="G512" s="484" t="s">
        <v>2338</v>
      </c>
      <c r="H512" s="524">
        <v>42325</v>
      </c>
      <c r="I512" s="731">
        <v>131.5</v>
      </c>
      <c r="J512" s="798">
        <f>SUM(I512-F512)*100</f>
        <v>-100</v>
      </c>
      <c r="K512" s="412">
        <f t="shared" si="54"/>
        <v>10</v>
      </c>
      <c r="L512" s="732">
        <f>SUM((I512-F512)/J512*K512)*E512</f>
        <v>0.93500000000000005</v>
      </c>
      <c r="M512" s="728" t="s">
        <v>883</v>
      </c>
      <c r="N512" s="727">
        <v>1</v>
      </c>
      <c r="O512" s="799">
        <f t="shared" si="50"/>
        <v>-9350</v>
      </c>
      <c r="P512" s="268"/>
    </row>
    <row r="513" spans="1:16" s="855" customFormat="1" ht="15" customHeight="1" x14ac:dyDescent="0.25">
      <c r="A513" s="466" t="s">
        <v>1151</v>
      </c>
      <c r="B513" s="466" t="s">
        <v>2287</v>
      </c>
      <c r="C513" s="761" t="s">
        <v>77</v>
      </c>
      <c r="D513" s="487">
        <v>42321</v>
      </c>
      <c r="E513" s="466">
        <v>15.71</v>
      </c>
      <c r="F513" s="758">
        <v>186.52</v>
      </c>
      <c r="G513" s="757" t="s">
        <v>2338</v>
      </c>
      <c r="H513" s="524">
        <v>42325</v>
      </c>
      <c r="I513" s="758">
        <v>187.09</v>
      </c>
      <c r="J513" s="798">
        <f>SUM(F513-I513)*100</f>
        <v>-56.999999999999318</v>
      </c>
      <c r="K513" s="750">
        <f t="shared" si="54"/>
        <v>10</v>
      </c>
      <c r="L513" s="759">
        <f>SUM((F513-I513)/J513*K513)*E513</f>
        <v>1.5710000000000002</v>
      </c>
      <c r="M513" s="761" t="s">
        <v>883</v>
      </c>
      <c r="N513" s="645">
        <v>1</v>
      </c>
      <c r="O513" s="799">
        <f t="shared" si="50"/>
        <v>-8954.6999999998934</v>
      </c>
      <c r="P513" s="323"/>
    </row>
    <row r="514" spans="1:16" s="855" customFormat="1" ht="15" customHeight="1" x14ac:dyDescent="0.25">
      <c r="A514" s="411" t="s">
        <v>1031</v>
      </c>
      <c r="B514" s="411" t="s">
        <v>2287</v>
      </c>
      <c r="C514" s="728" t="s">
        <v>52</v>
      </c>
      <c r="D514" s="503">
        <v>42325</v>
      </c>
      <c r="E514" s="411">
        <v>12</v>
      </c>
      <c r="F514" s="731">
        <v>1.33511</v>
      </c>
      <c r="G514" s="484" t="s">
        <v>1352</v>
      </c>
      <c r="H514" s="524">
        <v>42326</v>
      </c>
      <c r="I514" s="758">
        <v>1.3371200000000001</v>
      </c>
      <c r="J514" s="798">
        <f>SUM(I514-F514)*10000</f>
        <v>20.100000000000673</v>
      </c>
      <c r="K514" s="412">
        <f t="shared" si="54"/>
        <v>7.5204933443633895</v>
      </c>
      <c r="L514" s="732">
        <f>SUM((I514-F514)/J514*K514)*E514</f>
        <v>9.0245920132360664E-3</v>
      </c>
      <c r="M514" s="728" t="s">
        <v>883</v>
      </c>
      <c r="N514" s="727">
        <v>1.3297000000000001</v>
      </c>
      <c r="O514" s="799">
        <f t="shared" ref="O514:O545" si="55">SUM(J514*K514*E514)/N514</f>
        <v>1364.1746218398964</v>
      </c>
      <c r="P514" s="323"/>
    </row>
    <row r="515" spans="1:16" s="855" customFormat="1" ht="15" customHeight="1" x14ac:dyDescent="0.25">
      <c r="A515" s="411" t="s">
        <v>1031</v>
      </c>
      <c r="B515" s="411" t="s">
        <v>2287</v>
      </c>
      <c r="C515" s="728" t="s">
        <v>52</v>
      </c>
      <c r="D515" s="503">
        <v>42325</v>
      </c>
      <c r="E515" s="411">
        <v>12</v>
      </c>
      <c r="F515" s="731">
        <v>1.33511</v>
      </c>
      <c r="G515" s="484" t="s">
        <v>1352</v>
      </c>
      <c r="H515" s="524">
        <v>42326</v>
      </c>
      <c r="I515" s="758">
        <v>1.3311500000000001</v>
      </c>
      <c r="J515" s="798">
        <f>SUM(I515-F515)*10000</f>
        <v>-39.599999999999639</v>
      </c>
      <c r="K515" s="412">
        <f t="shared" si="54"/>
        <v>7.5204933443633895</v>
      </c>
      <c r="L515" s="732">
        <f>SUM((I515-F515)/J515*K515)*E515</f>
        <v>9.0245920132360664E-3</v>
      </c>
      <c r="M515" s="728" t="s">
        <v>883</v>
      </c>
      <c r="N515" s="727">
        <v>1.3297000000000001</v>
      </c>
      <c r="O515" s="799">
        <f t="shared" si="55"/>
        <v>-2687.6276131769946</v>
      </c>
      <c r="P515" s="323"/>
    </row>
    <row r="516" spans="1:16" s="855" customFormat="1" ht="15" customHeight="1" x14ac:dyDescent="0.25">
      <c r="A516" s="466" t="s">
        <v>1035</v>
      </c>
      <c r="B516" s="466" t="s">
        <v>2287</v>
      </c>
      <c r="C516" s="761" t="s">
        <v>77</v>
      </c>
      <c r="D516" s="487">
        <v>42325</v>
      </c>
      <c r="E516" s="466">
        <v>16.96</v>
      </c>
      <c r="F516" s="758">
        <v>1.0637000000000001</v>
      </c>
      <c r="G516" s="757" t="s">
        <v>52</v>
      </c>
      <c r="H516" s="524">
        <v>42326</v>
      </c>
      <c r="I516" s="758">
        <v>1.0688200000000001</v>
      </c>
      <c r="J516" s="798">
        <f>SUM(F516-I516)*10000</f>
        <v>-51.200000000000131</v>
      </c>
      <c r="K516" s="750">
        <f t="shared" si="54"/>
        <v>10</v>
      </c>
      <c r="L516" s="759">
        <f t="shared" ref="L516:L521" si="56">SUM((F516-I516)/J516*K516)*E516</f>
        <v>1.6960000000000003E-2</v>
      </c>
      <c r="M516" s="761" t="s">
        <v>883</v>
      </c>
      <c r="N516" s="645">
        <v>1</v>
      </c>
      <c r="O516" s="799">
        <f t="shared" si="55"/>
        <v>-8683.5200000000241</v>
      </c>
      <c r="P516" s="326"/>
    </row>
    <row r="517" spans="1:16" s="855" customFormat="1" ht="15" customHeight="1" x14ac:dyDescent="0.25">
      <c r="A517" s="466" t="s">
        <v>1058</v>
      </c>
      <c r="B517" s="466" t="s">
        <v>2287</v>
      </c>
      <c r="C517" s="761" t="s">
        <v>77</v>
      </c>
      <c r="D517" s="487">
        <v>42305</v>
      </c>
      <c r="E517" s="466">
        <v>7.25</v>
      </c>
      <c r="F517" s="758">
        <v>0.71409999999999996</v>
      </c>
      <c r="G517" s="757" t="s">
        <v>976</v>
      </c>
      <c r="H517" s="524">
        <v>42327</v>
      </c>
      <c r="I517" s="758">
        <v>0.71809999999999996</v>
      </c>
      <c r="J517" s="798">
        <f>SUM(F517-I517)*10000</f>
        <v>-40.000000000000036</v>
      </c>
      <c r="K517" s="750">
        <f t="shared" si="54"/>
        <v>10</v>
      </c>
      <c r="L517" s="759">
        <f t="shared" si="56"/>
        <v>7.2500000000000004E-3</v>
      </c>
      <c r="M517" s="761" t="s">
        <v>883</v>
      </c>
      <c r="N517" s="645">
        <v>1</v>
      </c>
      <c r="O517" s="799">
        <f t="shared" si="55"/>
        <v>-2900.0000000000023</v>
      </c>
      <c r="P517" s="350"/>
    </row>
    <row r="518" spans="1:16" s="855" customFormat="1" ht="15" customHeight="1" x14ac:dyDescent="0.25">
      <c r="A518" s="466" t="s">
        <v>1274</v>
      </c>
      <c r="B518" s="466" t="s">
        <v>2287</v>
      </c>
      <c r="C518" s="761" t="s">
        <v>77</v>
      </c>
      <c r="D518" s="487">
        <v>42314</v>
      </c>
      <c r="E518" s="466">
        <v>3.86</v>
      </c>
      <c r="F518" s="758">
        <v>131.58799999999999</v>
      </c>
      <c r="G518" s="757" t="s">
        <v>52</v>
      </c>
      <c r="H518" s="524">
        <v>42331</v>
      </c>
      <c r="I518" s="758">
        <v>130.536</v>
      </c>
      <c r="J518" s="798">
        <f>SUM(F518-I518)*100</f>
        <v>105.19999999999925</v>
      </c>
      <c r="K518" s="750">
        <f t="shared" si="54"/>
        <v>10</v>
      </c>
      <c r="L518" s="759">
        <f t="shared" si="56"/>
        <v>0.38600000000000001</v>
      </c>
      <c r="M518" s="761" t="s">
        <v>883</v>
      </c>
      <c r="N518" s="645">
        <v>1</v>
      </c>
      <c r="O518" s="799">
        <f t="shared" si="55"/>
        <v>4060.7199999999707</v>
      </c>
      <c r="P518" s="268"/>
    </row>
    <row r="519" spans="1:16" s="855" customFormat="1" ht="15" customHeight="1" x14ac:dyDescent="0.25">
      <c r="A519" s="466" t="s">
        <v>1146</v>
      </c>
      <c r="B519" s="466" t="s">
        <v>2287</v>
      </c>
      <c r="C519" s="761" t="s">
        <v>77</v>
      </c>
      <c r="D519" s="487">
        <v>42332</v>
      </c>
      <c r="E519" s="466">
        <v>9.4499999999999993</v>
      </c>
      <c r="F519" s="758">
        <v>1.5101599999999999</v>
      </c>
      <c r="G519" s="757" t="s">
        <v>1352</v>
      </c>
      <c r="H519" s="524">
        <v>42332</v>
      </c>
      <c r="I519" s="758">
        <v>1.50804</v>
      </c>
      <c r="J519" s="798">
        <f>SUM(F519-I519)*10000</f>
        <v>21.199999999998997</v>
      </c>
      <c r="K519" s="750">
        <f t="shared" si="54"/>
        <v>10</v>
      </c>
      <c r="L519" s="759">
        <f t="shared" si="56"/>
        <v>9.4500000000000001E-3</v>
      </c>
      <c r="M519" s="761" t="s">
        <v>883</v>
      </c>
      <c r="N519" s="645">
        <v>1</v>
      </c>
      <c r="O519" s="799">
        <f t="shared" si="55"/>
        <v>2003.399999999905</v>
      </c>
      <c r="P519" s="323"/>
    </row>
    <row r="520" spans="1:16" s="855" customFormat="1" ht="15" customHeight="1" x14ac:dyDescent="0.25">
      <c r="A520" s="466" t="s">
        <v>1146</v>
      </c>
      <c r="B520" s="466" t="s">
        <v>2287</v>
      </c>
      <c r="C520" s="761" t="s">
        <v>77</v>
      </c>
      <c r="D520" s="487">
        <v>42332</v>
      </c>
      <c r="E520" s="466">
        <v>9.44</v>
      </c>
      <c r="F520" s="758">
        <v>1.5101599999999999</v>
      </c>
      <c r="G520" s="757" t="s">
        <v>1352</v>
      </c>
      <c r="H520" s="524">
        <v>42332</v>
      </c>
      <c r="I520" s="758">
        <v>1.5078199999999999</v>
      </c>
      <c r="J520" s="798">
        <f>SUM(F520-I520)*10000</f>
        <v>23.400000000000087</v>
      </c>
      <c r="K520" s="750">
        <f t="shared" si="54"/>
        <v>10</v>
      </c>
      <c r="L520" s="759">
        <f t="shared" si="56"/>
        <v>9.4400000000000005E-3</v>
      </c>
      <c r="M520" s="761" t="s">
        <v>883</v>
      </c>
      <c r="N520" s="645">
        <v>1</v>
      </c>
      <c r="O520" s="799">
        <f t="shared" si="55"/>
        <v>2208.9600000000082</v>
      </c>
      <c r="P520" s="323"/>
    </row>
    <row r="521" spans="1:16" s="855" customFormat="1" ht="15" customHeight="1" x14ac:dyDescent="0.25">
      <c r="A521" s="466" t="s">
        <v>1146</v>
      </c>
      <c r="B521" s="466" t="s">
        <v>2287</v>
      </c>
      <c r="C521" s="761" t="s">
        <v>77</v>
      </c>
      <c r="D521" s="487">
        <v>42332</v>
      </c>
      <c r="E521" s="466">
        <v>9.44</v>
      </c>
      <c r="F521" s="758">
        <v>1.5101599999999999</v>
      </c>
      <c r="G521" s="757" t="s">
        <v>1352</v>
      </c>
      <c r="H521" s="524">
        <v>42332</v>
      </c>
      <c r="I521" s="758">
        <v>1.5068600000000001</v>
      </c>
      <c r="J521" s="798">
        <f>SUM(F521-I521)*10000</f>
        <v>32.999999999998586</v>
      </c>
      <c r="K521" s="750">
        <f t="shared" si="54"/>
        <v>10</v>
      </c>
      <c r="L521" s="759">
        <f t="shared" si="56"/>
        <v>9.4400000000000005E-3</v>
      </c>
      <c r="M521" s="761" t="s">
        <v>883</v>
      </c>
      <c r="N521" s="645">
        <v>1</v>
      </c>
      <c r="O521" s="799">
        <f t="shared" si="55"/>
        <v>3115.1999999998661</v>
      </c>
      <c r="P521" s="323"/>
    </row>
    <row r="522" spans="1:16" s="855" customFormat="1" ht="15" customHeight="1" x14ac:dyDescent="0.25">
      <c r="A522" s="411" t="s">
        <v>1275</v>
      </c>
      <c r="B522" s="411" t="s">
        <v>2287</v>
      </c>
      <c r="C522" s="728" t="s">
        <v>52</v>
      </c>
      <c r="D522" s="503">
        <v>42327</v>
      </c>
      <c r="E522" s="411">
        <v>7.71</v>
      </c>
      <c r="F522" s="731">
        <v>123.187</v>
      </c>
      <c r="G522" s="484" t="s">
        <v>52</v>
      </c>
      <c r="H522" s="524">
        <v>42332</v>
      </c>
      <c r="I522" s="731">
        <v>122.604</v>
      </c>
      <c r="J522" s="798">
        <f>SUM(I522-F522)*100</f>
        <v>-58.299999999999841</v>
      </c>
      <c r="K522" s="412">
        <f t="shared" si="54"/>
        <v>10</v>
      </c>
      <c r="L522" s="732">
        <f>SUM((I522-F522)/J522*K522)*E522</f>
        <v>0.77100000000000002</v>
      </c>
      <c r="M522" s="728" t="s">
        <v>883</v>
      </c>
      <c r="N522" s="727">
        <v>1</v>
      </c>
      <c r="O522" s="799">
        <f t="shared" si="55"/>
        <v>-4494.9299999999876</v>
      </c>
      <c r="P522" s="323"/>
    </row>
    <row r="523" spans="1:16" s="855" customFormat="1" ht="15" customHeight="1" x14ac:dyDescent="0.25">
      <c r="A523" s="633" t="s">
        <v>1275</v>
      </c>
      <c r="B523" s="633" t="s">
        <v>2287</v>
      </c>
      <c r="C523" s="930" t="s">
        <v>77</v>
      </c>
      <c r="D523" s="931">
        <v>42332</v>
      </c>
      <c r="E523" s="633">
        <v>37.049999999999997</v>
      </c>
      <c r="F523" s="932">
        <v>122.65</v>
      </c>
      <c r="G523" s="757" t="s">
        <v>2337</v>
      </c>
      <c r="H523" s="934">
        <v>42333</v>
      </c>
      <c r="I523" s="932">
        <v>122.223</v>
      </c>
      <c r="J523" s="935">
        <f>SUM(F523-I523)*100</f>
        <v>42.700000000000671</v>
      </c>
      <c r="K523" s="936">
        <f t="shared" si="54"/>
        <v>10</v>
      </c>
      <c r="L523" s="937">
        <f>SUM((F523-I523)/J523*K523)*E523</f>
        <v>3.7050000000000001</v>
      </c>
      <c r="M523" s="930" t="s">
        <v>883</v>
      </c>
      <c r="N523" s="938">
        <v>1</v>
      </c>
      <c r="O523" s="939">
        <f t="shared" si="55"/>
        <v>15820.350000000248</v>
      </c>
      <c r="P523" s="323"/>
    </row>
    <row r="524" spans="1:16" s="855" customFormat="1" ht="15" customHeight="1" x14ac:dyDescent="0.25">
      <c r="A524" s="466" t="s">
        <v>1032</v>
      </c>
      <c r="B524" s="466" t="s">
        <v>2288</v>
      </c>
      <c r="C524" s="761" t="s">
        <v>77</v>
      </c>
      <c r="D524" s="487">
        <v>42325</v>
      </c>
      <c r="E524" s="466">
        <v>12.98</v>
      </c>
      <c r="F524" s="758">
        <v>1.5485</v>
      </c>
      <c r="G524" s="757" t="s">
        <v>2338</v>
      </c>
      <c r="H524" s="867">
        <v>42333</v>
      </c>
      <c r="I524" s="758">
        <v>1.5449999999999999</v>
      </c>
      <c r="J524" s="798">
        <f>SUM(F524-I524)*10000</f>
        <v>35.000000000000583</v>
      </c>
      <c r="K524" s="750">
        <f t="shared" si="54"/>
        <v>11.00594320933304</v>
      </c>
      <c r="L524" s="759">
        <f>SUM((F524-I524)/J524*K524)*E524</f>
        <v>1.4285714285714289E-2</v>
      </c>
      <c r="M524" s="761" t="s">
        <v>883</v>
      </c>
      <c r="N524" s="645">
        <v>0.90859999999999996</v>
      </c>
      <c r="O524" s="799">
        <f t="shared" si="55"/>
        <v>5502.9716046666126</v>
      </c>
      <c r="P524" s="323"/>
    </row>
    <row r="525" spans="1:16" s="855" customFormat="1" ht="15" customHeight="1" x14ac:dyDescent="0.25">
      <c r="A525" s="466" t="s">
        <v>1032</v>
      </c>
      <c r="B525" s="466" t="s">
        <v>2288</v>
      </c>
      <c r="C525" s="761" t="s">
        <v>77</v>
      </c>
      <c r="D525" s="487">
        <v>42325</v>
      </c>
      <c r="E525" s="466">
        <v>12.48</v>
      </c>
      <c r="F525" s="758">
        <v>1.55</v>
      </c>
      <c r="G525" s="757" t="s">
        <v>2338</v>
      </c>
      <c r="H525" s="867">
        <v>42333</v>
      </c>
      <c r="I525" s="758">
        <v>1.5449999999999999</v>
      </c>
      <c r="J525" s="798">
        <f>SUM(F525-I525)*10000</f>
        <v>50.000000000001151</v>
      </c>
      <c r="K525" s="750">
        <f t="shared" si="54"/>
        <v>11.00594320933304</v>
      </c>
      <c r="L525" s="759">
        <f>SUM((F525-I525)/J525*K525)*E525</f>
        <v>1.3735417125247637E-2</v>
      </c>
      <c r="M525" s="761" t="s">
        <v>883</v>
      </c>
      <c r="N525" s="645">
        <v>0.90859999999999996</v>
      </c>
      <c r="O525" s="799">
        <f t="shared" si="55"/>
        <v>7558.5610418489714</v>
      </c>
      <c r="P525" s="323"/>
    </row>
    <row r="526" spans="1:16" s="855" customFormat="1" ht="15" customHeight="1" x14ac:dyDescent="0.25">
      <c r="A526" s="411" t="s">
        <v>1595</v>
      </c>
      <c r="B526" s="411" t="s">
        <v>2288</v>
      </c>
      <c r="C526" s="728" t="s">
        <v>52</v>
      </c>
      <c r="D526" s="503">
        <v>42328</v>
      </c>
      <c r="E526" s="411">
        <v>12.98</v>
      </c>
      <c r="F526" s="731">
        <v>1.625</v>
      </c>
      <c r="G526" s="484" t="s">
        <v>2338</v>
      </c>
      <c r="H526" s="867">
        <v>42333</v>
      </c>
      <c r="I526" s="731">
        <v>1.615</v>
      </c>
      <c r="J526" s="798">
        <f>SUM(I526-F526)*10000</f>
        <v>-100.00000000000009</v>
      </c>
      <c r="K526" s="412">
        <f t="shared" si="54"/>
        <v>6.4670503783224467</v>
      </c>
      <c r="L526" s="732">
        <f>SUM((I526-F526)/J526*K526)*E526</f>
        <v>8.3942313910625368E-3</v>
      </c>
      <c r="M526" s="728" t="s">
        <v>883</v>
      </c>
      <c r="N526" s="727">
        <v>1.5463</v>
      </c>
      <c r="O526" s="799">
        <f t="shared" si="55"/>
        <v>-5428.591729329718</v>
      </c>
      <c r="P526" s="268"/>
    </row>
    <row r="527" spans="1:16" s="855" customFormat="1" ht="15" customHeight="1" x14ac:dyDescent="0.25">
      <c r="A527" s="610" t="s">
        <v>1147</v>
      </c>
      <c r="B527" s="610" t="s">
        <v>2287</v>
      </c>
      <c r="C527" s="940" t="s">
        <v>52</v>
      </c>
      <c r="D527" s="713">
        <v>42333</v>
      </c>
      <c r="E527" s="610">
        <v>3.61</v>
      </c>
      <c r="F527" s="941">
        <v>1.0248999999999999</v>
      </c>
      <c r="G527" s="484" t="s">
        <v>52</v>
      </c>
      <c r="H527" s="934">
        <v>42335</v>
      </c>
      <c r="I527" s="941">
        <v>1.0325</v>
      </c>
      <c r="J527" s="935">
        <f>SUM(I527-F527)*10000</f>
        <v>76.000000000000512</v>
      </c>
      <c r="K527" s="943">
        <f t="shared" si="54"/>
        <v>10.379904504878555</v>
      </c>
      <c r="L527" s="944">
        <f>SUM((I527-F527)/J527*K527)*E527</f>
        <v>3.7471455262611583E-3</v>
      </c>
      <c r="M527" s="940" t="s">
        <v>883</v>
      </c>
      <c r="N527" s="945">
        <v>0.96340000000000003</v>
      </c>
      <c r="O527" s="939">
        <f t="shared" si="55"/>
        <v>2956.020967364022</v>
      </c>
      <c r="P527" s="323"/>
    </row>
    <row r="528" spans="1:16" s="855" customFormat="1" ht="15" customHeight="1" x14ac:dyDescent="0.25">
      <c r="A528" s="633" t="s">
        <v>1035</v>
      </c>
      <c r="B528" s="633" t="s">
        <v>2287</v>
      </c>
      <c r="C528" s="930" t="s">
        <v>77</v>
      </c>
      <c r="D528" s="931">
        <v>42333</v>
      </c>
      <c r="E528" s="633">
        <v>7.28</v>
      </c>
      <c r="F528" s="932">
        <v>1.05813</v>
      </c>
      <c r="G528" s="757" t="s">
        <v>1352</v>
      </c>
      <c r="H528" s="578">
        <v>42338</v>
      </c>
      <c r="I528" s="932">
        <v>1.05569</v>
      </c>
      <c r="J528" s="935">
        <f>SUM(F528-I528)*10000</f>
        <v>24.399999999999977</v>
      </c>
      <c r="K528" s="936">
        <f t="shared" si="54"/>
        <v>10</v>
      </c>
      <c r="L528" s="937">
        <f>SUM((F528-I528)/J528*K528)*E528</f>
        <v>7.28E-3</v>
      </c>
      <c r="M528" s="930" t="s">
        <v>883</v>
      </c>
      <c r="N528" s="938">
        <v>1</v>
      </c>
      <c r="O528" s="939">
        <f t="shared" si="55"/>
        <v>1776.3199999999983</v>
      </c>
      <c r="P528" s="326"/>
    </row>
    <row r="529" spans="1:17" s="855" customFormat="1" ht="15" customHeight="1" x14ac:dyDescent="0.3">
      <c r="A529" s="610" t="s">
        <v>2332</v>
      </c>
      <c r="B529" s="610" t="s">
        <v>2287</v>
      </c>
      <c r="C529" s="940" t="s">
        <v>52</v>
      </c>
      <c r="D529" s="713">
        <v>42333</v>
      </c>
      <c r="E529" s="610">
        <v>24.73</v>
      </c>
      <c r="F529" s="941">
        <v>0.73719999999999997</v>
      </c>
      <c r="G529" s="484" t="s">
        <v>2337</v>
      </c>
      <c r="H529" s="934">
        <v>42338</v>
      </c>
      <c r="I529" s="941">
        <v>0.74029999999999996</v>
      </c>
      <c r="J529" s="935">
        <f>SUM(I529-F529)*10000</f>
        <v>30.999999999999915</v>
      </c>
      <c r="K529" s="943">
        <f t="shared" si="54"/>
        <v>10.168802115110839</v>
      </c>
      <c r="L529" s="944">
        <f>SUM((I529-F529)/J529*K529)*E529</f>
        <v>2.5147447630669107E-2</v>
      </c>
      <c r="M529" s="940" t="s">
        <v>883</v>
      </c>
      <c r="N529" s="945">
        <v>0.98340000000000005</v>
      </c>
      <c r="O529" s="939">
        <f t="shared" si="55"/>
        <v>7927.3019783479776</v>
      </c>
      <c r="P529" s="961" t="s">
        <v>3</v>
      </c>
    </row>
    <row r="530" spans="1:17" s="855" customFormat="1" ht="15" customHeight="1" x14ac:dyDescent="0.25">
      <c r="A530" s="610" t="s">
        <v>1031</v>
      </c>
      <c r="B530" s="610" t="s">
        <v>2287</v>
      </c>
      <c r="C530" s="940" t="s">
        <v>52</v>
      </c>
      <c r="D530" s="713">
        <v>42338</v>
      </c>
      <c r="E530" s="610">
        <v>26.25</v>
      </c>
      <c r="F530" s="941">
        <v>1.3392999999999999</v>
      </c>
      <c r="G530" s="484" t="s">
        <v>1352</v>
      </c>
      <c r="H530" s="578">
        <v>42339</v>
      </c>
      <c r="I530" s="941">
        <v>1.33426</v>
      </c>
      <c r="J530" s="935">
        <f>SUM(I530-F530)*10000</f>
        <v>-50.399999999999338</v>
      </c>
      <c r="K530" s="943">
        <f t="shared" si="54"/>
        <v>7.4844697253199612</v>
      </c>
      <c r="L530" s="944">
        <f>SUM((I530-F530)/J530*K530)*E530</f>
        <v>1.9646733028964896E-2</v>
      </c>
      <c r="M530" s="940" t="s">
        <v>883</v>
      </c>
      <c r="N530" s="945">
        <v>1.3361000000000001</v>
      </c>
      <c r="O530" s="939">
        <f t="shared" si="55"/>
        <v>-7411.0870792591713</v>
      </c>
      <c r="P530" s="323"/>
    </row>
    <row r="531" spans="1:17" s="855" customFormat="1" ht="15" customHeight="1" x14ac:dyDescent="0.25">
      <c r="A531" s="610" t="s">
        <v>1058</v>
      </c>
      <c r="B531" s="610" t="s">
        <v>2287</v>
      </c>
      <c r="C531" s="940" t="s">
        <v>52</v>
      </c>
      <c r="D531" s="713">
        <v>42327</v>
      </c>
      <c r="E531" s="610">
        <v>21.6</v>
      </c>
      <c r="F531" s="941">
        <v>0.7127</v>
      </c>
      <c r="G531" s="484" t="s">
        <v>2337</v>
      </c>
      <c r="H531" s="934">
        <v>42339</v>
      </c>
      <c r="I531" s="941">
        <v>0.73231000000000002</v>
      </c>
      <c r="J531" s="935">
        <f>SUM(I531-F531)*10000</f>
        <v>196.10000000000016</v>
      </c>
      <c r="K531" s="943">
        <f t="shared" si="54"/>
        <v>10</v>
      </c>
      <c r="L531" s="944">
        <f>SUM((I531-F531)/J531*K531)*E531</f>
        <v>2.1600000000000001E-2</v>
      </c>
      <c r="M531" s="940" t="s">
        <v>883</v>
      </c>
      <c r="N531" s="945">
        <v>1</v>
      </c>
      <c r="O531" s="939">
        <f t="shared" si="55"/>
        <v>42357.600000000035</v>
      </c>
      <c r="P531" s="350"/>
    </row>
    <row r="532" spans="1:17" s="855" customFormat="1" ht="15" customHeight="1" x14ac:dyDescent="0.25">
      <c r="A532" s="610" t="s">
        <v>1058</v>
      </c>
      <c r="B532" s="610" t="s">
        <v>2287</v>
      </c>
      <c r="C532" s="940" t="s">
        <v>52</v>
      </c>
      <c r="D532" s="713">
        <v>42339</v>
      </c>
      <c r="E532" s="610">
        <v>20.6</v>
      </c>
      <c r="F532" s="941">
        <v>0.72499999999999998</v>
      </c>
      <c r="G532" s="484" t="s">
        <v>2337</v>
      </c>
      <c r="H532" s="578">
        <v>42339</v>
      </c>
      <c r="I532" s="941">
        <v>0.73231000000000002</v>
      </c>
      <c r="J532" s="935">
        <f>SUM(I532-F532)*10000</f>
        <v>73.100000000000392</v>
      </c>
      <c r="K532" s="943">
        <f t="shared" si="54"/>
        <v>10</v>
      </c>
      <c r="L532" s="944">
        <f>SUM((I532-F532)/J532*K532)*E532</f>
        <v>2.06E-2</v>
      </c>
      <c r="M532" s="940" t="s">
        <v>883</v>
      </c>
      <c r="N532" s="945">
        <v>1</v>
      </c>
      <c r="O532" s="939">
        <f t="shared" si="55"/>
        <v>15058.60000000008</v>
      </c>
      <c r="P532" s="268"/>
    </row>
    <row r="533" spans="1:17" s="855" customFormat="1" ht="15" customHeight="1" x14ac:dyDescent="0.25">
      <c r="A533" s="633" t="s">
        <v>1274</v>
      </c>
      <c r="B533" s="633" t="s">
        <v>2287</v>
      </c>
      <c r="C533" s="930" t="s">
        <v>77</v>
      </c>
      <c r="D533" s="931">
        <v>42314</v>
      </c>
      <c r="E533" s="633">
        <v>3.86</v>
      </c>
      <c r="F533" s="932">
        <v>131.58799999999999</v>
      </c>
      <c r="G533" s="757" t="s">
        <v>52</v>
      </c>
      <c r="H533" s="934">
        <v>42339</v>
      </c>
      <c r="I533" s="932">
        <v>130.34200000000001</v>
      </c>
      <c r="J533" s="935">
        <f>SUM(F533-I533)*100</f>
        <v>124.59999999999809</v>
      </c>
      <c r="K533" s="936">
        <f t="shared" si="54"/>
        <v>10</v>
      </c>
      <c r="L533" s="937">
        <f>SUM((F533-I533)/J533*K533)*E533</f>
        <v>0.38600000000000001</v>
      </c>
      <c r="M533" s="930" t="s">
        <v>883</v>
      </c>
      <c r="N533" s="938">
        <v>1</v>
      </c>
      <c r="O533" s="939">
        <f t="shared" si="55"/>
        <v>4809.5599999999258</v>
      </c>
      <c r="P533" s="350"/>
    </row>
    <row r="534" spans="1:17" s="855" customFormat="1" ht="15" customHeight="1" x14ac:dyDescent="0.25">
      <c r="A534" s="633" t="s">
        <v>1035</v>
      </c>
      <c r="B534" s="633" t="s">
        <v>2287</v>
      </c>
      <c r="C534" s="930" t="s">
        <v>77</v>
      </c>
      <c r="D534" s="931">
        <v>42325</v>
      </c>
      <c r="E534" s="633">
        <v>6.9</v>
      </c>
      <c r="F534" s="932">
        <v>1.0651999999999999</v>
      </c>
      <c r="G534" s="757" t="s">
        <v>52</v>
      </c>
      <c r="H534" s="934">
        <v>42339</v>
      </c>
      <c r="I534" s="932">
        <v>1.0616000000000001</v>
      </c>
      <c r="J534" s="935">
        <f>SUM(F534-I534)*10000</f>
        <v>35.999999999998252</v>
      </c>
      <c r="K534" s="936">
        <f t="shared" si="54"/>
        <v>10</v>
      </c>
      <c r="L534" s="937">
        <f>SUM((F534-I534)/J534*K534)*E534</f>
        <v>6.9000000000000008E-3</v>
      </c>
      <c r="M534" s="930" t="s">
        <v>883</v>
      </c>
      <c r="N534" s="938">
        <v>1</v>
      </c>
      <c r="O534" s="939">
        <f t="shared" si="55"/>
        <v>2483.9999999998795</v>
      </c>
      <c r="P534" s="323"/>
    </row>
    <row r="535" spans="1:17" s="855" customFormat="1" ht="15" customHeight="1" x14ac:dyDescent="0.25">
      <c r="A535" s="633" t="s">
        <v>1058</v>
      </c>
      <c r="B535" s="633" t="s">
        <v>2287</v>
      </c>
      <c r="C535" s="930" t="s">
        <v>77</v>
      </c>
      <c r="D535" s="931">
        <v>42335</v>
      </c>
      <c r="E535" s="633">
        <v>10.26</v>
      </c>
      <c r="F535" s="932">
        <v>0.71950000000000003</v>
      </c>
      <c r="G535" s="757" t="s">
        <v>52</v>
      </c>
      <c r="H535" s="578">
        <v>42339</v>
      </c>
      <c r="I535" s="932">
        <v>0.7268</v>
      </c>
      <c r="J535" s="935">
        <f>SUM(F535-I535)*10000</f>
        <v>-72.99999999999973</v>
      </c>
      <c r="K535" s="936">
        <f t="shared" si="54"/>
        <v>10</v>
      </c>
      <c r="L535" s="937">
        <f>SUM((F535-I535)/J535*K535)*E535</f>
        <v>1.026E-2</v>
      </c>
      <c r="M535" s="930" t="s">
        <v>883</v>
      </c>
      <c r="N535" s="938">
        <v>1</v>
      </c>
      <c r="O535" s="939">
        <f t="shared" si="55"/>
        <v>-7489.799999999972</v>
      </c>
      <c r="P535" s="350"/>
    </row>
    <row r="536" spans="1:17" s="855" customFormat="1" ht="15" customHeight="1" x14ac:dyDescent="0.25">
      <c r="A536" s="633" t="s">
        <v>1151</v>
      </c>
      <c r="B536" s="633" t="s">
        <v>2288</v>
      </c>
      <c r="C536" s="930" t="s">
        <v>77</v>
      </c>
      <c r="D536" s="931">
        <v>42325</v>
      </c>
      <c r="E536" s="633">
        <v>16.28</v>
      </c>
      <c r="F536" s="932">
        <v>188.1</v>
      </c>
      <c r="G536" s="757" t="s">
        <v>2338</v>
      </c>
      <c r="H536" s="934">
        <v>42339</v>
      </c>
      <c r="I536" s="932">
        <v>186.01499999999999</v>
      </c>
      <c r="J536" s="935">
        <f>SUM(F536-I536)*100</f>
        <v>208.5000000000008</v>
      </c>
      <c r="K536" s="936">
        <f t="shared" si="54"/>
        <v>10</v>
      </c>
      <c r="L536" s="937">
        <f>SUM((F536-I536)/J536*K536)*E536</f>
        <v>1.6280000000000001</v>
      </c>
      <c r="M536" s="930" t="s">
        <v>883</v>
      </c>
      <c r="N536" s="938">
        <v>1</v>
      </c>
      <c r="O536" s="939">
        <f t="shared" si="55"/>
        <v>33943.800000000134</v>
      </c>
      <c r="P536" s="323"/>
    </row>
    <row r="537" spans="1:17" s="855" customFormat="1" ht="15" customHeight="1" x14ac:dyDescent="0.25">
      <c r="A537" s="610" t="s">
        <v>2323</v>
      </c>
      <c r="B537" s="610" t="s">
        <v>2287</v>
      </c>
      <c r="C537" s="940" t="s">
        <v>52</v>
      </c>
      <c r="D537" s="713">
        <v>42339</v>
      </c>
      <c r="E537" s="610">
        <v>96</v>
      </c>
      <c r="F537" s="941">
        <v>1070</v>
      </c>
      <c r="G537" s="484" t="s">
        <v>2337</v>
      </c>
      <c r="H537" s="578">
        <v>42340</v>
      </c>
      <c r="I537" s="941">
        <v>1060</v>
      </c>
      <c r="J537" s="935">
        <f>SUM(F537-I537)*100</f>
        <v>1000</v>
      </c>
      <c r="K537" s="943">
        <v>0.01</v>
      </c>
      <c r="L537" s="944">
        <f>SUM((I537-F537)/J537*K537)*E537</f>
        <v>-9.6000000000000009E-3</v>
      </c>
      <c r="M537" s="940" t="s">
        <v>883</v>
      </c>
      <c r="N537" s="945">
        <v>1</v>
      </c>
      <c r="O537" s="939">
        <f t="shared" si="55"/>
        <v>960</v>
      </c>
      <c r="P537" s="323"/>
    </row>
    <row r="538" spans="1:17" s="855" customFormat="1" ht="15" customHeight="1" x14ac:dyDescent="0.3">
      <c r="A538" s="610" t="s">
        <v>1147</v>
      </c>
      <c r="B538" s="610" t="s">
        <v>2287</v>
      </c>
      <c r="C538" s="940" t="s">
        <v>52</v>
      </c>
      <c r="D538" s="713">
        <v>42333</v>
      </c>
      <c r="E538" s="610">
        <v>3.61</v>
      </c>
      <c r="F538" s="941">
        <v>1.0248999999999999</v>
      </c>
      <c r="G538" s="484" t="s">
        <v>52</v>
      </c>
      <c r="H538" s="934">
        <v>42340</v>
      </c>
      <c r="I538" s="941">
        <v>1.0246999999999999</v>
      </c>
      <c r="J538" s="935">
        <f>SUM(I538-F538)*10000</f>
        <v>-1.9999999999997797</v>
      </c>
      <c r="K538" s="943">
        <f t="shared" ref="K538:K559" si="57">SUM(100000/N538)/10000</f>
        <v>10.379904504878555</v>
      </c>
      <c r="L538" s="944">
        <f>SUM((I538-F538)/J538*K538)*E538</f>
        <v>3.7471455262611583E-3</v>
      </c>
      <c r="M538" s="940" t="s">
        <v>883</v>
      </c>
      <c r="N538" s="945">
        <v>0.96340000000000003</v>
      </c>
      <c r="O538" s="939">
        <f t="shared" si="55"/>
        <v>-77.790025456938864</v>
      </c>
      <c r="P538" s="917"/>
      <c r="Q538" s="311"/>
    </row>
    <row r="539" spans="1:17" s="855" customFormat="1" ht="15" customHeight="1" x14ac:dyDescent="0.25">
      <c r="A539" s="610" t="s">
        <v>1146</v>
      </c>
      <c r="B539" s="610" t="s">
        <v>2287</v>
      </c>
      <c r="C539" s="940" t="s">
        <v>52</v>
      </c>
      <c r="D539" s="713">
        <v>42339</v>
      </c>
      <c r="E539" s="610">
        <v>11.61</v>
      </c>
      <c r="F539" s="941">
        <v>1.5103</v>
      </c>
      <c r="G539" s="484" t="s">
        <v>52</v>
      </c>
      <c r="H539" s="578">
        <v>42340</v>
      </c>
      <c r="I539" s="941">
        <v>1.4978</v>
      </c>
      <c r="J539" s="935">
        <f>SUM(I539-F539)*10000</f>
        <v>-124.99999999999956</v>
      </c>
      <c r="K539" s="943">
        <f t="shared" si="57"/>
        <v>6.6093853271645742</v>
      </c>
      <c r="L539" s="944">
        <f>SUM((I539-F539)/J539*K539)*E539</f>
        <v>7.6734963648380696E-3</v>
      </c>
      <c r="M539" s="940" t="s">
        <v>883</v>
      </c>
      <c r="N539" s="945">
        <v>1.5129999999999999</v>
      </c>
      <c r="O539" s="939">
        <f t="shared" si="55"/>
        <v>-6339.6367852264075</v>
      </c>
      <c r="P539" s="323"/>
    </row>
    <row r="540" spans="1:17" s="855" customFormat="1" ht="15" customHeight="1" x14ac:dyDescent="0.25">
      <c r="A540" s="610" t="s">
        <v>1147</v>
      </c>
      <c r="B540" s="610" t="s">
        <v>2287</v>
      </c>
      <c r="C540" s="940" t="s">
        <v>52</v>
      </c>
      <c r="D540" s="713">
        <v>42339</v>
      </c>
      <c r="E540" s="610">
        <v>10.85</v>
      </c>
      <c r="F540" s="941">
        <v>123.1117</v>
      </c>
      <c r="G540" s="484" t="s">
        <v>52</v>
      </c>
      <c r="H540" s="578">
        <v>42340</v>
      </c>
      <c r="I540" s="941">
        <v>122.217</v>
      </c>
      <c r="J540" s="935">
        <f>SUM(I540-F540)*100</f>
        <v>-89.470000000000027</v>
      </c>
      <c r="K540" s="943">
        <f t="shared" si="57"/>
        <v>10.45915699194645</v>
      </c>
      <c r="L540" s="944">
        <f>SUM((I540-F540)/J540*K540)*E540</f>
        <v>1.1348185336261898</v>
      </c>
      <c r="M540" s="940" t="s">
        <v>883</v>
      </c>
      <c r="N540" s="945">
        <v>0.95609999999999995</v>
      </c>
      <c r="O540" s="939">
        <f t="shared" si="55"/>
        <v>-10619.413680947102</v>
      </c>
      <c r="P540" s="326"/>
    </row>
    <row r="541" spans="1:17" s="855" customFormat="1" ht="15" customHeight="1" x14ac:dyDescent="0.25">
      <c r="A541" s="633" t="s">
        <v>1030</v>
      </c>
      <c r="B541" s="633" t="s">
        <v>2288</v>
      </c>
      <c r="C541" s="930" t="s">
        <v>77</v>
      </c>
      <c r="D541" s="931">
        <v>42332</v>
      </c>
      <c r="E541" s="633">
        <v>10.7</v>
      </c>
      <c r="F541" s="932">
        <v>0.70599999999999996</v>
      </c>
      <c r="G541" s="757" t="s">
        <v>2338</v>
      </c>
      <c r="H541" s="934">
        <v>42340</v>
      </c>
      <c r="I541" s="932">
        <v>0.70599999999999996</v>
      </c>
      <c r="J541" s="935">
        <f>SUM(F541-I541)*10000</f>
        <v>0</v>
      </c>
      <c r="K541" s="936">
        <f t="shared" si="57"/>
        <v>15.126304643775526</v>
      </c>
      <c r="L541" s="937" t="e">
        <f>SUM((F541-I541)/J541*K541)*E541</f>
        <v>#DIV/0!</v>
      </c>
      <c r="M541" s="930" t="s">
        <v>883</v>
      </c>
      <c r="N541" s="938">
        <v>0.66110000000000002</v>
      </c>
      <c r="O541" s="939">
        <f t="shared" si="55"/>
        <v>0</v>
      </c>
      <c r="P541" s="268"/>
    </row>
    <row r="542" spans="1:17" s="855" customFormat="1" ht="15" customHeight="1" x14ac:dyDescent="0.25">
      <c r="A542" s="633" t="s">
        <v>1035</v>
      </c>
      <c r="B542" s="633" t="s">
        <v>2287</v>
      </c>
      <c r="C542" s="930" t="s">
        <v>77</v>
      </c>
      <c r="D542" s="931">
        <v>42333</v>
      </c>
      <c r="E542" s="633">
        <v>7.28</v>
      </c>
      <c r="F542" s="932">
        <v>1.05813</v>
      </c>
      <c r="G542" s="757" t="s">
        <v>1352</v>
      </c>
      <c r="H542" s="934">
        <v>42341</v>
      </c>
      <c r="I542" s="932">
        <v>1.0542899999999999</v>
      </c>
      <c r="J542" s="935">
        <f>SUM(F542-I542)*10000</f>
        <v>38.400000000000659</v>
      </c>
      <c r="K542" s="936">
        <f t="shared" si="57"/>
        <v>10</v>
      </c>
      <c r="L542" s="937">
        <f>SUM((F542-I542)/J542*K542)*E542</f>
        <v>7.28E-3</v>
      </c>
      <c r="M542" s="930" t="s">
        <v>883</v>
      </c>
      <c r="N542" s="938">
        <v>1</v>
      </c>
      <c r="O542" s="939">
        <f t="shared" si="55"/>
        <v>2795.5200000000482</v>
      </c>
      <c r="P542" s="326"/>
    </row>
    <row r="543" spans="1:17" s="855" customFormat="1" ht="15" customHeight="1" x14ac:dyDescent="0.25">
      <c r="A543" s="633" t="s">
        <v>1035</v>
      </c>
      <c r="B543" s="633" t="s">
        <v>2287</v>
      </c>
      <c r="C543" s="930" t="s">
        <v>77</v>
      </c>
      <c r="D543" s="931">
        <v>42333</v>
      </c>
      <c r="E543" s="633">
        <v>7.28</v>
      </c>
      <c r="F543" s="932">
        <v>1.05813</v>
      </c>
      <c r="G543" s="757" t="s">
        <v>1352</v>
      </c>
      <c r="H543" s="934">
        <v>42341</v>
      </c>
      <c r="I543" s="932">
        <v>1.0644100000000001</v>
      </c>
      <c r="J543" s="935">
        <f>SUM(F543-I543)*10000</f>
        <v>-62.800000000000637</v>
      </c>
      <c r="K543" s="936">
        <f t="shared" si="57"/>
        <v>10</v>
      </c>
      <c r="L543" s="937">
        <f>SUM((F543-I543)/J543*K543)*E543</f>
        <v>7.28E-3</v>
      </c>
      <c r="M543" s="930" t="s">
        <v>883</v>
      </c>
      <c r="N543" s="938">
        <v>1</v>
      </c>
      <c r="O543" s="939">
        <f t="shared" si="55"/>
        <v>-4571.8400000000465</v>
      </c>
      <c r="P543" s="323"/>
    </row>
    <row r="544" spans="1:17" s="855" customFormat="1" ht="15" customHeight="1" x14ac:dyDescent="0.25">
      <c r="A544" s="610" t="s">
        <v>1030</v>
      </c>
      <c r="B544" s="610" t="s">
        <v>2287</v>
      </c>
      <c r="C544" s="940" t="s">
        <v>52</v>
      </c>
      <c r="D544" s="713">
        <v>42340</v>
      </c>
      <c r="E544" s="610">
        <v>15.17</v>
      </c>
      <c r="F544" s="941">
        <v>0.70550000000000002</v>
      </c>
      <c r="G544" s="484" t="s">
        <v>2337</v>
      </c>
      <c r="H544" s="934">
        <v>42341</v>
      </c>
      <c r="I544" s="941">
        <v>0.71450000000000002</v>
      </c>
      <c r="J544" s="935">
        <f>SUM(I544-F544)*10000</f>
        <v>90.000000000000085</v>
      </c>
      <c r="K544" s="943">
        <f t="shared" si="57"/>
        <v>15.082956259426847</v>
      </c>
      <c r="L544" s="944">
        <f>SUM((I544-F544)/J544*K544)*E544</f>
        <v>2.2880844645550527E-2</v>
      </c>
      <c r="M544" s="940" t="s">
        <v>883</v>
      </c>
      <c r="N544" s="945">
        <v>0.66300000000000003</v>
      </c>
      <c r="O544" s="939">
        <f t="shared" si="55"/>
        <v>31059.97010708219</v>
      </c>
      <c r="P544" s="350"/>
    </row>
    <row r="545" spans="1:16" s="855" customFormat="1" ht="15" customHeight="1" x14ac:dyDescent="0.25">
      <c r="A545" s="633" t="s">
        <v>1151</v>
      </c>
      <c r="B545" s="633" t="s">
        <v>2287</v>
      </c>
      <c r="C545" s="930" t="s">
        <v>77</v>
      </c>
      <c r="D545" s="931">
        <v>42340</v>
      </c>
      <c r="E545" s="633">
        <v>11.55</v>
      </c>
      <c r="F545" s="932">
        <v>184.92</v>
      </c>
      <c r="G545" s="757" t="s">
        <v>2337</v>
      </c>
      <c r="H545" s="934">
        <v>42341</v>
      </c>
      <c r="I545" s="932">
        <v>185.37</v>
      </c>
      <c r="J545" s="935">
        <f>SUM(F545-I545)*100</f>
        <v>-45.000000000001705</v>
      </c>
      <c r="K545" s="936">
        <f t="shared" si="57"/>
        <v>10</v>
      </c>
      <c r="L545" s="937">
        <f>SUM((F545-I545)/J545*K545)*E545</f>
        <v>1.155</v>
      </c>
      <c r="M545" s="930" t="s">
        <v>883</v>
      </c>
      <c r="N545" s="938">
        <v>1</v>
      </c>
      <c r="O545" s="939">
        <f t="shared" si="55"/>
        <v>-5197.5000000001974</v>
      </c>
      <c r="P545" s="323"/>
    </row>
    <row r="546" spans="1:16" s="855" customFormat="1" ht="15" customHeight="1" x14ac:dyDescent="0.25">
      <c r="A546" s="610" t="s">
        <v>1275</v>
      </c>
      <c r="B546" s="610" t="s">
        <v>2287</v>
      </c>
      <c r="C546" s="940" t="s">
        <v>52</v>
      </c>
      <c r="D546" s="713">
        <v>42338</v>
      </c>
      <c r="E546" s="610">
        <v>18.03</v>
      </c>
      <c r="F546" s="941">
        <v>123.1117</v>
      </c>
      <c r="G546" s="484" t="s">
        <v>52</v>
      </c>
      <c r="H546" s="934">
        <v>42341</v>
      </c>
      <c r="I546" s="941">
        <v>122.69</v>
      </c>
      <c r="J546" s="935">
        <f>SUM(I546-F546)*100</f>
        <v>-42.17000000000013</v>
      </c>
      <c r="K546" s="943">
        <f t="shared" si="57"/>
        <v>10</v>
      </c>
      <c r="L546" s="944">
        <f>SUM((I546-F546)/J546*K546)*E546</f>
        <v>1.8030000000000002</v>
      </c>
      <c r="M546" s="940" t="s">
        <v>883</v>
      </c>
      <c r="N546" s="945">
        <v>1</v>
      </c>
      <c r="O546" s="939">
        <f t="shared" ref="O546:O577" si="58">SUM(J546*K546*E546)/N546</f>
        <v>-7603.2510000000239</v>
      </c>
      <c r="P546" s="323"/>
    </row>
    <row r="547" spans="1:16" s="855" customFormat="1" ht="15" customHeight="1" x14ac:dyDescent="0.25">
      <c r="A547" s="610" t="s">
        <v>1030</v>
      </c>
      <c r="B547" s="610" t="s">
        <v>2287</v>
      </c>
      <c r="C547" s="940" t="s">
        <v>52</v>
      </c>
      <c r="D547" s="713">
        <v>42340</v>
      </c>
      <c r="E547" s="610">
        <v>8.4</v>
      </c>
      <c r="F547" s="941">
        <v>0.70660000000000001</v>
      </c>
      <c r="G547" s="484" t="s">
        <v>52</v>
      </c>
      <c r="H547" s="934">
        <v>42341</v>
      </c>
      <c r="I547" s="941">
        <v>0.71760000000000002</v>
      </c>
      <c r="J547" s="935">
        <f>SUM(I547-F547)*10000</f>
        <v>110.0000000000001</v>
      </c>
      <c r="K547" s="943">
        <f t="shared" si="57"/>
        <v>15.082956259426847</v>
      </c>
      <c r="L547" s="944">
        <f>SUM((I547-F547)/J547*K547)*E547</f>
        <v>1.2669683257918554E-2</v>
      </c>
      <c r="M547" s="940" t="s">
        <v>883</v>
      </c>
      <c r="N547" s="945">
        <v>0.66300000000000003</v>
      </c>
      <c r="O547" s="939">
        <f t="shared" si="58"/>
        <v>21020.590623997614</v>
      </c>
      <c r="P547" s="268"/>
    </row>
    <row r="548" spans="1:16" s="855" customFormat="1" ht="15" customHeight="1" x14ac:dyDescent="0.25">
      <c r="A548" s="610" t="s">
        <v>1030</v>
      </c>
      <c r="B548" s="610" t="s">
        <v>2287</v>
      </c>
      <c r="C548" s="940" t="s">
        <v>52</v>
      </c>
      <c r="D548" s="713">
        <v>42340</v>
      </c>
      <c r="E548" s="610">
        <v>8.39</v>
      </c>
      <c r="F548" s="941">
        <v>0.70660000000000001</v>
      </c>
      <c r="G548" s="484" t="s">
        <v>52</v>
      </c>
      <c r="H548" s="934">
        <v>42341</v>
      </c>
      <c r="I548" s="941">
        <v>0.71209999999999996</v>
      </c>
      <c r="J548" s="935">
        <f>SUM(I548-F548)*10000</f>
        <v>54.999999999999496</v>
      </c>
      <c r="K548" s="943">
        <f t="shared" si="57"/>
        <v>15.082956259426847</v>
      </c>
      <c r="L548" s="944">
        <f>SUM((I548-F548)/J548*K548)*E548</f>
        <v>1.2654600301659125E-2</v>
      </c>
      <c r="M548" s="940" t="s">
        <v>883</v>
      </c>
      <c r="N548" s="945">
        <v>0.66300000000000003</v>
      </c>
      <c r="O548" s="939">
        <f t="shared" si="58"/>
        <v>10497.783055674894</v>
      </c>
      <c r="P548" s="268"/>
    </row>
    <row r="549" spans="1:16" s="855" customFormat="1" ht="15" customHeight="1" x14ac:dyDescent="0.25">
      <c r="A549" s="633" t="s">
        <v>1274</v>
      </c>
      <c r="B549" s="633" t="s">
        <v>2288</v>
      </c>
      <c r="C549" s="930" t="s">
        <v>77</v>
      </c>
      <c r="D549" s="931">
        <v>42341</v>
      </c>
      <c r="E549" s="633">
        <v>12.1</v>
      </c>
      <c r="F549" s="932">
        <v>132.5</v>
      </c>
      <c r="G549" s="757" t="s">
        <v>2338</v>
      </c>
      <c r="H549" s="578">
        <v>42341</v>
      </c>
      <c r="I549" s="932">
        <v>133.30000000000001</v>
      </c>
      <c r="J549" s="935">
        <f>SUM(F549-I549)*100</f>
        <v>-80.000000000001137</v>
      </c>
      <c r="K549" s="936">
        <f t="shared" si="57"/>
        <v>10</v>
      </c>
      <c r="L549" s="937">
        <f>SUM((F549-I549)/J549*K549)*E549</f>
        <v>1.21</v>
      </c>
      <c r="M549" s="930" t="s">
        <v>883</v>
      </c>
      <c r="N549" s="938">
        <v>1</v>
      </c>
      <c r="O549" s="939">
        <f t="shared" si="58"/>
        <v>-9680.0000000001364</v>
      </c>
      <c r="P549" s="350"/>
    </row>
    <row r="550" spans="1:16" s="855" customFormat="1" ht="15" customHeight="1" x14ac:dyDescent="0.35">
      <c r="A550" s="633" t="s">
        <v>1035</v>
      </c>
      <c r="B550" s="633" t="s">
        <v>2288</v>
      </c>
      <c r="C550" s="930" t="s">
        <v>77</v>
      </c>
      <c r="D550" s="931">
        <v>42341</v>
      </c>
      <c r="E550" s="633">
        <v>12.1</v>
      </c>
      <c r="F550" s="932">
        <v>1.08</v>
      </c>
      <c r="G550" s="757" t="s">
        <v>2338</v>
      </c>
      <c r="H550" s="578">
        <v>42341</v>
      </c>
      <c r="I550" s="932">
        <v>1.0880000000000001</v>
      </c>
      <c r="J550" s="935">
        <f>SUM(F550-I550)*10000</f>
        <v>-80.000000000000071</v>
      </c>
      <c r="K550" s="936">
        <f t="shared" si="57"/>
        <v>10</v>
      </c>
      <c r="L550" s="937">
        <f>SUM((F550-I550)/J550*K550)*E550</f>
        <v>1.21E-2</v>
      </c>
      <c r="M550" s="930" t="s">
        <v>883</v>
      </c>
      <c r="N550" s="938">
        <v>1</v>
      </c>
      <c r="O550" s="939">
        <f t="shared" si="58"/>
        <v>-9680.0000000000073</v>
      </c>
      <c r="P550" s="956" t="s">
        <v>3</v>
      </c>
    </row>
    <row r="551" spans="1:16" s="855" customFormat="1" ht="15" customHeight="1" x14ac:dyDescent="0.25">
      <c r="A551" s="610" t="s">
        <v>1118</v>
      </c>
      <c r="B551" s="610" t="s">
        <v>2287</v>
      </c>
      <c r="C551" s="940" t="s">
        <v>52</v>
      </c>
      <c r="D551" s="713">
        <v>42341</v>
      </c>
      <c r="E551" s="610">
        <v>8.39</v>
      </c>
      <c r="F551" s="941">
        <v>1.4568000000000001</v>
      </c>
      <c r="G551" s="942" t="s">
        <v>976</v>
      </c>
      <c r="H551" s="578">
        <v>42341</v>
      </c>
      <c r="I551" s="941">
        <v>1.4916</v>
      </c>
      <c r="J551" s="935">
        <f>SUM(I551-F551)*10000</f>
        <v>347.99999999999943</v>
      </c>
      <c r="K551" s="943">
        <f t="shared" si="57"/>
        <v>7.3104759119818699</v>
      </c>
      <c r="L551" s="944">
        <f>SUM((I551-F551)/J551*K551)*E551</f>
        <v>6.1334892901527887E-3</v>
      </c>
      <c r="M551" s="940" t="s">
        <v>883</v>
      </c>
      <c r="N551" s="945">
        <v>1.3678999999999999</v>
      </c>
      <c r="O551" s="939">
        <f t="shared" si="58"/>
        <v>15603.876547797114</v>
      </c>
      <c r="P551" s="268"/>
    </row>
    <row r="552" spans="1:16" s="855" customFormat="1" ht="15" customHeight="1" x14ac:dyDescent="0.25">
      <c r="A552" s="610" t="s">
        <v>1595</v>
      </c>
      <c r="B552" s="610" t="s">
        <v>2287</v>
      </c>
      <c r="C552" s="940" t="s">
        <v>52</v>
      </c>
      <c r="D552" s="713">
        <v>42341</v>
      </c>
      <c r="E552" s="610">
        <v>11.95</v>
      </c>
      <c r="F552" s="941">
        <v>1.6060000000000001</v>
      </c>
      <c r="G552" s="942" t="s">
        <v>976</v>
      </c>
      <c r="H552" s="578">
        <v>42341</v>
      </c>
      <c r="I552" s="941">
        <v>1.6359999999999999</v>
      </c>
      <c r="J552" s="935">
        <f>SUM(I552-F552)*10000</f>
        <v>299.99999999999807</v>
      </c>
      <c r="K552" s="943">
        <f t="shared" si="57"/>
        <v>6.6880684858212947</v>
      </c>
      <c r="L552" s="944">
        <f>SUM((I552-F552)/J552*K552)*E552</f>
        <v>7.9922418405564463E-3</v>
      </c>
      <c r="M552" s="940" t="s">
        <v>883</v>
      </c>
      <c r="N552" s="945">
        <v>1.4952000000000001</v>
      </c>
      <c r="O552" s="939">
        <f t="shared" si="58"/>
        <v>16035.798235466282</v>
      </c>
      <c r="P552" s="268"/>
    </row>
    <row r="553" spans="1:16" s="855" customFormat="1" ht="15" customHeight="1" x14ac:dyDescent="0.35">
      <c r="A553" s="610" t="s">
        <v>1035</v>
      </c>
      <c r="B553" s="610" t="s">
        <v>2287</v>
      </c>
      <c r="C553" s="940" t="s">
        <v>52</v>
      </c>
      <c r="D553" s="713">
        <v>42341</v>
      </c>
      <c r="E553" s="610">
        <v>18.149999999999999</v>
      </c>
      <c r="F553" s="941">
        <v>1.0701000000000001</v>
      </c>
      <c r="G553" s="942" t="s">
        <v>976</v>
      </c>
      <c r="H553" s="578">
        <v>42341</v>
      </c>
      <c r="I553" s="941">
        <v>1.0918000000000001</v>
      </c>
      <c r="J553" s="935">
        <f>SUM(I553-F553)*10000</f>
        <v>217.00000000000051</v>
      </c>
      <c r="K553" s="943">
        <f t="shared" si="57"/>
        <v>10</v>
      </c>
      <c r="L553" s="944">
        <f>SUM((I553-F553)/J553*K553)*E553</f>
        <v>1.8149999999999999E-2</v>
      </c>
      <c r="M553" s="940" t="s">
        <v>883</v>
      </c>
      <c r="N553" s="945">
        <v>1</v>
      </c>
      <c r="O553" s="939">
        <f t="shared" si="58"/>
        <v>39385.500000000087</v>
      </c>
      <c r="P553" s="957" t="s">
        <v>3</v>
      </c>
    </row>
    <row r="554" spans="1:16" s="855" customFormat="1" ht="15" customHeight="1" x14ac:dyDescent="0.25">
      <c r="A554" s="610" t="s">
        <v>1151</v>
      </c>
      <c r="B554" s="610" t="s">
        <v>2287</v>
      </c>
      <c r="C554" s="940" t="s">
        <v>52</v>
      </c>
      <c r="D554" s="713">
        <v>42345</v>
      </c>
      <c r="E554" s="610">
        <v>23.81</v>
      </c>
      <c r="F554" s="941">
        <v>186.25</v>
      </c>
      <c r="G554" s="484" t="s">
        <v>2337</v>
      </c>
      <c r="H554" s="578">
        <v>42345</v>
      </c>
      <c r="I554" s="941">
        <v>185.75</v>
      </c>
      <c r="J554" s="935">
        <f>SUM(I554-F554)*100</f>
        <v>-50</v>
      </c>
      <c r="K554" s="943">
        <f t="shared" si="57"/>
        <v>10</v>
      </c>
      <c r="L554" s="944">
        <f>SUM((I554-F554)/J554*K554)*E554</f>
        <v>2.3809999999999998</v>
      </c>
      <c r="M554" s="940" t="s">
        <v>883</v>
      </c>
      <c r="N554" s="945">
        <v>1</v>
      </c>
      <c r="O554" s="939">
        <f t="shared" si="58"/>
        <v>-11905</v>
      </c>
      <c r="P554" s="326"/>
    </row>
    <row r="555" spans="1:16" s="855" customFormat="1" ht="15" customHeight="1" x14ac:dyDescent="0.25">
      <c r="A555" s="610" t="s">
        <v>1031</v>
      </c>
      <c r="B555" s="610" t="s">
        <v>2287</v>
      </c>
      <c r="C555" s="940" t="s">
        <v>52</v>
      </c>
      <c r="D555" s="713">
        <v>42339</v>
      </c>
      <c r="E555" s="610">
        <v>7.48</v>
      </c>
      <c r="F555" s="941">
        <v>1.3393999999999999</v>
      </c>
      <c r="G555" s="484" t="s">
        <v>52</v>
      </c>
      <c r="H555" s="934">
        <v>42345</v>
      </c>
      <c r="I555" s="941">
        <v>1.3486</v>
      </c>
      <c r="J555" s="935">
        <f>SUM(I555-F555)*10000</f>
        <v>92.000000000000966</v>
      </c>
      <c r="K555" s="943">
        <f t="shared" si="57"/>
        <v>7.4850299401197598</v>
      </c>
      <c r="L555" s="944">
        <f>SUM((I555-F555)/J555*K555)*E555</f>
        <v>5.5988023952095803E-3</v>
      </c>
      <c r="M555" s="940" t="s">
        <v>883</v>
      </c>
      <c r="N555" s="945">
        <v>1.3360000000000001</v>
      </c>
      <c r="O555" s="939">
        <f t="shared" si="58"/>
        <v>3855.4627272401708</v>
      </c>
      <c r="P555" s="323"/>
    </row>
    <row r="556" spans="1:16" s="855" customFormat="1" ht="15" customHeight="1" x14ac:dyDescent="0.25">
      <c r="A556" s="633" t="s">
        <v>1146</v>
      </c>
      <c r="B556" s="633" t="s">
        <v>2287</v>
      </c>
      <c r="C556" s="930" t="s">
        <v>77</v>
      </c>
      <c r="D556" s="931">
        <v>42346</v>
      </c>
      <c r="E556" s="633">
        <v>32.619999999999997</v>
      </c>
      <c r="F556" s="932">
        <v>1.5041</v>
      </c>
      <c r="G556" s="757" t="s">
        <v>2337</v>
      </c>
      <c r="H556" s="578">
        <v>42346</v>
      </c>
      <c r="I556" s="932">
        <v>1.5007200000000001</v>
      </c>
      <c r="J556" s="935">
        <f>SUM(F556-I556)*10000</f>
        <v>33.799999999999386</v>
      </c>
      <c r="K556" s="936">
        <f t="shared" si="57"/>
        <v>10</v>
      </c>
      <c r="L556" s="937">
        <f>SUM((F556-I556)/J556*K556)*E556</f>
        <v>3.2619999999999996E-2</v>
      </c>
      <c r="M556" s="930" t="s">
        <v>883</v>
      </c>
      <c r="N556" s="938">
        <v>1</v>
      </c>
      <c r="O556" s="939">
        <f t="shared" si="58"/>
        <v>11025.559999999799</v>
      </c>
      <c r="P556" s="326"/>
    </row>
    <row r="557" spans="1:16" s="855" customFormat="1" ht="15" customHeight="1" x14ac:dyDescent="0.25">
      <c r="A557" s="610" t="s">
        <v>1031</v>
      </c>
      <c r="B557" s="610" t="s">
        <v>2287</v>
      </c>
      <c r="C557" s="940" t="s">
        <v>52</v>
      </c>
      <c r="D557" s="713">
        <v>42339</v>
      </c>
      <c r="E557" s="610">
        <v>7.48</v>
      </c>
      <c r="F557" s="941">
        <v>1.3393999999999999</v>
      </c>
      <c r="G557" s="484" t="s">
        <v>52</v>
      </c>
      <c r="H557" s="934">
        <v>42346</v>
      </c>
      <c r="I557" s="941">
        <v>1.3577999999999999</v>
      </c>
      <c r="J557" s="935">
        <f>SUM(I557-F557)*10000</f>
        <v>183.99999999999972</v>
      </c>
      <c r="K557" s="943">
        <f t="shared" si="57"/>
        <v>7.4850299401197598</v>
      </c>
      <c r="L557" s="944">
        <f>SUM((I557-F557)/J557*K557)*E557</f>
        <v>5.5988023952095803E-3</v>
      </c>
      <c r="M557" s="940" t="s">
        <v>883</v>
      </c>
      <c r="N557" s="945">
        <v>1.3360000000000001</v>
      </c>
      <c r="O557" s="939">
        <f t="shared" si="58"/>
        <v>7710.9254544802488</v>
      </c>
      <c r="P557" s="484" t="s">
        <v>3</v>
      </c>
    </row>
    <row r="558" spans="1:16" s="855" customFormat="1" ht="15" customHeight="1" x14ac:dyDescent="0.25">
      <c r="A558" s="610" t="s">
        <v>1167</v>
      </c>
      <c r="B558" s="610" t="s">
        <v>2287</v>
      </c>
      <c r="C558" s="940" t="s">
        <v>52</v>
      </c>
      <c r="D558" s="713">
        <v>42346</v>
      </c>
      <c r="E558" s="610">
        <v>34.119999999999997</v>
      </c>
      <c r="F558" s="941">
        <v>123.68</v>
      </c>
      <c r="G558" s="484" t="s">
        <v>2337</v>
      </c>
      <c r="H558" s="578">
        <v>42347</v>
      </c>
      <c r="I558" s="941">
        <v>123.07470000000001</v>
      </c>
      <c r="J558" s="935">
        <f>SUM(I558-F558)*100</f>
        <v>-60.529999999999973</v>
      </c>
      <c r="K558" s="943">
        <f t="shared" si="57"/>
        <v>10</v>
      </c>
      <c r="L558" s="944">
        <f>SUM((I558-F558)/J558*K558)*E558</f>
        <v>3.4119999999999999</v>
      </c>
      <c r="M558" s="940" t="s">
        <v>883</v>
      </c>
      <c r="N558" s="945">
        <v>1</v>
      </c>
      <c r="O558" s="939">
        <f t="shared" si="58"/>
        <v>-20652.835999999988</v>
      </c>
      <c r="P558" s="350"/>
    </row>
    <row r="559" spans="1:16" s="855" customFormat="1" ht="15" customHeight="1" x14ac:dyDescent="0.25">
      <c r="A559" s="633" t="s">
        <v>1151</v>
      </c>
      <c r="B559" s="633" t="s">
        <v>2287</v>
      </c>
      <c r="C559" s="930" t="s">
        <v>77</v>
      </c>
      <c r="D559" s="931">
        <v>42346</v>
      </c>
      <c r="E559" s="633">
        <v>32.9</v>
      </c>
      <c r="F559" s="932">
        <v>185.41</v>
      </c>
      <c r="G559" s="757" t="s">
        <v>2337</v>
      </c>
      <c r="H559" s="578">
        <v>42347</v>
      </c>
      <c r="I559" s="932">
        <v>185.065</v>
      </c>
      <c r="J559" s="935">
        <f>SUM(F559-I559)*100</f>
        <v>34.499999999999886</v>
      </c>
      <c r="K559" s="936">
        <f t="shared" si="57"/>
        <v>10</v>
      </c>
      <c r="L559" s="937">
        <f>SUM((F559-I559)/J559*K559)*E559</f>
        <v>3.29</v>
      </c>
      <c r="M559" s="930" t="s">
        <v>883</v>
      </c>
      <c r="N559" s="938">
        <v>1</v>
      </c>
      <c r="O559" s="939">
        <f t="shared" si="58"/>
        <v>11350.499999999962</v>
      </c>
      <c r="P559" s="326"/>
    </row>
    <row r="560" spans="1:16" s="855" customFormat="1" ht="15" customHeight="1" x14ac:dyDescent="0.25">
      <c r="A560" s="610" t="s">
        <v>2323</v>
      </c>
      <c r="B560" s="610" t="s">
        <v>2287</v>
      </c>
      <c r="C560" s="940" t="s">
        <v>52</v>
      </c>
      <c r="D560" s="713">
        <v>42347</v>
      </c>
      <c r="E560" s="610">
        <v>1.8759999999999999</v>
      </c>
      <c r="F560" s="941">
        <v>1080</v>
      </c>
      <c r="G560" s="484" t="s">
        <v>2337</v>
      </c>
      <c r="H560" s="578">
        <v>42347</v>
      </c>
      <c r="I560" s="941">
        <v>1072</v>
      </c>
      <c r="J560" s="935">
        <f>SUM(F560-I560)*100</f>
        <v>800</v>
      </c>
      <c r="K560" s="943">
        <v>1</v>
      </c>
      <c r="L560" s="944">
        <f>SUM((I560-F560)/J560*K560)*E560</f>
        <v>-1.8759999999999999E-2</v>
      </c>
      <c r="M560" s="940" t="s">
        <v>883</v>
      </c>
      <c r="N560" s="945">
        <v>1</v>
      </c>
      <c r="O560" s="939">
        <f t="shared" si="58"/>
        <v>1500.8</v>
      </c>
      <c r="P560" s="323"/>
    </row>
    <row r="561" spans="1:16" s="855" customFormat="1" ht="15" customHeight="1" x14ac:dyDescent="0.25">
      <c r="A561" s="610" t="s">
        <v>1031</v>
      </c>
      <c r="B561" s="610" t="s">
        <v>2287</v>
      </c>
      <c r="C561" s="940" t="s">
        <v>52</v>
      </c>
      <c r="D561" s="713">
        <v>42348</v>
      </c>
      <c r="E561" s="610">
        <v>9.44</v>
      </c>
      <c r="F561" s="941">
        <v>1.3625499999999999</v>
      </c>
      <c r="G561" s="484" t="s">
        <v>1352</v>
      </c>
      <c r="H561" s="578">
        <v>42349</v>
      </c>
      <c r="I561" s="941">
        <v>1.3644400000000001</v>
      </c>
      <c r="J561" s="935">
        <f>SUM(I561-F561)*10000</f>
        <v>18.900000000001693</v>
      </c>
      <c r="K561" s="943">
        <f>SUM(100000/N561)/10000</f>
        <v>7.3643125414242574</v>
      </c>
      <c r="L561" s="944">
        <f>SUM((I561-F561)/J561*K561)*E561</f>
        <v>6.951911039104499E-3</v>
      </c>
      <c r="M561" s="940" t="s">
        <v>883</v>
      </c>
      <c r="N561" s="945">
        <v>1.3579000000000001</v>
      </c>
      <c r="O561" s="939">
        <f t="shared" si="58"/>
        <v>967.60526282558931</v>
      </c>
      <c r="P561" s="323"/>
    </row>
    <row r="562" spans="1:16" s="855" customFormat="1" ht="15" customHeight="1" x14ac:dyDescent="0.25">
      <c r="A562" s="610" t="s">
        <v>1031</v>
      </c>
      <c r="B562" s="610" t="s">
        <v>2287</v>
      </c>
      <c r="C562" s="940" t="s">
        <v>52</v>
      </c>
      <c r="D562" s="713">
        <v>42348</v>
      </c>
      <c r="E562" s="610">
        <v>9.44</v>
      </c>
      <c r="F562" s="941">
        <v>1.3625499999999999</v>
      </c>
      <c r="G562" s="484" t="s">
        <v>1352</v>
      </c>
      <c r="H562" s="578">
        <v>42349</v>
      </c>
      <c r="I562" s="941">
        <v>1.3647</v>
      </c>
      <c r="J562" s="935">
        <f>SUM(I562-F562)*10000</f>
        <v>21.500000000000963</v>
      </c>
      <c r="K562" s="943">
        <f>SUM(100000/N562)/10000</f>
        <v>7.3643125414242574</v>
      </c>
      <c r="L562" s="944">
        <f>SUM((I562-F562)/J562*K562)*E562</f>
        <v>6.951911039104499E-3</v>
      </c>
      <c r="M562" s="940" t="s">
        <v>883</v>
      </c>
      <c r="N562" s="945">
        <v>1.3579000000000001</v>
      </c>
      <c r="O562" s="939">
        <f t="shared" si="58"/>
        <v>1100.7149815211237</v>
      </c>
      <c r="P562" s="323"/>
    </row>
    <row r="563" spans="1:16" s="855" customFormat="1" ht="15" customHeight="1" x14ac:dyDescent="0.25">
      <c r="A563" s="610" t="s">
        <v>1031</v>
      </c>
      <c r="B563" s="610" t="s">
        <v>2287</v>
      </c>
      <c r="C563" s="940" t="s">
        <v>52</v>
      </c>
      <c r="D563" s="713">
        <v>42348</v>
      </c>
      <c r="E563" s="610">
        <v>9.44</v>
      </c>
      <c r="F563" s="941">
        <v>1.3625499999999999</v>
      </c>
      <c r="G563" s="484" t="s">
        <v>1352</v>
      </c>
      <c r="H563" s="578">
        <v>42349</v>
      </c>
      <c r="I563" s="941">
        <v>1.36551</v>
      </c>
      <c r="J563" s="935">
        <f>SUM(I563-F563)*10000</f>
        <v>29.600000000000737</v>
      </c>
      <c r="K563" s="943">
        <f>SUM(100000/N563)/10000</f>
        <v>7.3643125414242574</v>
      </c>
      <c r="L563" s="944">
        <f>SUM((I563-F563)/J563*K563)*E563</f>
        <v>6.951911039104499E-3</v>
      </c>
      <c r="M563" s="940" t="s">
        <v>883</v>
      </c>
      <c r="N563" s="945">
        <v>1.3579000000000001</v>
      </c>
      <c r="O563" s="799">
        <f t="shared" si="58"/>
        <v>1515.4029513034704</v>
      </c>
      <c r="P563" s="326"/>
    </row>
    <row r="564" spans="1:16" s="855" customFormat="1" ht="15" customHeight="1" x14ac:dyDescent="0.25">
      <c r="A564" s="610" t="s">
        <v>1058</v>
      </c>
      <c r="B564" s="610" t="s">
        <v>2287</v>
      </c>
      <c r="C564" s="940" t="s">
        <v>52</v>
      </c>
      <c r="D564" s="713">
        <v>42348</v>
      </c>
      <c r="E564" s="610">
        <v>24.2</v>
      </c>
      <c r="F564" s="941">
        <v>0.72470000000000001</v>
      </c>
      <c r="G564" s="484" t="s">
        <v>2337</v>
      </c>
      <c r="H564" s="578">
        <v>42349</v>
      </c>
      <c r="I564" s="941">
        <v>0.7248</v>
      </c>
      <c r="J564" s="935">
        <f>SUM(I564-F564)*10000</f>
        <v>0.99999999999988987</v>
      </c>
      <c r="K564" s="943">
        <f>SUM(100000/N564)/10000</f>
        <v>10</v>
      </c>
      <c r="L564" s="944">
        <f>SUM((I564-F564)/J564*K564)*E564</f>
        <v>2.4199999999999999E-2</v>
      </c>
      <c r="M564" s="940" t="s">
        <v>883</v>
      </c>
      <c r="N564" s="945">
        <v>1</v>
      </c>
      <c r="O564" s="939">
        <f t="shared" si="58"/>
        <v>241.99999999997334</v>
      </c>
      <c r="P564" s="350"/>
    </row>
    <row r="565" spans="1:16" s="855" customFormat="1" ht="15" customHeight="1" x14ac:dyDescent="0.25">
      <c r="A565" s="633" t="s">
        <v>2323</v>
      </c>
      <c r="B565" s="633" t="s">
        <v>2287</v>
      </c>
      <c r="C565" s="930" t="s">
        <v>77</v>
      </c>
      <c r="D565" s="931">
        <v>42349</v>
      </c>
      <c r="E565" s="633">
        <v>10</v>
      </c>
      <c r="F565" s="932">
        <v>1068.5</v>
      </c>
      <c r="G565" s="757" t="s">
        <v>2337</v>
      </c>
      <c r="H565" s="578">
        <v>42349</v>
      </c>
      <c r="I565" s="932">
        <v>1073.5</v>
      </c>
      <c r="J565" s="935">
        <f>SUM(F565-I565)*100</f>
        <v>-500</v>
      </c>
      <c r="K565" s="936">
        <v>1</v>
      </c>
      <c r="L565" s="937">
        <f>SUM((F565-I565)/J565*K565)*E565</f>
        <v>0.1</v>
      </c>
      <c r="M565" s="930" t="s">
        <v>883</v>
      </c>
      <c r="N565" s="938">
        <v>1</v>
      </c>
      <c r="O565" s="939">
        <f t="shared" si="58"/>
        <v>-5000</v>
      </c>
      <c r="P565" s="323"/>
    </row>
    <row r="566" spans="1:16" s="855" customFormat="1" ht="15" customHeight="1" x14ac:dyDescent="0.25">
      <c r="A566" s="610" t="s">
        <v>1146</v>
      </c>
      <c r="B566" s="610" t="s">
        <v>2287</v>
      </c>
      <c r="C566" s="940" t="s">
        <v>52</v>
      </c>
      <c r="D566" s="713">
        <v>42349</v>
      </c>
      <c r="E566" s="610">
        <v>28.31</v>
      </c>
      <c r="F566" s="941">
        <v>1.5187999999999999</v>
      </c>
      <c r="G566" s="484" t="s">
        <v>2337</v>
      </c>
      <c r="H566" s="578">
        <v>42352</v>
      </c>
      <c r="I566" s="941">
        <v>1.5137</v>
      </c>
      <c r="J566" s="935">
        <f>SUM(I566-F566)*10000</f>
        <v>-50.99999999999882</v>
      </c>
      <c r="K566" s="943">
        <f t="shared" ref="K566:K580" si="59">SUM(100000/N566)/10000</f>
        <v>10</v>
      </c>
      <c r="L566" s="944">
        <f>SUM((I566-F566)/J566*K566)*E566</f>
        <v>2.8309999999999998E-2</v>
      </c>
      <c r="M566" s="940" t="s">
        <v>883</v>
      </c>
      <c r="N566" s="945">
        <v>1</v>
      </c>
      <c r="O566" s="939">
        <f t="shared" si="58"/>
        <v>-14438.099999999664</v>
      </c>
      <c r="P566" s="326"/>
    </row>
    <row r="567" spans="1:16" s="855" customFormat="1" ht="15" customHeight="1" x14ac:dyDescent="0.25">
      <c r="A567" s="633" t="s">
        <v>1173</v>
      </c>
      <c r="B567" s="633" t="s">
        <v>2287</v>
      </c>
      <c r="C567" s="930" t="s">
        <v>77</v>
      </c>
      <c r="D567" s="931">
        <v>42352</v>
      </c>
      <c r="E567" s="633">
        <v>20</v>
      </c>
      <c r="F567" s="932">
        <v>0.66990000000000005</v>
      </c>
      <c r="G567" s="757" t="s">
        <v>2337</v>
      </c>
      <c r="H567" s="578">
        <v>42352</v>
      </c>
      <c r="I567" s="932">
        <v>0.67469999999999997</v>
      </c>
      <c r="J567" s="935">
        <f>SUM(F567-I567)*10000</f>
        <v>-47.999999999999154</v>
      </c>
      <c r="K567" s="936">
        <f t="shared" si="59"/>
        <v>10</v>
      </c>
      <c r="L567" s="937">
        <f>SUM((F567-I567)/J567*K567)*E567</f>
        <v>0.02</v>
      </c>
      <c r="M567" s="930" t="s">
        <v>883</v>
      </c>
      <c r="N567" s="938">
        <v>1</v>
      </c>
      <c r="O567" s="939">
        <f t="shared" si="58"/>
        <v>-9599.9999999998308</v>
      </c>
      <c r="P567" s="326"/>
    </row>
    <row r="568" spans="1:16" s="855" customFormat="1" ht="15" customHeight="1" x14ac:dyDescent="0.25">
      <c r="A568" s="610" t="s">
        <v>1147</v>
      </c>
      <c r="B568" s="610" t="s">
        <v>2287</v>
      </c>
      <c r="C568" s="940" t="s">
        <v>52</v>
      </c>
      <c r="D568" s="713">
        <v>42353</v>
      </c>
      <c r="E568" s="610">
        <v>34.630000000000003</v>
      </c>
      <c r="F568" s="941">
        <v>0.98719999999999997</v>
      </c>
      <c r="G568" s="484" t="s">
        <v>2337</v>
      </c>
      <c r="H568" s="578">
        <v>42353</v>
      </c>
      <c r="I568" s="941">
        <v>0.99072000000000005</v>
      </c>
      <c r="J568" s="935">
        <f>SUM(I568-F568)*10000</f>
        <v>35.200000000000784</v>
      </c>
      <c r="K568" s="943">
        <f t="shared" si="59"/>
        <v>10.375596596804316</v>
      </c>
      <c r="L568" s="944">
        <f>SUM((I568-F568)/J568*K568)*E568</f>
        <v>3.5930691014733347E-2</v>
      </c>
      <c r="M568" s="940" t="s">
        <v>883</v>
      </c>
      <c r="N568" s="945">
        <v>0.96379999999999999</v>
      </c>
      <c r="O568" s="939">
        <f t="shared" si="58"/>
        <v>13122.642910548268</v>
      </c>
      <c r="P568" s="326"/>
    </row>
    <row r="569" spans="1:16" s="855" customFormat="1" ht="15" customHeight="1" x14ac:dyDescent="0.25">
      <c r="A569" s="610" t="s">
        <v>1031</v>
      </c>
      <c r="B569" s="610" t="s">
        <v>2287</v>
      </c>
      <c r="C569" s="940" t="s">
        <v>52</v>
      </c>
      <c r="D569" s="713">
        <v>42354</v>
      </c>
      <c r="E569" s="610">
        <v>12.49</v>
      </c>
      <c r="F569" s="941">
        <v>1.3783700000000001</v>
      </c>
      <c r="G569" s="484" t="s">
        <v>1352</v>
      </c>
      <c r="H569" s="578">
        <v>42354</v>
      </c>
      <c r="I569" s="941">
        <v>1.38019</v>
      </c>
      <c r="J569" s="935">
        <f>SUM(I569-F569)*10000</f>
        <v>18.199999999999328</v>
      </c>
      <c r="K569" s="943">
        <f t="shared" si="59"/>
        <v>7.2817301390810458</v>
      </c>
      <c r="L569" s="944">
        <f>SUM((I569-F569)/J569*K569)*E569</f>
        <v>9.0948809437122278E-3</v>
      </c>
      <c r="M569" s="940" t="s">
        <v>883</v>
      </c>
      <c r="N569" s="945">
        <v>1.3733</v>
      </c>
      <c r="O569" s="799">
        <f t="shared" si="58"/>
        <v>1205.3217299610894</v>
      </c>
      <c r="P569" s="326"/>
    </row>
    <row r="570" spans="1:16" s="855" customFormat="1" ht="15" customHeight="1" x14ac:dyDescent="0.25">
      <c r="A570" s="610" t="s">
        <v>1031</v>
      </c>
      <c r="B570" s="610" t="s">
        <v>2287</v>
      </c>
      <c r="C570" s="940" t="s">
        <v>52</v>
      </c>
      <c r="D570" s="713">
        <v>42354</v>
      </c>
      <c r="E570" s="610">
        <v>12.49</v>
      </c>
      <c r="F570" s="941">
        <v>1.3783700000000001</v>
      </c>
      <c r="G570" s="484" t="s">
        <v>1352</v>
      </c>
      <c r="H570" s="578">
        <v>42354</v>
      </c>
      <c r="I570" s="941">
        <v>1.3807799999999999</v>
      </c>
      <c r="J570" s="935">
        <f>SUM(I570-F570)*10000</f>
        <v>24.099999999998012</v>
      </c>
      <c r="K570" s="943">
        <f t="shared" si="59"/>
        <v>7.2817301390810458</v>
      </c>
      <c r="L570" s="944">
        <f>SUM((I570-F570)/J570*K570)*E570</f>
        <v>9.0948809437122278E-3</v>
      </c>
      <c r="M570" s="940" t="s">
        <v>883</v>
      </c>
      <c r="N570" s="945">
        <v>1.3733</v>
      </c>
      <c r="O570" s="799">
        <f t="shared" si="58"/>
        <v>1596.0578951681828</v>
      </c>
      <c r="P570" s="326"/>
    </row>
    <row r="571" spans="1:16" s="855" customFormat="1" ht="15" customHeight="1" x14ac:dyDescent="0.25">
      <c r="A571" s="610" t="s">
        <v>1031</v>
      </c>
      <c r="B571" s="610" t="s">
        <v>2287</v>
      </c>
      <c r="C571" s="940" t="s">
        <v>52</v>
      </c>
      <c r="D571" s="713">
        <v>42354</v>
      </c>
      <c r="E571" s="610">
        <v>12.49</v>
      </c>
      <c r="F571" s="941">
        <v>1.3783700000000001</v>
      </c>
      <c r="G571" s="484" t="s">
        <v>1352</v>
      </c>
      <c r="H571" s="578">
        <v>42354</v>
      </c>
      <c r="I571" s="941">
        <v>1.38245</v>
      </c>
      <c r="J571" s="935">
        <f>SUM(I571-F571)*10000</f>
        <v>40.799999999998619</v>
      </c>
      <c r="K571" s="943">
        <f t="shared" si="59"/>
        <v>7.2817301390810458</v>
      </c>
      <c r="L571" s="944">
        <f>SUM((I571-F571)/J571*K571)*E571</f>
        <v>9.0948809437122261E-3</v>
      </c>
      <c r="M571" s="940" t="s">
        <v>883</v>
      </c>
      <c r="N571" s="945">
        <v>1.3733</v>
      </c>
      <c r="O571" s="799">
        <f t="shared" si="58"/>
        <v>2702.0399221105822</v>
      </c>
      <c r="P571" s="323"/>
    </row>
    <row r="572" spans="1:16" s="855" customFormat="1" ht="15" customHeight="1" x14ac:dyDescent="0.25">
      <c r="A572" s="633" t="s">
        <v>1167</v>
      </c>
      <c r="B572" s="633" t="s">
        <v>2287</v>
      </c>
      <c r="C572" s="930" t="s">
        <v>77</v>
      </c>
      <c r="D572" s="931">
        <v>42352</v>
      </c>
      <c r="E572" s="633">
        <v>17</v>
      </c>
      <c r="F572" s="932">
        <v>122.77</v>
      </c>
      <c r="G572" s="757" t="s">
        <v>2337</v>
      </c>
      <c r="H572" s="578">
        <v>42354</v>
      </c>
      <c r="I572" s="932">
        <v>123.09</v>
      </c>
      <c r="J572" s="935">
        <f>SUM(F572-I572)*100</f>
        <v>-32.000000000000739</v>
      </c>
      <c r="K572" s="936">
        <f t="shared" si="59"/>
        <v>10</v>
      </c>
      <c r="L572" s="937">
        <f>SUM((F572-I572)/J572*K572)*E572</f>
        <v>1.7000000000000002</v>
      </c>
      <c r="M572" s="930" t="s">
        <v>883</v>
      </c>
      <c r="N572" s="938">
        <v>1</v>
      </c>
      <c r="O572" s="939">
        <f t="shared" si="58"/>
        <v>-5440.0000000001255</v>
      </c>
      <c r="P572" s="350"/>
    </row>
    <row r="573" spans="1:16" s="855" customFormat="1" ht="15" customHeight="1" x14ac:dyDescent="0.25">
      <c r="A573" s="633" t="s">
        <v>1146</v>
      </c>
      <c r="B573" s="633" t="s">
        <v>2287</v>
      </c>
      <c r="C573" s="930" t="s">
        <v>77</v>
      </c>
      <c r="D573" s="931">
        <v>42355</v>
      </c>
      <c r="E573" s="633">
        <v>14.88</v>
      </c>
      <c r="F573" s="932">
        <v>1.49526</v>
      </c>
      <c r="G573" s="757" t="s">
        <v>1352</v>
      </c>
      <c r="H573" s="578">
        <v>42355</v>
      </c>
      <c r="I573" s="932">
        <v>1.49295</v>
      </c>
      <c r="J573" s="935">
        <f>SUM(F573-I573)*10000</f>
        <v>23.100000000000342</v>
      </c>
      <c r="K573" s="936">
        <f t="shared" si="59"/>
        <v>10</v>
      </c>
      <c r="L573" s="937">
        <f>SUM((F573-I573)/J573*K573)*E573</f>
        <v>1.4880000000000001E-2</v>
      </c>
      <c r="M573" s="930" t="s">
        <v>883</v>
      </c>
      <c r="N573" s="938">
        <v>1</v>
      </c>
      <c r="O573" s="939">
        <f t="shared" si="58"/>
        <v>3437.2800000000511</v>
      </c>
      <c r="P573" s="323"/>
    </row>
    <row r="574" spans="1:16" s="855" customFormat="1" ht="15" customHeight="1" x14ac:dyDescent="0.25">
      <c r="A574" s="633" t="s">
        <v>1146</v>
      </c>
      <c r="B574" s="633" t="s">
        <v>2287</v>
      </c>
      <c r="C574" s="930" t="s">
        <v>77</v>
      </c>
      <c r="D574" s="931">
        <v>42355</v>
      </c>
      <c r="E574" s="633">
        <v>14.87</v>
      </c>
      <c r="F574" s="932">
        <v>1.49526</v>
      </c>
      <c r="G574" s="757" t="s">
        <v>1352</v>
      </c>
      <c r="H574" s="578">
        <v>42355</v>
      </c>
      <c r="I574" s="932">
        <v>1.4921</v>
      </c>
      <c r="J574" s="935">
        <f>SUM(F574-I574)*10000</f>
        <v>31.600000000000517</v>
      </c>
      <c r="K574" s="936">
        <f t="shared" si="59"/>
        <v>10</v>
      </c>
      <c r="L574" s="937">
        <f>SUM((F574-I574)/J574*K574)*E574</f>
        <v>1.487E-2</v>
      </c>
      <c r="M574" s="930" t="s">
        <v>883</v>
      </c>
      <c r="N574" s="938">
        <v>1</v>
      </c>
      <c r="O574" s="939">
        <f t="shared" si="58"/>
        <v>4698.9200000000765</v>
      </c>
      <c r="P574" s="323"/>
    </row>
    <row r="575" spans="1:16" s="855" customFormat="1" ht="15" customHeight="1" x14ac:dyDescent="0.35">
      <c r="A575" s="633" t="s">
        <v>1146</v>
      </c>
      <c r="B575" s="633" t="s">
        <v>2287</v>
      </c>
      <c r="C575" s="930" t="s">
        <v>77</v>
      </c>
      <c r="D575" s="931">
        <v>42355</v>
      </c>
      <c r="E575" s="633">
        <v>14.87</v>
      </c>
      <c r="F575" s="932">
        <v>1.49526</v>
      </c>
      <c r="G575" s="757" t="s">
        <v>1352</v>
      </c>
      <c r="H575" s="578">
        <v>42355</v>
      </c>
      <c r="I575" s="932">
        <v>1.49082</v>
      </c>
      <c r="J575" s="935">
        <f>SUM(F575-I575)*10000</f>
        <v>44.399999999999991</v>
      </c>
      <c r="K575" s="936">
        <f t="shared" si="59"/>
        <v>10</v>
      </c>
      <c r="L575" s="937">
        <f>SUM((F575-I575)/J575*K575)*E575</f>
        <v>1.487E-2</v>
      </c>
      <c r="M575" s="930" t="s">
        <v>883</v>
      </c>
      <c r="N575" s="938">
        <v>1</v>
      </c>
      <c r="O575" s="939">
        <f t="shared" si="58"/>
        <v>6602.2799999999979</v>
      </c>
      <c r="P575" s="957" t="s">
        <v>3</v>
      </c>
    </row>
    <row r="576" spans="1:16" s="855" customFormat="1" ht="15" customHeight="1" x14ac:dyDescent="0.25">
      <c r="A576" s="610" t="s">
        <v>1274</v>
      </c>
      <c r="B576" s="610" t="s">
        <v>2287</v>
      </c>
      <c r="C576" s="940" t="s">
        <v>52</v>
      </c>
      <c r="D576" s="713">
        <v>42353</v>
      </c>
      <c r="E576" s="610">
        <v>18.04</v>
      </c>
      <c r="F576" s="941">
        <v>133.25</v>
      </c>
      <c r="G576" s="484" t="s">
        <v>2337</v>
      </c>
      <c r="H576" s="578">
        <v>42356</v>
      </c>
      <c r="I576" s="941">
        <v>132.87</v>
      </c>
      <c r="J576" s="935">
        <f>SUM(I576-F576)*100</f>
        <v>-37.999999999999545</v>
      </c>
      <c r="K576" s="943">
        <f t="shared" si="59"/>
        <v>10</v>
      </c>
      <c r="L576" s="944">
        <f>SUM((I576-F576)/J576*K576)*E576</f>
        <v>1.804</v>
      </c>
      <c r="M576" s="940" t="s">
        <v>883</v>
      </c>
      <c r="N576" s="945">
        <v>1</v>
      </c>
      <c r="O576" s="939">
        <f t="shared" si="58"/>
        <v>-6855.199999999918</v>
      </c>
      <c r="P576" s="350"/>
    </row>
    <row r="577" spans="1:17" s="855" customFormat="1" ht="15" customHeight="1" x14ac:dyDescent="0.35">
      <c r="A577" s="466" t="s">
        <v>1031</v>
      </c>
      <c r="B577" s="466" t="s">
        <v>2074</v>
      </c>
      <c r="C577" s="761" t="s">
        <v>77</v>
      </c>
      <c r="D577" s="487">
        <v>42137</v>
      </c>
      <c r="E577" s="466">
        <v>1.95</v>
      </c>
      <c r="F577" s="758">
        <v>1.1954</v>
      </c>
      <c r="G577" s="757" t="s">
        <v>52</v>
      </c>
      <c r="H577" s="524">
        <v>42356</v>
      </c>
      <c r="I577" s="758">
        <v>1.2118</v>
      </c>
      <c r="J577" s="798">
        <f>SUM(F577-I577)*10000</f>
        <v>-163.99999999999972</v>
      </c>
      <c r="K577" s="750">
        <f t="shared" si="59"/>
        <v>8.3619031691613017</v>
      </c>
      <c r="L577" s="759">
        <f>SUM((F577-I577)/J577*K577)*E577</f>
        <v>1.6305711179864537E-3</v>
      </c>
      <c r="M577" s="761" t="s">
        <v>883</v>
      </c>
      <c r="N577" s="645">
        <v>1.1959</v>
      </c>
      <c r="O577" s="799">
        <f t="shared" si="58"/>
        <v>-2236.0871590415418</v>
      </c>
      <c r="P577" s="956" t="s">
        <v>3</v>
      </c>
    </row>
    <row r="578" spans="1:17" s="855" customFormat="1" ht="15" customHeight="1" x14ac:dyDescent="0.25">
      <c r="A578" s="633" t="s">
        <v>1145</v>
      </c>
      <c r="B578" s="633" t="s">
        <v>2287</v>
      </c>
      <c r="C578" s="930" t="s">
        <v>77</v>
      </c>
      <c r="D578" s="931">
        <v>42359</v>
      </c>
      <c r="E578" s="633">
        <v>35.159999999999997</v>
      </c>
      <c r="F578" s="932">
        <v>2.0701000000000001</v>
      </c>
      <c r="G578" s="757" t="s">
        <v>2337</v>
      </c>
      <c r="H578" s="578">
        <v>42360</v>
      </c>
      <c r="I578" s="932">
        <v>2.0518000000000001</v>
      </c>
      <c r="J578" s="849">
        <f>SUM(F578-I578)*10000</f>
        <v>182.99999999999983</v>
      </c>
      <c r="K578" s="936">
        <f t="shared" si="59"/>
        <v>7.1890726096333575</v>
      </c>
      <c r="L578" s="937">
        <f>SUM((F578-I578)/J578*K578)*E578</f>
        <v>2.5276779295470883E-2</v>
      </c>
      <c r="M578" s="930" t="s">
        <v>883</v>
      </c>
      <c r="N578" s="938">
        <v>1.391</v>
      </c>
      <c r="O578" s="939">
        <f t="shared" ref="O578:O597" si="60">SUM(J578*K578*E578)/N578</f>
        <v>33254.138109785534</v>
      </c>
      <c r="P578" s="323"/>
    </row>
    <row r="579" spans="1:17" s="855" customFormat="1" ht="15" customHeight="1" x14ac:dyDescent="0.25">
      <c r="A579" s="610" t="s">
        <v>1030</v>
      </c>
      <c r="B579" s="610" t="s">
        <v>2287</v>
      </c>
      <c r="C579" s="940" t="s">
        <v>52</v>
      </c>
      <c r="D579" s="713">
        <v>42359</v>
      </c>
      <c r="E579" s="610">
        <v>19.78</v>
      </c>
      <c r="F579" s="941">
        <v>0.72970000000000002</v>
      </c>
      <c r="G579" s="484" t="s">
        <v>2337</v>
      </c>
      <c r="H579" s="578">
        <v>42361</v>
      </c>
      <c r="I579" s="941">
        <v>0.7389</v>
      </c>
      <c r="J579" s="935">
        <f t="shared" ref="J579:J584" si="61">SUM(I579-F579)*10000</f>
        <v>91.999999999999858</v>
      </c>
      <c r="K579" s="943">
        <f t="shared" si="59"/>
        <v>14.900908955446281</v>
      </c>
      <c r="L579" s="944">
        <f t="shared" ref="L579:L584" si="62">SUM((I579-F579)/J579*K579)*E579</f>
        <v>2.9473997913872747E-2</v>
      </c>
      <c r="M579" s="940" t="s">
        <v>883</v>
      </c>
      <c r="N579" s="945">
        <v>0.67110000000000003</v>
      </c>
      <c r="O579" s="939">
        <f t="shared" si="60"/>
        <v>40405.421071022029</v>
      </c>
      <c r="P579" s="350"/>
    </row>
    <row r="580" spans="1:17" s="855" customFormat="1" ht="15" customHeight="1" x14ac:dyDescent="0.35">
      <c r="A580" s="610" t="s">
        <v>1058</v>
      </c>
      <c r="B580" s="610" t="s">
        <v>2287</v>
      </c>
      <c r="C580" s="940" t="s">
        <v>52</v>
      </c>
      <c r="D580" s="713">
        <v>42360</v>
      </c>
      <c r="E580" s="610">
        <v>38.49</v>
      </c>
      <c r="F580" s="941">
        <v>0.71970000000000001</v>
      </c>
      <c r="G580" s="484" t="s">
        <v>2337</v>
      </c>
      <c r="H580" s="578">
        <v>42361</v>
      </c>
      <c r="I580" s="941">
        <v>0.72299999999999998</v>
      </c>
      <c r="J580" s="935">
        <f t="shared" si="61"/>
        <v>32.999999999999694</v>
      </c>
      <c r="K580" s="943">
        <f t="shared" si="59"/>
        <v>10</v>
      </c>
      <c r="L580" s="944">
        <f t="shared" si="62"/>
        <v>3.8490000000000003E-2</v>
      </c>
      <c r="M580" s="940" t="s">
        <v>883</v>
      </c>
      <c r="N580" s="945">
        <v>1</v>
      </c>
      <c r="O580" s="939">
        <f t="shared" si="60"/>
        <v>12701.699999999882</v>
      </c>
      <c r="P580" s="956">
        <f>SUM(O530:O580)</f>
        <v>250209.82985605331</v>
      </c>
      <c r="Q580" s="311" t="s">
        <v>2358</v>
      </c>
    </row>
    <row r="581" spans="1:17" s="855" customFormat="1" ht="15" customHeight="1" x14ac:dyDescent="0.25">
      <c r="A581" s="610" t="s">
        <v>1031</v>
      </c>
      <c r="B581" s="610" t="s">
        <v>3</v>
      </c>
      <c r="C581" s="940" t="s">
        <v>52</v>
      </c>
      <c r="D581" s="713">
        <v>42374</v>
      </c>
      <c r="E581" s="610">
        <v>15.98</v>
      </c>
      <c r="F581" s="941">
        <v>1.3949</v>
      </c>
      <c r="G581" s="942" t="s">
        <v>976</v>
      </c>
      <c r="H581" s="578">
        <v>42375</v>
      </c>
      <c r="I581" s="941">
        <v>1.4056999999999999</v>
      </c>
      <c r="J581" s="935">
        <f t="shared" si="61"/>
        <v>107.9999999999992</v>
      </c>
      <c r="K581" s="943">
        <f t="shared" ref="K581:K597" si="63">SUM(100000/N581)/10000</f>
        <v>7.1710290426676222</v>
      </c>
      <c r="L581" s="944">
        <f t="shared" si="62"/>
        <v>1.145930441018286E-2</v>
      </c>
      <c r="M581" s="940" t="s">
        <v>883</v>
      </c>
      <c r="N581" s="945">
        <v>1.3945000000000001</v>
      </c>
      <c r="O581" s="939">
        <f t="shared" si="60"/>
        <v>8874.9005112925042</v>
      </c>
      <c r="P581" s="323"/>
    </row>
    <row r="582" spans="1:17" s="855" customFormat="1" ht="15" customHeight="1" x14ac:dyDescent="0.25">
      <c r="A582" s="610" t="s">
        <v>1031</v>
      </c>
      <c r="B582" s="610" t="s">
        <v>3</v>
      </c>
      <c r="C582" s="940" t="s">
        <v>52</v>
      </c>
      <c r="D582" s="713">
        <v>42374</v>
      </c>
      <c r="E582" s="610">
        <v>15.69</v>
      </c>
      <c r="F582" s="941">
        <v>1.3949</v>
      </c>
      <c r="G582" s="942" t="s">
        <v>1352</v>
      </c>
      <c r="H582" s="578">
        <v>42375</v>
      </c>
      <c r="I582" s="941">
        <v>1.40439</v>
      </c>
      <c r="J582" s="935">
        <f t="shared" si="61"/>
        <v>94.899999999999977</v>
      </c>
      <c r="K582" s="943">
        <f t="shared" si="63"/>
        <v>7.1710290426676222</v>
      </c>
      <c r="L582" s="944">
        <f t="shared" si="62"/>
        <v>1.12513445679455E-2</v>
      </c>
      <c r="M582" s="940" t="s">
        <v>883</v>
      </c>
      <c r="N582" s="945">
        <v>1.3945000000000001</v>
      </c>
      <c r="O582" s="939">
        <f t="shared" si="60"/>
        <v>7656.8849013842055</v>
      </c>
      <c r="P582" s="323"/>
    </row>
    <row r="583" spans="1:17" s="855" customFormat="1" ht="15" customHeight="1" x14ac:dyDescent="0.25">
      <c r="A583" s="610" t="s">
        <v>1031</v>
      </c>
      <c r="B583" s="610" t="s">
        <v>3</v>
      </c>
      <c r="C583" s="940" t="s">
        <v>52</v>
      </c>
      <c r="D583" s="713">
        <v>42375</v>
      </c>
      <c r="E583" s="610">
        <v>15.68</v>
      </c>
      <c r="F583" s="941">
        <v>1.4011199999999999</v>
      </c>
      <c r="G583" s="942" t="s">
        <v>1352</v>
      </c>
      <c r="H583" s="578">
        <v>42375</v>
      </c>
      <c r="I583" s="941">
        <v>1.40541</v>
      </c>
      <c r="J583" s="935">
        <f t="shared" si="61"/>
        <v>42.90000000000127</v>
      </c>
      <c r="K583" s="943">
        <f t="shared" si="63"/>
        <v>7.1448985424406972</v>
      </c>
      <c r="L583" s="944">
        <f t="shared" si="62"/>
        <v>1.1203200914547014E-2</v>
      </c>
      <c r="M583" s="940" t="s">
        <v>883</v>
      </c>
      <c r="N583" s="945">
        <v>1.3996</v>
      </c>
      <c r="O583" s="939">
        <f t="shared" si="60"/>
        <v>3433.9619836673419</v>
      </c>
      <c r="P583" s="323"/>
    </row>
    <row r="584" spans="1:17" s="855" customFormat="1" ht="15" customHeight="1" x14ac:dyDescent="0.25">
      <c r="A584" s="610" t="s">
        <v>1031</v>
      </c>
      <c r="B584" s="610" t="s">
        <v>3</v>
      </c>
      <c r="C584" s="940" t="s">
        <v>52</v>
      </c>
      <c r="D584" s="713">
        <v>42375</v>
      </c>
      <c r="E584" s="610">
        <v>15.68</v>
      </c>
      <c r="F584" s="941">
        <v>1.4011199999999999</v>
      </c>
      <c r="G584" s="942" t="s">
        <v>1352</v>
      </c>
      <c r="H584" s="578">
        <v>42375</v>
      </c>
      <c r="I584" s="941">
        <v>1.40717</v>
      </c>
      <c r="J584" s="935">
        <f t="shared" si="61"/>
        <v>60.500000000001108</v>
      </c>
      <c r="K584" s="943">
        <f t="shared" si="63"/>
        <v>7.1448985424406972</v>
      </c>
      <c r="L584" s="944">
        <f t="shared" si="62"/>
        <v>1.1203200914547014E-2</v>
      </c>
      <c r="M584" s="940" t="s">
        <v>883</v>
      </c>
      <c r="N584" s="945">
        <v>1.3996</v>
      </c>
      <c r="O584" s="939">
        <f t="shared" si="60"/>
        <v>4842.7669000436317</v>
      </c>
      <c r="P584" s="323"/>
    </row>
    <row r="585" spans="1:17" s="855" customFormat="1" ht="15" customHeight="1" x14ac:dyDescent="0.25">
      <c r="A585" s="633" t="s">
        <v>1146</v>
      </c>
      <c r="B585" s="633" t="s">
        <v>3</v>
      </c>
      <c r="C585" s="930" t="s">
        <v>77</v>
      </c>
      <c r="D585" s="931">
        <v>42375</v>
      </c>
      <c r="E585" s="633">
        <v>16.71</v>
      </c>
      <c r="F585" s="932">
        <v>1.4654400000000001</v>
      </c>
      <c r="G585" s="933" t="s">
        <v>1352</v>
      </c>
      <c r="H585" s="578">
        <v>42375</v>
      </c>
      <c r="I585" s="932">
        <v>1.4635</v>
      </c>
      <c r="J585" s="935">
        <f>SUM(F585-I585)*10000</f>
        <v>19.400000000000528</v>
      </c>
      <c r="K585" s="936">
        <f t="shared" si="63"/>
        <v>10</v>
      </c>
      <c r="L585" s="937">
        <f>SUM((F585-I585)/J585*K585)*E585</f>
        <v>1.6710000000000003E-2</v>
      </c>
      <c r="M585" s="930" t="s">
        <v>883</v>
      </c>
      <c r="N585" s="938">
        <v>1</v>
      </c>
      <c r="O585" s="939">
        <f t="shared" si="60"/>
        <v>3241.7400000000885</v>
      </c>
      <c r="P585" s="326"/>
    </row>
    <row r="586" spans="1:17" s="855" customFormat="1" ht="15" customHeight="1" x14ac:dyDescent="0.25">
      <c r="A586" s="633" t="s">
        <v>1146</v>
      </c>
      <c r="B586" s="633" t="s">
        <v>3</v>
      </c>
      <c r="C586" s="930" t="s">
        <v>77</v>
      </c>
      <c r="D586" s="931">
        <v>42375</v>
      </c>
      <c r="E586" s="633">
        <v>16.71</v>
      </c>
      <c r="F586" s="932">
        <v>1.4654400000000001</v>
      </c>
      <c r="G586" s="933" t="s">
        <v>1352</v>
      </c>
      <c r="H586" s="578">
        <v>42375</v>
      </c>
      <c r="I586" s="932">
        <v>1.46279</v>
      </c>
      <c r="J586" s="935">
        <f>SUM(F586-I586)*10000</f>
        <v>26.500000000000412</v>
      </c>
      <c r="K586" s="936">
        <f t="shared" si="63"/>
        <v>10</v>
      </c>
      <c r="L586" s="937">
        <f>SUM((F586-I586)/J586*K586)*E586</f>
        <v>1.6710000000000003E-2</v>
      </c>
      <c r="M586" s="930" t="s">
        <v>883</v>
      </c>
      <c r="N586" s="938">
        <v>1</v>
      </c>
      <c r="O586" s="939">
        <f t="shared" si="60"/>
        <v>4428.1500000000688</v>
      </c>
      <c r="P586" s="326"/>
    </row>
    <row r="587" spans="1:17" s="855" customFormat="1" ht="15" customHeight="1" x14ac:dyDescent="0.25">
      <c r="A587" s="633" t="s">
        <v>1146</v>
      </c>
      <c r="B587" s="633" t="s">
        <v>3</v>
      </c>
      <c r="C587" s="930" t="s">
        <v>77</v>
      </c>
      <c r="D587" s="931">
        <v>42375</v>
      </c>
      <c r="E587" s="633">
        <v>16.7</v>
      </c>
      <c r="F587" s="932">
        <v>1.4654400000000001</v>
      </c>
      <c r="G587" s="933" t="s">
        <v>1352</v>
      </c>
      <c r="H587" s="578">
        <v>42375</v>
      </c>
      <c r="I587" s="932">
        <v>1.4617899999999999</v>
      </c>
      <c r="J587" s="935">
        <f>SUM(F587-I587)*10000</f>
        <v>36.500000000001535</v>
      </c>
      <c r="K587" s="936">
        <f t="shared" si="63"/>
        <v>10</v>
      </c>
      <c r="L587" s="937">
        <f>SUM((F587-I587)/J587*K587)*E587</f>
        <v>1.67E-2</v>
      </c>
      <c r="M587" s="930" t="s">
        <v>883</v>
      </c>
      <c r="N587" s="938">
        <v>1</v>
      </c>
      <c r="O587" s="939">
        <f t="shared" si="60"/>
        <v>6095.5000000002565</v>
      </c>
      <c r="P587" s="326"/>
    </row>
    <row r="588" spans="1:17" s="855" customFormat="1" ht="15" customHeight="1" x14ac:dyDescent="0.25">
      <c r="A588" s="633" t="s">
        <v>1030</v>
      </c>
      <c r="B588" s="633" t="s">
        <v>3</v>
      </c>
      <c r="C588" s="930" t="s">
        <v>77</v>
      </c>
      <c r="D588" s="931">
        <v>42374</v>
      </c>
      <c r="E588" s="633">
        <v>15.57</v>
      </c>
      <c r="F588" s="932">
        <v>0.73350000000000004</v>
      </c>
      <c r="G588" s="933" t="s">
        <v>976</v>
      </c>
      <c r="H588" s="578">
        <v>42376</v>
      </c>
      <c r="I588" s="932">
        <v>0.73350000000000004</v>
      </c>
      <c r="J588" s="935">
        <f>SUM(F588-I588)*10000</f>
        <v>0</v>
      </c>
      <c r="K588" s="936">
        <f t="shared" si="63"/>
        <v>13.563000135630002</v>
      </c>
      <c r="L588" s="937" t="e">
        <f>SUM((F588-I588)/J588*K588)*E588</f>
        <v>#DIV/0!</v>
      </c>
      <c r="M588" s="930" t="s">
        <v>883</v>
      </c>
      <c r="N588" s="938">
        <v>0.73729999999999996</v>
      </c>
      <c r="O588" s="939">
        <f t="shared" si="60"/>
        <v>0</v>
      </c>
      <c r="P588" s="326"/>
    </row>
    <row r="589" spans="1:17" s="855" customFormat="1" ht="15" customHeight="1" x14ac:dyDescent="0.25">
      <c r="A589" s="610" t="s">
        <v>1031</v>
      </c>
      <c r="B589" s="610" t="s">
        <v>3</v>
      </c>
      <c r="C589" s="940" t="s">
        <v>52</v>
      </c>
      <c r="D589" s="713">
        <v>42374</v>
      </c>
      <c r="E589" s="610">
        <v>15.98</v>
      </c>
      <c r="F589" s="941">
        <v>1.3949</v>
      </c>
      <c r="G589" s="942" t="s">
        <v>52</v>
      </c>
      <c r="H589" s="578">
        <v>42376</v>
      </c>
      <c r="I589" s="941">
        <v>1.4149</v>
      </c>
      <c r="J589" s="935">
        <f>SUM(I589-F589)*10000</f>
        <v>200.00000000000017</v>
      </c>
      <c r="K589" s="943">
        <f t="shared" si="63"/>
        <v>7.1042909917590222</v>
      </c>
      <c r="L589" s="944">
        <f>SUM((I589-F589)/J589*K589)*E589</f>
        <v>1.1352657004830917E-2</v>
      </c>
      <c r="M589" s="940" t="s">
        <v>883</v>
      </c>
      <c r="N589" s="945">
        <v>1.4076</v>
      </c>
      <c r="O589" s="939">
        <f t="shared" si="60"/>
        <v>16130.515778390065</v>
      </c>
      <c r="P589" s="323"/>
    </row>
    <row r="590" spans="1:17" s="855" customFormat="1" ht="15" customHeight="1" x14ac:dyDescent="0.25">
      <c r="A590" s="610" t="s">
        <v>1032</v>
      </c>
      <c r="B590" s="610" t="s">
        <v>3</v>
      </c>
      <c r="C590" s="940" t="s">
        <v>52</v>
      </c>
      <c r="D590" s="713">
        <v>42376</v>
      </c>
      <c r="E590" s="610">
        <v>20</v>
      </c>
      <c r="F590" s="941">
        <v>1.46</v>
      </c>
      <c r="G590" s="942" t="s">
        <v>52</v>
      </c>
      <c r="H590" s="578">
        <v>42376</v>
      </c>
      <c r="I590" s="941">
        <v>1.4510000000000001</v>
      </c>
      <c r="J590" s="935">
        <f>SUM(I590-F590)*10000</f>
        <v>-89.999999999998977</v>
      </c>
      <c r="K590" s="943">
        <f t="shared" si="63"/>
        <v>10</v>
      </c>
      <c r="L590" s="944">
        <f>SUM((I590-F590)/J590*K590)*E590</f>
        <v>0.02</v>
      </c>
      <c r="M590" s="940" t="s">
        <v>883</v>
      </c>
      <c r="N590" s="945">
        <v>1</v>
      </c>
      <c r="O590" s="939">
        <f t="shared" si="60"/>
        <v>-17999.999999999796</v>
      </c>
      <c r="P590" s="323"/>
    </row>
    <row r="591" spans="1:17" s="855" customFormat="1" ht="15" customHeight="1" x14ac:dyDescent="0.25">
      <c r="A591" s="633" t="s">
        <v>1275</v>
      </c>
      <c r="B591" s="633" t="s">
        <v>3</v>
      </c>
      <c r="C591" s="930" t="s">
        <v>77</v>
      </c>
      <c r="D591" s="931">
        <v>42375</v>
      </c>
      <c r="E591" s="633">
        <v>42.6</v>
      </c>
      <c r="F591" s="932">
        <v>118.69</v>
      </c>
      <c r="G591" s="933" t="s">
        <v>976</v>
      </c>
      <c r="H591" s="578">
        <v>42380</v>
      </c>
      <c r="I591" s="932">
        <v>117.15</v>
      </c>
      <c r="J591" s="935">
        <f>SUM(F591-I591)*100</f>
        <v>153.9999999999992</v>
      </c>
      <c r="K591" s="936">
        <f t="shared" si="63"/>
        <v>10</v>
      </c>
      <c r="L591" s="937">
        <f>SUM((F591-I591)/J591*K591)*E591</f>
        <v>4.2600000000000007</v>
      </c>
      <c r="M591" s="930" t="s">
        <v>883</v>
      </c>
      <c r="N591" s="938">
        <v>1</v>
      </c>
      <c r="O591" s="939">
        <f t="shared" si="60"/>
        <v>65603.999999999665</v>
      </c>
      <c r="P591" s="326"/>
    </row>
    <row r="592" spans="1:17" s="855" customFormat="1" ht="15" customHeight="1" x14ac:dyDescent="0.25">
      <c r="A592" s="610" t="s">
        <v>1031</v>
      </c>
      <c r="B592" s="610" t="s">
        <v>3</v>
      </c>
      <c r="C592" s="940" t="s">
        <v>52</v>
      </c>
      <c r="D592" s="713">
        <v>42380</v>
      </c>
      <c r="E592" s="610">
        <v>16</v>
      </c>
      <c r="F592" s="941">
        <v>1.41727</v>
      </c>
      <c r="G592" s="942" t="s">
        <v>1352</v>
      </c>
      <c r="H592" s="578">
        <v>42380</v>
      </c>
      <c r="I592" s="941">
        <v>1.4190700000000001</v>
      </c>
      <c r="J592" s="935">
        <f t="shared" ref="J592:J597" si="64">SUM(I592-F592)*10000</f>
        <v>18.000000000000238</v>
      </c>
      <c r="K592" s="943">
        <f t="shared" si="63"/>
        <v>7.0596540769502285</v>
      </c>
      <c r="L592" s="944">
        <f t="shared" ref="L592:L601" si="65">SUM((I592-F592)/J592*K592)*E592</f>
        <v>1.1295446523120365E-2</v>
      </c>
      <c r="M592" s="940" t="s">
        <v>883</v>
      </c>
      <c r="N592" s="945">
        <v>1.4165000000000001</v>
      </c>
      <c r="O592" s="939">
        <f t="shared" si="60"/>
        <v>1435.3550117625787</v>
      </c>
      <c r="P592" s="323"/>
    </row>
    <row r="593" spans="1:16" s="855" customFormat="1" ht="15" customHeight="1" x14ac:dyDescent="0.25">
      <c r="A593" s="610" t="s">
        <v>1031</v>
      </c>
      <c r="B593" s="610" t="s">
        <v>3</v>
      </c>
      <c r="C593" s="940" t="s">
        <v>52</v>
      </c>
      <c r="D593" s="713">
        <v>42380</v>
      </c>
      <c r="E593" s="610">
        <v>16</v>
      </c>
      <c r="F593" s="941">
        <v>1.41727</v>
      </c>
      <c r="G593" s="942" t="s">
        <v>1352</v>
      </c>
      <c r="H593" s="578">
        <v>42380</v>
      </c>
      <c r="I593" s="941">
        <v>1.4194199999999999</v>
      </c>
      <c r="J593" s="935">
        <f t="shared" si="64"/>
        <v>21.499999999998742</v>
      </c>
      <c r="K593" s="943">
        <f t="shared" si="63"/>
        <v>7.0596540769502285</v>
      </c>
      <c r="L593" s="944">
        <f t="shared" si="65"/>
        <v>1.1295446523120365E-2</v>
      </c>
      <c r="M593" s="940" t="s">
        <v>883</v>
      </c>
      <c r="N593" s="945">
        <v>1.4165000000000001</v>
      </c>
      <c r="O593" s="939">
        <f t="shared" si="60"/>
        <v>1714.4518196051793</v>
      </c>
      <c r="P593" s="323"/>
    </row>
    <row r="594" spans="1:16" s="855" customFormat="1" ht="15" customHeight="1" x14ac:dyDescent="0.25">
      <c r="A594" s="610" t="s">
        <v>1031</v>
      </c>
      <c r="B594" s="610" t="s">
        <v>3</v>
      </c>
      <c r="C594" s="940" t="s">
        <v>52</v>
      </c>
      <c r="D594" s="713">
        <v>42380</v>
      </c>
      <c r="E594" s="610">
        <v>16</v>
      </c>
      <c r="F594" s="941">
        <v>1.41727</v>
      </c>
      <c r="G594" s="942" t="s">
        <v>1352</v>
      </c>
      <c r="H594" s="578">
        <v>42380</v>
      </c>
      <c r="I594" s="941">
        <v>1.4199600000000001</v>
      </c>
      <c r="J594" s="935">
        <f t="shared" si="64"/>
        <v>26.900000000000812</v>
      </c>
      <c r="K594" s="943">
        <f t="shared" si="63"/>
        <v>7.0596540769502285</v>
      </c>
      <c r="L594" s="944">
        <f t="shared" si="65"/>
        <v>1.1295446523120365E-2</v>
      </c>
      <c r="M594" s="940" t="s">
        <v>883</v>
      </c>
      <c r="N594" s="945">
        <v>1.4165000000000001</v>
      </c>
      <c r="O594" s="939">
        <f t="shared" si="60"/>
        <v>2145.058323134112</v>
      </c>
      <c r="P594" s="323"/>
    </row>
    <row r="595" spans="1:16" s="855" customFormat="1" ht="15" customHeight="1" x14ac:dyDescent="0.25">
      <c r="A595" s="610" t="s">
        <v>1031</v>
      </c>
      <c r="B595" s="610" t="s">
        <v>3</v>
      </c>
      <c r="C595" s="940" t="s">
        <v>52</v>
      </c>
      <c r="D595" s="713">
        <v>42384</v>
      </c>
      <c r="E595" s="610">
        <v>23.1</v>
      </c>
      <c r="F595" s="941">
        <v>1.4406000000000001</v>
      </c>
      <c r="G595" s="942" t="s">
        <v>1352</v>
      </c>
      <c r="H595" s="578">
        <v>42384</v>
      </c>
      <c r="I595" s="941">
        <v>1.44184</v>
      </c>
      <c r="J595" s="935">
        <f t="shared" si="64"/>
        <v>12.399999999999078</v>
      </c>
      <c r="K595" s="943">
        <f t="shared" si="63"/>
        <v>6.9613644274277755</v>
      </c>
      <c r="L595" s="944">
        <f t="shared" si="65"/>
        <v>1.6080751827358162E-2</v>
      </c>
      <c r="M595" s="940" t="s">
        <v>883</v>
      </c>
      <c r="N595" s="945">
        <v>1.4365000000000001</v>
      </c>
      <c r="O595" s="939">
        <f t="shared" si="60"/>
        <v>1388.1052743419868</v>
      </c>
      <c r="P595" s="323"/>
    </row>
    <row r="596" spans="1:16" s="855" customFormat="1" ht="15" customHeight="1" x14ac:dyDescent="0.25">
      <c r="A596" s="610" t="s">
        <v>1031</v>
      </c>
      <c r="B596" s="610" t="s">
        <v>3</v>
      </c>
      <c r="C596" s="940" t="s">
        <v>52</v>
      </c>
      <c r="D596" s="713">
        <v>42384</v>
      </c>
      <c r="E596" s="610">
        <v>23.1</v>
      </c>
      <c r="F596" s="941">
        <v>1.4406000000000001</v>
      </c>
      <c r="G596" s="942" t="s">
        <v>1352</v>
      </c>
      <c r="H596" s="578">
        <v>42384</v>
      </c>
      <c r="I596" s="941">
        <v>1.4420599999999999</v>
      </c>
      <c r="J596" s="935">
        <f t="shared" si="64"/>
        <v>14.599999999997948</v>
      </c>
      <c r="K596" s="943">
        <f t="shared" si="63"/>
        <v>6.9613644274277755</v>
      </c>
      <c r="L596" s="944">
        <f t="shared" si="65"/>
        <v>1.6080751827358162E-2</v>
      </c>
      <c r="M596" s="940" t="s">
        <v>883</v>
      </c>
      <c r="N596" s="945">
        <v>1.4365000000000001</v>
      </c>
      <c r="O596" s="939">
        <f t="shared" si="60"/>
        <v>1634.382016563844</v>
      </c>
      <c r="P596" s="323"/>
    </row>
    <row r="597" spans="1:16" s="855" customFormat="1" ht="15" customHeight="1" x14ac:dyDescent="0.25">
      <c r="A597" s="610" t="s">
        <v>1031</v>
      </c>
      <c r="B597" s="610" t="s">
        <v>3</v>
      </c>
      <c r="C597" s="940" t="s">
        <v>52</v>
      </c>
      <c r="D597" s="713">
        <v>42384</v>
      </c>
      <c r="E597" s="610">
        <v>23.1</v>
      </c>
      <c r="F597" s="941">
        <v>1.4406000000000001</v>
      </c>
      <c r="G597" s="942" t="s">
        <v>1352</v>
      </c>
      <c r="H597" s="578">
        <v>42384</v>
      </c>
      <c r="I597" s="941">
        <v>1.44252</v>
      </c>
      <c r="J597" s="935">
        <f t="shared" si="64"/>
        <v>19.199999999999218</v>
      </c>
      <c r="K597" s="943">
        <f t="shared" si="63"/>
        <v>6.9613644274277755</v>
      </c>
      <c r="L597" s="944">
        <f t="shared" si="65"/>
        <v>1.6080751827358162E-2</v>
      </c>
      <c r="M597" s="940" t="s">
        <v>883</v>
      </c>
      <c r="N597" s="945">
        <v>1.4365000000000001</v>
      </c>
      <c r="O597" s="939">
        <f t="shared" si="60"/>
        <v>2149.3242957554062</v>
      </c>
      <c r="P597" s="323"/>
    </row>
    <row r="598" spans="1:16" s="855" customFormat="1" ht="15" customHeight="1" x14ac:dyDescent="0.25">
      <c r="A598" s="610" t="s">
        <v>1151</v>
      </c>
      <c r="B598" s="610" t="s">
        <v>3</v>
      </c>
      <c r="C598" s="940" t="s">
        <v>52</v>
      </c>
      <c r="D598" s="713">
        <v>42384</v>
      </c>
      <c r="E598" s="610">
        <v>12</v>
      </c>
      <c r="F598" s="941">
        <v>169.69499999999999</v>
      </c>
      <c r="G598" s="942" t="s">
        <v>2338</v>
      </c>
      <c r="H598" s="578">
        <v>42384</v>
      </c>
      <c r="I598" s="941">
        <v>169.2</v>
      </c>
      <c r="J598" s="935">
        <f>SUM(I598-F598)*100</f>
        <v>-49.500000000000455</v>
      </c>
      <c r="K598" s="943">
        <f t="shared" ref="K598:K603" si="66">SUM(100000/N598)/10000</f>
        <v>10</v>
      </c>
      <c r="L598" s="944">
        <f t="shared" si="65"/>
        <v>1.2000000000000002</v>
      </c>
      <c r="M598" s="940" t="s">
        <v>883</v>
      </c>
      <c r="N598" s="945">
        <v>1</v>
      </c>
      <c r="O598" s="939">
        <f t="shared" ref="O598:O603" si="67">SUM(J598*K598*E598)/N598</f>
        <v>-5940.0000000000546</v>
      </c>
      <c r="P598" s="323"/>
    </row>
    <row r="599" spans="1:16" s="855" customFormat="1" ht="15" customHeight="1" x14ac:dyDescent="0.25">
      <c r="A599" s="610" t="s">
        <v>2349</v>
      </c>
      <c r="B599" s="610" t="s">
        <v>3</v>
      </c>
      <c r="C599" s="940" t="s">
        <v>52</v>
      </c>
      <c r="D599" s="713">
        <v>42388</v>
      </c>
      <c r="E599" s="610">
        <v>42.13</v>
      </c>
      <c r="F599" s="941">
        <v>0.94059999999999999</v>
      </c>
      <c r="G599" s="942" t="s">
        <v>2337</v>
      </c>
      <c r="H599" s="578">
        <v>41293</v>
      </c>
      <c r="I599" s="941">
        <v>0.93569999999999998</v>
      </c>
      <c r="J599" s="935">
        <f>SUM(I599-F599)*10000</f>
        <v>-49.000000000000156</v>
      </c>
      <c r="K599" s="943">
        <f t="shared" si="66"/>
        <v>6.8676601881738897</v>
      </c>
      <c r="L599" s="944">
        <f t="shared" si="65"/>
        <v>2.89334523727766E-2</v>
      </c>
      <c r="M599" s="940" t="s">
        <v>883</v>
      </c>
      <c r="N599" s="945">
        <v>1.4560999999999999</v>
      </c>
      <c r="O599" s="939">
        <f t="shared" si="67"/>
        <v>-9736.5508293802486</v>
      </c>
      <c r="P599" s="323"/>
    </row>
    <row r="600" spans="1:16" s="855" customFormat="1" ht="15" customHeight="1" x14ac:dyDescent="0.25">
      <c r="A600" s="610" t="s">
        <v>1274</v>
      </c>
      <c r="B600" s="610" t="s">
        <v>3</v>
      </c>
      <c r="C600" s="940" t="s">
        <v>52</v>
      </c>
      <c r="D600" s="713">
        <v>42376</v>
      </c>
      <c r="E600" s="610">
        <v>17.600000000000001</v>
      </c>
      <c r="F600" s="941">
        <v>128.23500000000001</v>
      </c>
      <c r="G600" s="942" t="s">
        <v>976</v>
      </c>
      <c r="H600" s="578">
        <v>42389</v>
      </c>
      <c r="I600" s="941">
        <v>127.205</v>
      </c>
      <c r="J600" s="935">
        <f>SUM(I600-F600)*100</f>
        <v>-103.00000000000153</v>
      </c>
      <c r="K600" s="943">
        <f t="shared" si="66"/>
        <v>10</v>
      </c>
      <c r="L600" s="944">
        <f t="shared" si="65"/>
        <v>1.7600000000000002</v>
      </c>
      <c r="M600" s="940" t="s">
        <v>883</v>
      </c>
      <c r="N600" s="945">
        <v>1</v>
      </c>
      <c r="O600" s="939">
        <f t="shared" si="67"/>
        <v>-18128.000000000273</v>
      </c>
      <c r="P600" s="323"/>
    </row>
    <row r="601" spans="1:16" s="855" customFormat="1" ht="15" customHeight="1" x14ac:dyDescent="0.25">
      <c r="A601" s="610" t="s">
        <v>1275</v>
      </c>
      <c r="B601" s="610" t="s">
        <v>3</v>
      </c>
      <c r="C601" s="940" t="s">
        <v>52</v>
      </c>
      <c r="D601" s="713">
        <v>42384</v>
      </c>
      <c r="E601" s="610">
        <v>13.05</v>
      </c>
      <c r="F601" s="941">
        <v>117.32</v>
      </c>
      <c r="G601" s="942" t="s">
        <v>2338</v>
      </c>
      <c r="H601" s="578">
        <v>42389</v>
      </c>
      <c r="I601" s="941">
        <v>116.52</v>
      </c>
      <c r="J601" s="935">
        <f>SUM(I601-F601)*100</f>
        <v>-79.999999999999716</v>
      </c>
      <c r="K601" s="943">
        <f t="shared" si="66"/>
        <v>10</v>
      </c>
      <c r="L601" s="944">
        <f t="shared" si="65"/>
        <v>1.3050000000000002</v>
      </c>
      <c r="M601" s="940" t="s">
        <v>883</v>
      </c>
      <c r="N601" s="945">
        <v>1</v>
      </c>
      <c r="O601" s="939">
        <f t="shared" si="67"/>
        <v>-10439.999999999964</v>
      </c>
      <c r="P601" s="323"/>
    </row>
    <row r="602" spans="1:16" s="855" customFormat="1" ht="15" customHeight="1" x14ac:dyDescent="0.25">
      <c r="A602" s="633" t="s">
        <v>1174</v>
      </c>
      <c r="B602" s="633" t="s">
        <v>3</v>
      </c>
      <c r="C602" s="930" t="s">
        <v>77</v>
      </c>
      <c r="D602" s="931">
        <v>42388</v>
      </c>
      <c r="E602" s="633">
        <v>13.9</v>
      </c>
      <c r="F602" s="932">
        <v>2.0642999999999998</v>
      </c>
      <c r="G602" s="933" t="s">
        <v>976</v>
      </c>
      <c r="H602" s="578">
        <v>42390</v>
      </c>
      <c r="I602" s="932">
        <v>2.0327000000000002</v>
      </c>
      <c r="J602" s="935">
        <f>SUM(F602-I602)*10000</f>
        <v>315.99999999999631</v>
      </c>
      <c r="K602" s="936">
        <f t="shared" si="66"/>
        <v>7.0096733492219254</v>
      </c>
      <c r="L602" s="937">
        <f>SUM((F602-I602)/J602*K602)*E602</f>
        <v>9.7434459554184751E-3</v>
      </c>
      <c r="M602" s="930" t="s">
        <v>883</v>
      </c>
      <c r="N602" s="938">
        <v>1.4266000000000001</v>
      </c>
      <c r="O602" s="939">
        <f t="shared" si="67"/>
        <v>21582.28600807656</v>
      </c>
      <c r="P602" s="326"/>
    </row>
    <row r="603" spans="1:16" s="855" customFormat="1" ht="15" customHeight="1" x14ac:dyDescent="0.25">
      <c r="A603" s="633" t="s">
        <v>1146</v>
      </c>
      <c r="B603" s="633" t="s">
        <v>3</v>
      </c>
      <c r="C603" s="930" t="s">
        <v>77</v>
      </c>
      <c r="D603" s="931">
        <v>42390</v>
      </c>
      <c r="E603" s="633">
        <v>13.67</v>
      </c>
      <c r="F603" s="932">
        <v>1.41239</v>
      </c>
      <c r="G603" s="933" t="s">
        <v>1352</v>
      </c>
      <c r="H603" s="578">
        <v>42390</v>
      </c>
      <c r="I603" s="932">
        <v>1.4106000000000001</v>
      </c>
      <c r="J603" s="935">
        <f>SUM(F603-I603)*10000</f>
        <v>17.899999999999583</v>
      </c>
      <c r="K603" s="936">
        <f t="shared" si="66"/>
        <v>10</v>
      </c>
      <c r="L603" s="937">
        <f>SUM((F603-I603)/J603*K603)*E603</f>
        <v>1.367E-2</v>
      </c>
      <c r="M603" s="930" t="s">
        <v>883</v>
      </c>
      <c r="N603" s="938">
        <v>1</v>
      </c>
      <c r="O603" s="939">
        <f t="shared" si="67"/>
        <v>2446.929999999943</v>
      </c>
      <c r="P603" s="326"/>
    </row>
    <row r="604" spans="1:16" s="855" customFormat="1" ht="15" customHeight="1" x14ac:dyDescent="0.25">
      <c r="A604" s="633" t="s">
        <v>1146</v>
      </c>
      <c r="B604" s="633" t="s">
        <v>3</v>
      </c>
      <c r="C604" s="930" t="s">
        <v>77</v>
      </c>
      <c r="D604" s="931">
        <v>42390</v>
      </c>
      <c r="E604" s="633">
        <v>13.67</v>
      </c>
      <c r="F604" s="932">
        <v>1.41239</v>
      </c>
      <c r="G604" s="933" t="s">
        <v>1352</v>
      </c>
      <c r="H604" s="578">
        <v>42390</v>
      </c>
      <c r="I604" s="932">
        <v>1.4095899999999999</v>
      </c>
      <c r="J604" s="935">
        <f>SUM(F604-I604)*10000</f>
        <v>28.000000000001357</v>
      </c>
      <c r="K604" s="936">
        <f>SUM(100000/N604)/10000</f>
        <v>10</v>
      </c>
      <c r="L604" s="937">
        <f>SUM((F604-I604)/J604*K604)*E604</f>
        <v>1.367E-2</v>
      </c>
      <c r="M604" s="930" t="s">
        <v>883</v>
      </c>
      <c r="N604" s="938">
        <v>1</v>
      </c>
      <c r="O604" s="939">
        <f>SUM(J604*K604*E604)/N604</f>
        <v>3827.6000000001859</v>
      </c>
      <c r="P604" s="326"/>
    </row>
    <row r="605" spans="1:16" s="855" customFormat="1" ht="15" customHeight="1" x14ac:dyDescent="0.25">
      <c r="A605" s="633" t="s">
        <v>1146</v>
      </c>
      <c r="B605" s="633" t="s">
        <v>3</v>
      </c>
      <c r="C605" s="930" t="s">
        <v>77</v>
      </c>
      <c r="D605" s="931">
        <v>42390</v>
      </c>
      <c r="E605" s="633">
        <v>13.66</v>
      </c>
      <c r="F605" s="932">
        <v>1.41239</v>
      </c>
      <c r="G605" s="933" t="s">
        <v>1352</v>
      </c>
      <c r="H605" s="578">
        <v>42390</v>
      </c>
      <c r="I605" s="932">
        <v>1.4175199999999999</v>
      </c>
      <c r="J605" s="935">
        <f>SUM(F605-I605)*10000</f>
        <v>-51.299999999998569</v>
      </c>
      <c r="K605" s="936">
        <f>SUM(100000/N605)/10000</f>
        <v>10</v>
      </c>
      <c r="L605" s="937">
        <f>SUM((F605-I605)/J605*K605)*E605</f>
        <v>1.366E-2</v>
      </c>
      <c r="M605" s="930" t="s">
        <v>883</v>
      </c>
      <c r="N605" s="938">
        <v>1</v>
      </c>
      <c r="O605" s="939">
        <f>SUM(J605*K605*E605)/N605</f>
        <v>-7007.5799999998044</v>
      </c>
      <c r="P605" s="326"/>
    </row>
    <row r="606" spans="1:16" s="855" customFormat="1" ht="15" customHeight="1" x14ac:dyDescent="0.25">
      <c r="A606" s="610" t="s">
        <v>1142</v>
      </c>
      <c r="B606" s="610" t="s">
        <v>3</v>
      </c>
      <c r="C606" s="940" t="s">
        <v>52</v>
      </c>
      <c r="D606" s="713">
        <v>42382</v>
      </c>
      <c r="E606" s="610">
        <v>13.39</v>
      </c>
      <c r="F606" s="941">
        <v>1.0004999999999999</v>
      </c>
      <c r="G606" s="942" t="s">
        <v>976</v>
      </c>
      <c r="H606" s="578">
        <v>42391</v>
      </c>
      <c r="I606" s="941">
        <v>0.99119999999999997</v>
      </c>
      <c r="J606" s="935">
        <f>SUM(I606-F606)*10000</f>
        <v>-92.999999999999744</v>
      </c>
      <c r="K606" s="943">
        <f t="shared" ref="K606:K619" si="68">SUM(100000/N606)/10000</f>
        <v>7.0323488045007032</v>
      </c>
      <c r="L606" s="944">
        <f>SUM((I606-F606)/J606*K606)*E606</f>
        <v>9.4163150492264421E-3</v>
      </c>
      <c r="M606" s="940" t="s">
        <v>883</v>
      </c>
      <c r="N606" s="945">
        <v>1.4219999999999999</v>
      </c>
      <c r="O606" s="939">
        <f t="shared" ref="O606:O619" si="69">SUM(J606*K606*E606)/N606</f>
        <v>-6158.3495047683318</v>
      </c>
      <c r="P606" s="323"/>
    </row>
    <row r="607" spans="1:16" s="855" customFormat="1" ht="15" customHeight="1" x14ac:dyDescent="0.25">
      <c r="A607" s="610" t="s">
        <v>1147</v>
      </c>
      <c r="B607" s="610" t="s">
        <v>3</v>
      </c>
      <c r="C607" s="940" t="s">
        <v>52</v>
      </c>
      <c r="D607" s="713">
        <v>42390</v>
      </c>
      <c r="E607" s="610">
        <v>34.869999999999997</v>
      </c>
      <c r="F607" s="941">
        <v>1.0059</v>
      </c>
      <c r="G607" s="942" t="s">
        <v>976</v>
      </c>
      <c r="H607" s="578">
        <v>42391</v>
      </c>
      <c r="I607" s="941">
        <v>1.0167999999999999</v>
      </c>
      <c r="J607" s="935">
        <f>SUM(I607-F607)*10000</f>
        <v>108.99999999999909</v>
      </c>
      <c r="K607" s="943">
        <f t="shared" si="68"/>
        <v>10</v>
      </c>
      <c r="L607" s="944">
        <f>SUM((I607-F607)/J607*K607)*E607</f>
        <v>3.4869999999999998E-2</v>
      </c>
      <c r="M607" s="940" t="s">
        <v>883</v>
      </c>
      <c r="N607" s="945">
        <v>1</v>
      </c>
      <c r="O607" s="939">
        <f t="shared" si="69"/>
        <v>38008.299999999683</v>
      </c>
      <c r="P607" s="323"/>
    </row>
    <row r="608" spans="1:16" s="855" customFormat="1" ht="15" customHeight="1" x14ac:dyDescent="0.25">
      <c r="A608" s="633" t="s">
        <v>1177</v>
      </c>
      <c r="B608" s="633" t="s">
        <v>3</v>
      </c>
      <c r="C608" s="930" t="s">
        <v>77</v>
      </c>
      <c r="D608" s="931">
        <v>42391</v>
      </c>
      <c r="E608" s="633">
        <v>16.48</v>
      </c>
      <c r="F608" s="932">
        <v>2.2002600000000001</v>
      </c>
      <c r="G608" s="933" t="s">
        <v>2337</v>
      </c>
      <c r="H608" s="578">
        <v>42391</v>
      </c>
      <c r="I608" s="932">
        <v>2.1787000000000001</v>
      </c>
      <c r="J608" s="935">
        <f>SUM(F608-I608)*10000</f>
        <v>215.60000000000025</v>
      </c>
      <c r="K608" s="936">
        <f t="shared" si="68"/>
        <v>6.4901349948078924</v>
      </c>
      <c r="L608" s="937">
        <f>SUM((F608-I608)/J608*K608)*E608</f>
        <v>1.0695742471443405E-2</v>
      </c>
      <c r="M608" s="930" t="s">
        <v>883</v>
      </c>
      <c r="N608" s="938">
        <v>1.5407999999999999</v>
      </c>
      <c r="O608" s="939">
        <f t="shared" si="69"/>
        <v>14966.264777019736</v>
      </c>
      <c r="P608" s="326"/>
    </row>
    <row r="609" spans="1:16" s="855" customFormat="1" ht="15" customHeight="1" x14ac:dyDescent="0.25">
      <c r="A609" s="633" t="s">
        <v>1058</v>
      </c>
      <c r="B609" s="633" t="s">
        <v>3</v>
      </c>
      <c r="C609" s="930" t="s">
        <v>77</v>
      </c>
      <c r="D609" s="931">
        <v>42394</v>
      </c>
      <c r="E609" s="633">
        <v>51.57</v>
      </c>
      <c r="F609" s="932">
        <v>0.69850000000000001</v>
      </c>
      <c r="G609" s="933" t="s">
        <v>2337</v>
      </c>
      <c r="H609" s="578">
        <v>42396</v>
      </c>
      <c r="I609" s="932">
        <v>0.70040000000000002</v>
      </c>
      <c r="J609" s="935">
        <f>SUM(F609-I609)*10000</f>
        <v>-19.000000000000128</v>
      </c>
      <c r="K609" s="936">
        <f t="shared" si="68"/>
        <v>10</v>
      </c>
      <c r="L609" s="937">
        <f>SUM((F609-I609)/J609*K609)*E609</f>
        <v>5.1570000000000005E-2</v>
      </c>
      <c r="M609" s="930" t="s">
        <v>883</v>
      </c>
      <c r="N609" s="938">
        <v>1</v>
      </c>
      <c r="O609" s="939">
        <f t="shared" si="69"/>
        <v>-9798.3000000000666</v>
      </c>
      <c r="P609" s="326"/>
    </row>
    <row r="610" spans="1:16" s="855" customFormat="1" ht="15" customHeight="1" x14ac:dyDescent="0.25">
      <c r="A610" s="610" t="s">
        <v>1149</v>
      </c>
      <c r="B610" s="610" t="s">
        <v>3</v>
      </c>
      <c r="C610" s="940" t="s">
        <v>52</v>
      </c>
      <c r="D610" s="713">
        <v>42390</v>
      </c>
      <c r="E610" s="610">
        <v>7.44</v>
      </c>
      <c r="F610" s="941">
        <v>0.70109999999999995</v>
      </c>
      <c r="G610" s="942" t="s">
        <v>976</v>
      </c>
      <c r="H610" s="578">
        <v>42396</v>
      </c>
      <c r="I610" s="941">
        <v>0.72589999999999999</v>
      </c>
      <c r="J610" s="935">
        <f>SUM(I610-F610)*10000</f>
        <v>248.00000000000045</v>
      </c>
      <c r="K610" s="943">
        <f t="shared" si="68"/>
        <v>10.150223304912709</v>
      </c>
      <c r="L610" s="944">
        <f>SUM((I610-F610)/J610*K610)*E610</f>
        <v>7.5517661388550556E-3</v>
      </c>
      <c r="M610" s="940" t="s">
        <v>883</v>
      </c>
      <c r="N610" s="945">
        <v>0.98519999999999996</v>
      </c>
      <c r="O610" s="939">
        <f t="shared" si="69"/>
        <v>19009.723938652631</v>
      </c>
      <c r="P610" s="323"/>
    </row>
    <row r="611" spans="1:16" s="855" customFormat="1" ht="15" customHeight="1" x14ac:dyDescent="0.25">
      <c r="A611" s="610" t="s">
        <v>1147</v>
      </c>
      <c r="B611" s="610" t="s">
        <v>3</v>
      </c>
      <c r="C611" s="940" t="s">
        <v>52</v>
      </c>
      <c r="D611" s="713">
        <v>42389</v>
      </c>
      <c r="E611" s="610">
        <v>20.05</v>
      </c>
      <c r="F611" s="941">
        <v>1</v>
      </c>
      <c r="G611" s="942" t="s">
        <v>2338</v>
      </c>
      <c r="H611" s="578">
        <v>42396</v>
      </c>
      <c r="I611" s="941">
        <v>1.02</v>
      </c>
      <c r="J611" s="935">
        <f>SUM(I611-F611)*10000</f>
        <v>200.00000000000017</v>
      </c>
      <c r="K611" s="943">
        <f t="shared" si="68"/>
        <v>10.150223304912709</v>
      </c>
      <c r="L611" s="944">
        <f>SUM((I611-F611)/J611*K611)*E611</f>
        <v>2.0351197726349985E-2</v>
      </c>
      <c r="M611" s="940" t="s">
        <v>883</v>
      </c>
      <c r="N611" s="945">
        <v>0.98519999999999996</v>
      </c>
      <c r="O611" s="939">
        <f t="shared" si="69"/>
        <v>41313.840288976862</v>
      </c>
      <c r="P611" s="323"/>
    </row>
    <row r="612" spans="1:16" s="855" customFormat="1" ht="15" customHeight="1" x14ac:dyDescent="0.25">
      <c r="A612" s="610" t="s">
        <v>1147</v>
      </c>
      <c r="B612" s="610" t="s">
        <v>3</v>
      </c>
      <c r="C612" s="940" t="s">
        <v>52</v>
      </c>
      <c r="D612" s="713">
        <v>42390</v>
      </c>
      <c r="E612" s="610">
        <v>6.8</v>
      </c>
      <c r="F612" s="941">
        <v>1.0097</v>
      </c>
      <c r="G612" s="942" t="s">
        <v>52</v>
      </c>
      <c r="H612" s="578">
        <v>42396</v>
      </c>
      <c r="I612" s="941">
        <v>1.0190999999999999</v>
      </c>
      <c r="J612" s="935">
        <f>SUM(I612-F612)*10000</f>
        <v>93.999999999998522</v>
      </c>
      <c r="K612" s="943">
        <f t="shared" si="68"/>
        <v>10.150223304912709</v>
      </c>
      <c r="L612" s="944">
        <f>SUM((I612-F612)/J612*K612)*E612</f>
        <v>6.9021518473406426E-3</v>
      </c>
      <c r="M612" s="940" t="s">
        <v>883</v>
      </c>
      <c r="N612" s="945">
        <v>0.98519999999999996</v>
      </c>
      <c r="O612" s="939">
        <f t="shared" si="69"/>
        <v>6585.4879582826852</v>
      </c>
      <c r="P612" s="323"/>
    </row>
    <row r="613" spans="1:16" s="855" customFormat="1" ht="15" customHeight="1" x14ac:dyDescent="0.25">
      <c r="A613" s="633" t="s">
        <v>1141</v>
      </c>
      <c r="B613" s="633" t="s">
        <v>3</v>
      </c>
      <c r="C613" s="930" t="s">
        <v>77</v>
      </c>
      <c r="D613" s="931">
        <v>42396</v>
      </c>
      <c r="E613" s="633">
        <v>41.23</v>
      </c>
      <c r="F613" s="932">
        <v>76.27</v>
      </c>
      <c r="G613" s="933" t="s">
        <v>2337</v>
      </c>
      <c r="H613" s="578">
        <v>42396</v>
      </c>
      <c r="I613" s="932">
        <v>76.69</v>
      </c>
      <c r="J613" s="935">
        <f>SUM(F613-I613)*100</f>
        <v>-42.000000000000171</v>
      </c>
      <c r="K613" s="936">
        <f t="shared" si="68"/>
        <v>10</v>
      </c>
      <c r="L613" s="937">
        <f>SUM((F613-I613)/J613*K613)*E613</f>
        <v>4.1230000000000002</v>
      </c>
      <c r="M613" s="930" t="s">
        <v>883</v>
      </c>
      <c r="N613" s="938">
        <v>1</v>
      </c>
      <c r="O613" s="939">
        <f t="shared" si="69"/>
        <v>-17316.600000000068</v>
      </c>
      <c r="P613" s="326"/>
    </row>
    <row r="614" spans="1:16" s="855" customFormat="1" ht="15" customHeight="1" x14ac:dyDescent="0.25">
      <c r="A614" s="610" t="s">
        <v>1058</v>
      </c>
      <c r="B614" s="610" t="s">
        <v>3</v>
      </c>
      <c r="C614" s="940" t="s">
        <v>52</v>
      </c>
      <c r="D614" s="713">
        <v>42396</v>
      </c>
      <c r="E614" s="610">
        <v>35.31</v>
      </c>
      <c r="F614" s="941">
        <v>0.70420000000000005</v>
      </c>
      <c r="G614" s="942" t="s">
        <v>2337</v>
      </c>
      <c r="H614" s="578">
        <v>42396</v>
      </c>
      <c r="I614" s="941">
        <v>0.70362999999999998</v>
      </c>
      <c r="J614" s="935">
        <f>SUM(I614-F614)*10000</f>
        <v>-5.7000000000007045</v>
      </c>
      <c r="K614" s="943">
        <f t="shared" si="68"/>
        <v>10</v>
      </c>
      <c r="L614" s="944">
        <f>SUM((I614-F614)/J614*K614)*E614</f>
        <v>3.5310000000000001E-2</v>
      </c>
      <c r="M614" s="940" t="s">
        <v>883</v>
      </c>
      <c r="N614" s="945">
        <v>1</v>
      </c>
      <c r="O614" s="939">
        <f t="shared" si="69"/>
        <v>-2012.670000000249</v>
      </c>
      <c r="P614" s="323"/>
    </row>
    <row r="615" spans="1:16" s="855" customFormat="1" ht="15" customHeight="1" x14ac:dyDescent="0.25">
      <c r="A615" s="610" t="s">
        <v>1058</v>
      </c>
      <c r="B615" s="610" t="s">
        <v>3</v>
      </c>
      <c r="C615" s="940" t="s">
        <v>52</v>
      </c>
      <c r="D615" s="713">
        <v>42396</v>
      </c>
      <c r="E615" s="610">
        <v>49.34</v>
      </c>
      <c r="F615" s="941">
        <v>0.69950000000000001</v>
      </c>
      <c r="G615" s="942" t="s">
        <v>2337</v>
      </c>
      <c r="H615" s="578">
        <v>42396</v>
      </c>
      <c r="I615" s="941">
        <v>0.70362999999999998</v>
      </c>
      <c r="J615" s="935">
        <f>SUM(I615-F615)*10000</f>
        <v>41.29999999999967</v>
      </c>
      <c r="K615" s="943">
        <f t="shared" si="68"/>
        <v>10</v>
      </c>
      <c r="L615" s="944">
        <f>SUM((I615-F615)/J615*K615)*E615</f>
        <v>4.9340000000000002E-2</v>
      </c>
      <c r="M615" s="940" t="s">
        <v>883</v>
      </c>
      <c r="N615" s="945">
        <v>1</v>
      </c>
      <c r="O615" s="939">
        <f t="shared" si="69"/>
        <v>20377.419999999838</v>
      </c>
      <c r="P615" s="323"/>
    </row>
    <row r="616" spans="1:16" s="855" customFormat="1" ht="15" customHeight="1" x14ac:dyDescent="0.25">
      <c r="A616" s="633" t="s">
        <v>1173</v>
      </c>
      <c r="B616" s="633" t="s">
        <v>3</v>
      </c>
      <c r="C616" s="930" t="s">
        <v>77</v>
      </c>
      <c r="D616" s="931">
        <v>42394</v>
      </c>
      <c r="E616" s="633">
        <v>29.56</v>
      </c>
      <c r="F616" s="932">
        <v>0.6462</v>
      </c>
      <c r="G616" s="933" t="s">
        <v>2337</v>
      </c>
      <c r="H616" s="578">
        <v>42396</v>
      </c>
      <c r="I616" s="932">
        <v>0.65210000000000001</v>
      </c>
      <c r="J616" s="935">
        <f>SUM(F616-I616)*10000</f>
        <v>-59.000000000000163</v>
      </c>
      <c r="K616" s="936">
        <f t="shared" si="68"/>
        <v>10</v>
      </c>
      <c r="L616" s="937">
        <f>SUM((F616-I616)/J616*K616)*E616</f>
        <v>2.9559999999999999E-2</v>
      </c>
      <c r="M616" s="930" t="s">
        <v>883</v>
      </c>
      <c r="N616" s="938">
        <v>1</v>
      </c>
      <c r="O616" s="939">
        <f t="shared" si="69"/>
        <v>-17440.400000000045</v>
      </c>
      <c r="P616" s="326"/>
    </row>
    <row r="617" spans="1:16" s="855" customFormat="1" ht="15" customHeight="1" x14ac:dyDescent="0.25">
      <c r="A617" s="610" t="s">
        <v>1147</v>
      </c>
      <c r="B617" s="610" t="s">
        <v>3</v>
      </c>
      <c r="C617" s="940" t="s">
        <v>52</v>
      </c>
      <c r="D617" s="713">
        <v>42390</v>
      </c>
      <c r="E617" s="610">
        <v>6.79</v>
      </c>
      <c r="F617" s="941">
        <v>1.0097</v>
      </c>
      <c r="G617" s="942" t="s">
        <v>52</v>
      </c>
      <c r="H617" s="578">
        <v>42396</v>
      </c>
      <c r="I617" s="941">
        <v>1.0149999999999999</v>
      </c>
      <c r="J617" s="935">
        <f>SUM(I617-F617)*10000</f>
        <v>52.999999999998607</v>
      </c>
      <c r="K617" s="943">
        <f t="shared" si="68"/>
        <v>10.150223304912709</v>
      </c>
      <c r="L617" s="944">
        <f>SUM((I617-F617)/J617*K617)*E617</f>
        <v>6.8920016240357285E-3</v>
      </c>
      <c r="M617" s="940" t="s">
        <v>883</v>
      </c>
      <c r="N617" s="945">
        <v>0.98519999999999996</v>
      </c>
      <c r="O617" s="939">
        <f t="shared" si="69"/>
        <v>3707.6338415944383</v>
      </c>
      <c r="P617" s="323"/>
    </row>
    <row r="618" spans="1:16" s="855" customFormat="1" ht="15" customHeight="1" x14ac:dyDescent="0.25">
      <c r="A618" s="633" t="s">
        <v>1142</v>
      </c>
      <c r="B618" s="633" t="s">
        <v>3</v>
      </c>
      <c r="C618" s="930" t="s">
        <v>77</v>
      </c>
      <c r="D618" s="931">
        <v>42394</v>
      </c>
      <c r="E618" s="633">
        <v>17.12</v>
      </c>
      <c r="F618" s="932">
        <v>0.98699999999999999</v>
      </c>
      <c r="G618" s="933" t="s">
        <v>2337</v>
      </c>
      <c r="H618" s="578">
        <v>42397</v>
      </c>
      <c r="I618" s="932">
        <v>0.99709999999999999</v>
      </c>
      <c r="J618" s="935">
        <f>SUM(F618-I618)*10000</f>
        <v>-100.99999999999997</v>
      </c>
      <c r="K618" s="936">
        <f t="shared" si="68"/>
        <v>7.1270757608153374</v>
      </c>
      <c r="L618" s="937">
        <f>SUM((F618-I618)/J618*K618)*E618</f>
        <v>1.2201553702515858E-2</v>
      </c>
      <c r="M618" s="930" t="s">
        <v>883</v>
      </c>
      <c r="N618" s="938">
        <v>1.4031</v>
      </c>
      <c r="O618" s="939">
        <f t="shared" si="69"/>
        <v>-8783.1011613862265</v>
      </c>
      <c r="P618" s="326"/>
    </row>
    <row r="619" spans="1:16" s="855" customFormat="1" ht="15" customHeight="1" x14ac:dyDescent="0.25">
      <c r="A619" s="633" t="s">
        <v>1031</v>
      </c>
      <c r="B619" s="633" t="s">
        <v>3</v>
      </c>
      <c r="C619" s="930" t="s">
        <v>77</v>
      </c>
      <c r="D619" s="931">
        <v>42390</v>
      </c>
      <c r="E619" s="633">
        <v>17.59</v>
      </c>
      <c r="F619" s="932">
        <v>1.4404999999999999</v>
      </c>
      <c r="G619" s="933" t="s">
        <v>976</v>
      </c>
      <c r="H619" s="578">
        <v>42397</v>
      </c>
      <c r="I619" s="932">
        <v>1.4002600000000001</v>
      </c>
      <c r="J619" s="935">
        <f>SUM(F619-I619)*10000</f>
        <v>402.39999999999833</v>
      </c>
      <c r="K619" s="936">
        <f t="shared" si="68"/>
        <v>7.1270757608153374</v>
      </c>
      <c r="L619" s="937">
        <f>SUM((F619-I619)/J619*K619)*E619</f>
        <v>1.2536526263274176E-2</v>
      </c>
      <c r="M619" s="930" t="s">
        <v>883</v>
      </c>
      <c r="N619" s="938">
        <v>1.4031</v>
      </c>
      <c r="O619" s="939">
        <f t="shared" si="69"/>
        <v>35953.946036216294</v>
      </c>
      <c r="P619" s="326"/>
    </row>
    <row r="620" spans="1:16" s="855" customFormat="1" ht="15" customHeight="1" x14ac:dyDescent="0.3">
      <c r="A620" s="610" t="s">
        <v>1150</v>
      </c>
      <c r="B620" s="610" t="s">
        <v>3</v>
      </c>
      <c r="C620" s="940" t="s">
        <v>52</v>
      </c>
      <c r="D620" s="713">
        <v>42390</v>
      </c>
      <c r="E620" s="610">
        <v>7.43</v>
      </c>
      <c r="F620" s="941">
        <v>81.486000000000004</v>
      </c>
      <c r="G620" s="942" t="s">
        <v>976</v>
      </c>
      <c r="H620" s="578">
        <v>42398</v>
      </c>
      <c r="I620" s="941">
        <v>86.382000000000005</v>
      </c>
      <c r="J620" s="935">
        <f>SUM(I620-F620)*100</f>
        <v>489.60000000000008</v>
      </c>
      <c r="K620" s="943">
        <f t="shared" ref="K620:K625" si="70">SUM(100000/N620)/10000</f>
        <v>10</v>
      </c>
      <c r="L620" s="944">
        <f>SUM((I620-F620)/J620*K620)*E620</f>
        <v>0.74299999999999999</v>
      </c>
      <c r="M620" s="940" t="s">
        <v>883</v>
      </c>
      <c r="N620" s="945">
        <v>1</v>
      </c>
      <c r="O620" s="939">
        <f t="shared" ref="O620:O625" si="71">SUM(J620*K620*E620)/N620</f>
        <v>36377.280000000006</v>
      </c>
      <c r="P620" s="917">
        <f>SUM(O581:O620)</f>
        <v>244170.25816922469</v>
      </c>
    </row>
    <row r="621" spans="1:16" s="855" customFormat="1" ht="15" customHeight="1" x14ac:dyDescent="0.25">
      <c r="A621" s="610" t="s">
        <v>1031</v>
      </c>
      <c r="B621" s="610" t="s">
        <v>3</v>
      </c>
      <c r="C621" s="940" t="s">
        <v>52</v>
      </c>
      <c r="D621" s="713">
        <v>42397</v>
      </c>
      <c r="E621" s="610">
        <v>21.03</v>
      </c>
      <c r="F621" s="941">
        <v>1.4</v>
      </c>
      <c r="G621" s="942" t="s">
        <v>2338</v>
      </c>
      <c r="H621" s="578">
        <v>42401</v>
      </c>
      <c r="I621" s="941">
        <v>1.3919999999999999</v>
      </c>
      <c r="J621" s="935">
        <f>SUM(I621-F621)*10000</f>
        <v>-80.000000000000071</v>
      </c>
      <c r="K621" s="943">
        <f t="shared" si="70"/>
        <v>7.1839080459770122</v>
      </c>
      <c r="L621" s="944">
        <f>SUM((I621-F621)/J621*K621)*E621</f>
        <v>1.5107758620689658E-2</v>
      </c>
      <c r="M621" s="940" t="s">
        <v>883</v>
      </c>
      <c r="N621" s="945">
        <v>1.3919999999999999</v>
      </c>
      <c r="O621" s="939">
        <f t="shared" si="71"/>
        <v>-8682.6198969480884</v>
      </c>
      <c r="P621" s="323"/>
    </row>
    <row r="622" spans="1:16" s="855" customFormat="1" ht="15" customHeight="1" x14ac:dyDescent="0.25">
      <c r="A622" s="633" t="s">
        <v>1031</v>
      </c>
      <c r="B622" s="633" t="s">
        <v>3</v>
      </c>
      <c r="C622" s="930" t="s">
        <v>77</v>
      </c>
      <c r="D622" s="931">
        <v>42401</v>
      </c>
      <c r="E622" s="633">
        <v>20.16</v>
      </c>
      <c r="F622" s="932">
        <v>1.39422</v>
      </c>
      <c r="G622" s="933" t="s">
        <v>1352</v>
      </c>
      <c r="H622" s="578">
        <v>42401</v>
      </c>
      <c r="I622" s="932">
        <v>1.39225</v>
      </c>
      <c r="J622" s="935">
        <f>SUM(F622-I622)*10000</f>
        <v>19.700000000000273</v>
      </c>
      <c r="K622" s="936">
        <f t="shared" si="70"/>
        <v>7.1828760235598326</v>
      </c>
      <c r="L622" s="937">
        <f>SUM((F622-I622)/J622*K622)*E622</f>
        <v>1.4480678063496623E-2</v>
      </c>
      <c r="M622" s="930" t="s">
        <v>883</v>
      </c>
      <c r="N622" s="938">
        <v>1.3922000000000001</v>
      </c>
      <c r="O622" s="939">
        <f t="shared" si="71"/>
        <v>2049.0544307634491</v>
      </c>
      <c r="P622" s="326"/>
    </row>
    <row r="623" spans="1:16" s="855" customFormat="1" ht="15" customHeight="1" x14ac:dyDescent="0.25">
      <c r="A623" s="633" t="s">
        <v>1031</v>
      </c>
      <c r="B623" s="633" t="s">
        <v>3</v>
      </c>
      <c r="C623" s="930" t="s">
        <v>77</v>
      </c>
      <c r="D623" s="931">
        <v>42401</v>
      </c>
      <c r="E623" s="633">
        <v>20.059999999999999</v>
      </c>
      <c r="F623" s="932">
        <v>1.39422</v>
      </c>
      <c r="G623" s="933" t="s">
        <v>1352</v>
      </c>
      <c r="H623" s="578">
        <v>42401</v>
      </c>
      <c r="I623" s="932">
        <v>1.3912</v>
      </c>
      <c r="J623" s="935">
        <f>SUM(F623-I623)*10000</f>
        <v>30.200000000000227</v>
      </c>
      <c r="K623" s="936">
        <f t="shared" si="70"/>
        <v>7.1839080459770122</v>
      </c>
      <c r="L623" s="937">
        <f>SUM((F623-I623)/J623*K623)*E623</f>
        <v>1.4410919540229886E-2</v>
      </c>
      <c r="M623" s="930" t="s">
        <v>883</v>
      </c>
      <c r="N623" s="938">
        <v>1.3919999999999999</v>
      </c>
      <c r="O623" s="939">
        <f t="shared" si="71"/>
        <v>3126.5069692165648</v>
      </c>
      <c r="P623" s="326"/>
    </row>
    <row r="624" spans="1:16" s="855" customFormat="1" ht="15" customHeight="1" x14ac:dyDescent="0.25">
      <c r="A624" s="633" t="s">
        <v>2349</v>
      </c>
      <c r="B624" s="633" t="s">
        <v>3</v>
      </c>
      <c r="C624" s="930" t="s">
        <v>77</v>
      </c>
      <c r="D624" s="931">
        <v>42401</v>
      </c>
      <c r="E624" s="633">
        <v>47.05</v>
      </c>
      <c r="F624" s="932">
        <v>0.9042</v>
      </c>
      <c r="G624" s="933" t="s">
        <v>2337</v>
      </c>
      <c r="H624" s="578">
        <v>42401</v>
      </c>
      <c r="I624" s="932">
        <v>0.90810000000000002</v>
      </c>
      <c r="J624" s="935">
        <f>SUM(F624-I624)*10000</f>
        <v>-39.000000000000142</v>
      </c>
      <c r="K624" s="936">
        <f t="shared" si="70"/>
        <v>7.1839080459770122</v>
      </c>
      <c r="L624" s="937">
        <f>SUM((F624-I624)/J624*K624)*E624</f>
        <v>3.3800287356321838E-2</v>
      </c>
      <c r="M624" s="930" t="s">
        <v>883</v>
      </c>
      <c r="N624" s="938">
        <v>1.3919999999999999</v>
      </c>
      <c r="O624" s="939">
        <f t="shared" si="71"/>
        <v>-9469.9080955212412</v>
      </c>
      <c r="P624" s="326"/>
    </row>
    <row r="625" spans="1:16" s="855" customFormat="1" ht="15" customHeight="1" x14ac:dyDescent="0.25">
      <c r="A625" s="610" t="s">
        <v>1140</v>
      </c>
      <c r="B625" s="610" t="s">
        <v>3</v>
      </c>
      <c r="C625" s="940" t="s">
        <v>52</v>
      </c>
      <c r="D625" s="713">
        <v>42398</v>
      </c>
      <c r="E625" s="610">
        <v>21.05</v>
      </c>
      <c r="F625" s="941">
        <v>1.52</v>
      </c>
      <c r="G625" s="942"/>
      <c r="H625" s="578">
        <v>42401</v>
      </c>
      <c r="I625" s="941">
        <v>1.512</v>
      </c>
      <c r="J625" s="935">
        <f>SUM(I625-F625)*10000</f>
        <v>-80.000000000000071</v>
      </c>
      <c r="K625" s="943">
        <f t="shared" si="70"/>
        <v>7.1839080459770122</v>
      </c>
      <c r="L625" s="944">
        <f>SUM((I625-F625)/J625*K625)*E625</f>
        <v>1.5122126436781612E-2</v>
      </c>
      <c r="M625" s="940" t="s">
        <v>883</v>
      </c>
      <c r="N625" s="945">
        <v>1.3919999999999999</v>
      </c>
      <c r="O625" s="939">
        <f t="shared" si="71"/>
        <v>-8690.8772625181755</v>
      </c>
      <c r="P625" s="323"/>
    </row>
    <row r="626" spans="1:16" s="855" customFormat="1" ht="15" customHeight="1" x14ac:dyDescent="0.25">
      <c r="A626" s="610" t="s">
        <v>1274</v>
      </c>
      <c r="B626" s="610" t="s">
        <v>3</v>
      </c>
      <c r="C626" s="940" t="s">
        <v>52</v>
      </c>
      <c r="D626" s="713">
        <v>42396</v>
      </c>
      <c r="E626" s="610">
        <v>18.940000000000001</v>
      </c>
      <c r="F626" s="941">
        <v>129.08500000000001</v>
      </c>
      <c r="G626" s="942" t="s">
        <v>976</v>
      </c>
      <c r="H626" s="578">
        <v>42403</v>
      </c>
      <c r="I626" s="941">
        <v>130.29939999999999</v>
      </c>
      <c r="J626" s="935">
        <f>SUM(I626-F626)*100</f>
        <v>121.43999999999835</v>
      </c>
      <c r="K626" s="943">
        <f>SUM(100000/N626)/10000</f>
        <v>10</v>
      </c>
      <c r="L626" s="944">
        <f>SUM((I626-F626)/J626*K626)*E626</f>
        <v>1.8940000000000001</v>
      </c>
      <c r="M626" s="940" t="s">
        <v>883</v>
      </c>
      <c r="N626" s="945">
        <v>1</v>
      </c>
      <c r="O626" s="939">
        <f t="shared" ref="O626:O636" si="72">SUM(J626*K626*E626)/N626</f>
        <v>23000.735999999688</v>
      </c>
      <c r="P626" s="323"/>
    </row>
    <row r="627" spans="1:16" s="855" customFormat="1" ht="15" customHeight="1" x14ac:dyDescent="0.25">
      <c r="A627" s="610" t="s">
        <v>1035</v>
      </c>
      <c r="B627" s="610" t="s">
        <v>3</v>
      </c>
      <c r="C627" s="940" t="s">
        <v>52</v>
      </c>
      <c r="D627" s="713">
        <v>42403</v>
      </c>
      <c r="E627" s="610">
        <v>15.89</v>
      </c>
      <c r="F627" s="941">
        <v>1.0989</v>
      </c>
      <c r="G627" s="942"/>
      <c r="H627" s="578">
        <v>42403</v>
      </c>
      <c r="I627" s="941">
        <v>1.1093999999999999</v>
      </c>
      <c r="J627" s="935">
        <f>SUM(I627-F627)*10000</f>
        <v>104.99999999999955</v>
      </c>
      <c r="K627" s="943">
        <f>SUM(100000/N627)/10000</f>
        <v>10</v>
      </c>
      <c r="L627" s="944">
        <f>SUM((I627-F627)/J627*K627)*E627</f>
        <v>1.5890000000000001E-2</v>
      </c>
      <c r="M627" s="940" t="s">
        <v>883</v>
      </c>
      <c r="N627" s="945">
        <v>1</v>
      </c>
      <c r="O627" s="939">
        <f t="shared" si="72"/>
        <v>16684.499999999927</v>
      </c>
      <c r="P627" s="323"/>
    </row>
    <row r="628" spans="1:16" s="855" customFormat="1" ht="15" customHeight="1" x14ac:dyDescent="0.25">
      <c r="A628" s="633" t="s">
        <v>1035</v>
      </c>
      <c r="B628" s="633" t="s">
        <v>3</v>
      </c>
      <c r="C628" s="930" t="s">
        <v>77</v>
      </c>
      <c r="D628" s="931">
        <v>42403</v>
      </c>
      <c r="E628" s="633">
        <v>1</v>
      </c>
      <c r="F628" s="932">
        <v>1.101</v>
      </c>
      <c r="G628" s="933"/>
      <c r="H628" s="578">
        <v>42403</v>
      </c>
      <c r="I628" s="932">
        <v>1.111</v>
      </c>
      <c r="J628" s="935">
        <f>SUM(F628-I628)*10000</f>
        <v>-100.00000000000009</v>
      </c>
      <c r="K628" s="936">
        <v>0.1</v>
      </c>
      <c r="L628" s="937">
        <f>SUM((F628-I628)/J628*K628)*E628</f>
        <v>1.0000000000000001E-5</v>
      </c>
      <c r="M628" s="930" t="s">
        <v>883</v>
      </c>
      <c r="N628" s="938">
        <v>1</v>
      </c>
      <c r="O628" s="939">
        <f t="shared" si="72"/>
        <v>-10.000000000000009</v>
      </c>
      <c r="P628" s="326"/>
    </row>
    <row r="629" spans="1:16" s="855" customFormat="1" ht="15" customHeight="1" x14ac:dyDescent="0.25">
      <c r="A629" s="633" t="s">
        <v>1031</v>
      </c>
      <c r="B629" s="633" t="s">
        <v>3</v>
      </c>
      <c r="C629" s="930" t="s">
        <v>77</v>
      </c>
      <c r="D629" s="931">
        <v>42401</v>
      </c>
      <c r="E629" s="633">
        <v>20.059999999999999</v>
      </c>
      <c r="F629" s="932">
        <v>1.39422</v>
      </c>
      <c r="G629" s="933" t="s">
        <v>1352</v>
      </c>
      <c r="H629" s="578">
        <v>42402</v>
      </c>
      <c r="I629" s="932">
        <v>1.40028</v>
      </c>
      <c r="J629" s="935">
        <f>SUM(F629-I629)*10000</f>
        <v>-60.59999999999954</v>
      </c>
      <c r="K629" s="936">
        <f>SUM(100000/N629)/10000</f>
        <v>7.114905727499111</v>
      </c>
      <c r="L629" s="937">
        <f>SUM((F629-I629)/J629*K629)*E629</f>
        <v>1.4272500889363217E-2</v>
      </c>
      <c r="M629" s="930" t="s">
        <v>883</v>
      </c>
      <c r="N629" s="938">
        <v>1.4055</v>
      </c>
      <c r="O629" s="939">
        <f t="shared" si="72"/>
        <v>-6153.7783984020225</v>
      </c>
      <c r="P629" s="326"/>
    </row>
    <row r="630" spans="1:16" s="855" customFormat="1" ht="15" customHeight="1" x14ac:dyDescent="0.25">
      <c r="A630" s="633" t="s">
        <v>1030</v>
      </c>
      <c r="B630" s="633" t="s">
        <v>3</v>
      </c>
      <c r="C630" s="930" t="s">
        <v>77</v>
      </c>
      <c r="D630" s="931">
        <v>42390</v>
      </c>
      <c r="E630" s="633">
        <v>8.5399999999999991</v>
      </c>
      <c r="F630" s="932">
        <v>0.76239999999999997</v>
      </c>
      <c r="G630" s="933" t="s">
        <v>976</v>
      </c>
      <c r="H630" s="578">
        <v>42404</v>
      </c>
      <c r="I630" s="932">
        <v>0.76649999999999996</v>
      </c>
      <c r="J630" s="935">
        <f>SUM(F630-I630)*10000</f>
        <v>-40.999999999999929</v>
      </c>
      <c r="K630" s="936">
        <f>SUM(100000/N630)/10000</f>
        <v>14.588104859297728</v>
      </c>
      <c r="L630" s="937">
        <f>SUM((F630-I630)/J630*K630)*E630</f>
        <v>1.2458241549840257E-2</v>
      </c>
      <c r="M630" s="930" t="s">
        <v>883</v>
      </c>
      <c r="N630" s="938">
        <v>0.68549000000000004</v>
      </c>
      <c r="O630" s="939">
        <f t="shared" si="72"/>
        <v>-7451.4274977526984</v>
      </c>
      <c r="P630" s="326"/>
    </row>
    <row r="631" spans="1:16" s="855" customFormat="1" ht="15" customHeight="1" x14ac:dyDescent="0.25">
      <c r="A631" s="610" t="s">
        <v>1035</v>
      </c>
      <c r="B631" s="610" t="s">
        <v>3</v>
      </c>
      <c r="C631" s="940" t="s">
        <v>52</v>
      </c>
      <c r="D631" s="713">
        <v>42403</v>
      </c>
      <c r="E631" s="610">
        <v>15.88</v>
      </c>
      <c r="F631" s="941">
        <v>1.0989</v>
      </c>
      <c r="G631" s="942" t="s">
        <v>52</v>
      </c>
      <c r="H631" s="578">
        <v>42404</v>
      </c>
      <c r="I631" s="941">
        <v>1.1197999999999999</v>
      </c>
      <c r="J631" s="935">
        <f>SUM(I631-F631)*10000</f>
        <v>208.99999999999918</v>
      </c>
      <c r="K631" s="943">
        <f>SUM(100000/N631)/10000</f>
        <v>10</v>
      </c>
      <c r="L631" s="944">
        <f>SUM((I631-F631)/J631*K631)*E631</f>
        <v>1.5880000000000002E-2</v>
      </c>
      <c r="M631" s="940" t="s">
        <v>883</v>
      </c>
      <c r="N631" s="945">
        <v>1</v>
      </c>
      <c r="O631" s="939">
        <f t="shared" si="72"/>
        <v>33189.199999999873</v>
      </c>
      <c r="P631" s="323"/>
    </row>
    <row r="632" spans="1:16" s="855" customFormat="1" ht="15" customHeight="1" x14ac:dyDescent="0.25">
      <c r="A632" s="610" t="s">
        <v>1032</v>
      </c>
      <c r="B632" s="610" t="s">
        <v>3</v>
      </c>
      <c r="C632" s="940" t="s">
        <v>52</v>
      </c>
      <c r="D632" s="713">
        <v>42390</v>
      </c>
      <c r="E632" s="610">
        <v>3.82</v>
      </c>
      <c r="F632" s="941">
        <v>1.4359</v>
      </c>
      <c r="G632" s="942" t="s">
        <v>976</v>
      </c>
      <c r="H632" s="578">
        <v>42404</v>
      </c>
      <c r="I632" s="941">
        <v>1.4478</v>
      </c>
      <c r="J632" s="935">
        <f>SUM(I632-F632)*10000</f>
        <v>119.00000000000021</v>
      </c>
      <c r="K632" s="943">
        <f>SUM(100000/N632)/10000</f>
        <v>10.070493454179255</v>
      </c>
      <c r="L632" s="944">
        <f>SUM((I632-F632)/J632*K632)*E632</f>
        <v>3.8469284994964753E-3</v>
      </c>
      <c r="M632" s="940" t="s">
        <v>883</v>
      </c>
      <c r="N632" s="945">
        <v>0.99299999999999999</v>
      </c>
      <c r="O632" s="939">
        <f t="shared" si="72"/>
        <v>4610.1157244721189</v>
      </c>
      <c r="P632" s="323"/>
    </row>
    <row r="633" spans="1:16" s="855" customFormat="1" ht="15" customHeight="1" x14ac:dyDescent="0.25">
      <c r="A633" s="610" t="s">
        <v>2323</v>
      </c>
      <c r="B633" s="610" t="s">
        <v>2287</v>
      </c>
      <c r="C633" s="940" t="s">
        <v>52</v>
      </c>
      <c r="D633" s="713">
        <v>42401</v>
      </c>
      <c r="E633" s="610">
        <v>19.7</v>
      </c>
      <c r="F633" s="941">
        <v>1119</v>
      </c>
      <c r="G633" s="484" t="s">
        <v>2337</v>
      </c>
      <c r="H633" s="578">
        <v>42404</v>
      </c>
      <c r="I633" s="941">
        <v>1148</v>
      </c>
      <c r="J633" s="935">
        <f>SUM(I633-F633)*10</f>
        <v>290</v>
      </c>
      <c r="K633" s="943">
        <v>10</v>
      </c>
      <c r="L633" s="944">
        <f>SUM((I633-F633)/J633*K633)*E633</f>
        <v>19.7</v>
      </c>
      <c r="M633" s="940" t="s">
        <v>883</v>
      </c>
      <c r="N633" s="945">
        <v>1</v>
      </c>
      <c r="O633" s="939">
        <f t="shared" si="72"/>
        <v>57130</v>
      </c>
      <c r="P633" s="323"/>
    </row>
    <row r="634" spans="1:16" s="855" customFormat="1" ht="15" customHeight="1" x14ac:dyDescent="0.25">
      <c r="A634" s="633" t="s">
        <v>1140</v>
      </c>
      <c r="B634" s="633" t="s">
        <v>3</v>
      </c>
      <c r="C634" s="930" t="s">
        <v>77</v>
      </c>
      <c r="D634" s="931">
        <v>42390</v>
      </c>
      <c r="E634" s="633">
        <v>4.79</v>
      </c>
      <c r="F634" s="932">
        <v>1.5625</v>
      </c>
      <c r="G634" s="933" t="s">
        <v>976</v>
      </c>
      <c r="H634" s="578">
        <v>42405</v>
      </c>
      <c r="I634" s="932">
        <v>1.5498000000000001</v>
      </c>
      <c r="J634" s="935">
        <f>SUM(F634-I634)*10000</f>
        <v>126.99999999999933</v>
      </c>
      <c r="K634" s="936">
        <f t="shared" ref="K634:K646" si="73">SUM(100000/N634)/10000</f>
        <v>7.1890726096333575</v>
      </c>
      <c r="L634" s="937">
        <f>SUM((F634-I634)/J634*K634)*E634</f>
        <v>3.4435657800143782E-3</v>
      </c>
      <c r="M634" s="930" t="s">
        <v>883</v>
      </c>
      <c r="N634" s="938">
        <v>1.391</v>
      </c>
      <c r="O634" s="939">
        <f t="shared" si="72"/>
        <v>3144.0176424286396</v>
      </c>
      <c r="P634" s="326"/>
    </row>
    <row r="635" spans="1:16" s="855" customFormat="1" ht="15" customHeight="1" x14ac:dyDescent="0.25">
      <c r="A635" s="610" t="s">
        <v>1030</v>
      </c>
      <c r="B635" s="610" t="s">
        <v>3</v>
      </c>
      <c r="C635" s="940" t="s">
        <v>52</v>
      </c>
      <c r="D635" s="713">
        <v>42404</v>
      </c>
      <c r="E635" s="610">
        <v>30.74</v>
      </c>
      <c r="F635" s="941">
        <v>0.76149999999999995</v>
      </c>
      <c r="G635" s="942" t="s">
        <v>2337</v>
      </c>
      <c r="H635" s="578">
        <v>42405</v>
      </c>
      <c r="I635" s="941">
        <v>0.77180000000000004</v>
      </c>
      <c r="J635" s="935">
        <f>SUM(I635-F635)*10000</f>
        <v>103.00000000000087</v>
      </c>
      <c r="K635" s="943">
        <f t="shared" si="73"/>
        <v>14.501160092807424</v>
      </c>
      <c r="L635" s="944">
        <f>SUM((I635-F635)/J635*K635)*E635</f>
        <v>4.4576566125290026E-2</v>
      </c>
      <c r="M635" s="940" t="s">
        <v>883</v>
      </c>
      <c r="N635" s="945">
        <v>0.68959999999999999</v>
      </c>
      <c r="O635" s="939">
        <f t="shared" si="72"/>
        <v>66580.427942356604</v>
      </c>
      <c r="P635" s="323"/>
    </row>
    <row r="636" spans="1:16" s="855" customFormat="1" ht="15" customHeight="1" x14ac:dyDescent="0.25">
      <c r="A636" s="610" t="s">
        <v>1119</v>
      </c>
      <c r="B636" s="610" t="s">
        <v>3</v>
      </c>
      <c r="C636" s="940" t="s">
        <v>52</v>
      </c>
      <c r="D636" s="713">
        <v>42390</v>
      </c>
      <c r="E636" s="610">
        <v>8.1020000000000003</v>
      </c>
      <c r="F636" s="941">
        <v>1.0035000000000001</v>
      </c>
      <c r="G636" s="942" t="s">
        <v>976</v>
      </c>
      <c r="H636" s="578">
        <v>42405</v>
      </c>
      <c r="I636" s="941">
        <v>0.99829999999999997</v>
      </c>
      <c r="J636" s="935">
        <f>SUM(I636-F636)*10000</f>
        <v>-52.000000000000938</v>
      </c>
      <c r="K636" s="943">
        <f t="shared" si="73"/>
        <v>7.1088362835003904</v>
      </c>
      <c r="L636" s="944">
        <f>SUM((I636-F636)/J636*K636)*E636</f>
        <v>5.7595791568920158E-3</v>
      </c>
      <c r="M636" s="940" t="s">
        <v>883</v>
      </c>
      <c r="N636" s="945">
        <v>1.4067000000000001</v>
      </c>
      <c r="O636" s="939">
        <f t="shared" si="72"/>
        <v>-2129.0830749867791</v>
      </c>
      <c r="P636" s="323"/>
    </row>
    <row r="637" spans="1:16" s="855" customFormat="1" ht="15" customHeight="1" x14ac:dyDescent="0.25">
      <c r="A637" s="633" t="s">
        <v>1150</v>
      </c>
      <c r="B637" s="633" t="s">
        <v>3</v>
      </c>
      <c r="C637" s="930" t="s">
        <v>77</v>
      </c>
      <c r="D637" s="931">
        <v>42040</v>
      </c>
      <c r="E637" s="633">
        <v>43.8</v>
      </c>
      <c r="F637" s="932">
        <v>84.74</v>
      </c>
      <c r="G637" s="933" t="s">
        <v>2337</v>
      </c>
      <c r="H637" s="578">
        <v>42408</v>
      </c>
      <c r="I637" s="932">
        <v>82.57</v>
      </c>
      <c r="J637" s="935">
        <f>SUM(F637-I637)*100</f>
        <v>217.00000000000017</v>
      </c>
      <c r="K637" s="936">
        <f t="shared" si="73"/>
        <v>10</v>
      </c>
      <c r="L637" s="937">
        <f>SUM((F637-I637)/J637*K637)*E637</f>
        <v>4.38</v>
      </c>
      <c r="M637" s="930" t="s">
        <v>883</v>
      </c>
      <c r="N637" s="938">
        <v>1</v>
      </c>
      <c r="O637" s="939">
        <f t="shared" ref="O637:O646" si="74">SUM(J637*K637*E637)/N637</f>
        <v>95046.000000000073</v>
      </c>
      <c r="P637" s="326"/>
    </row>
    <row r="638" spans="1:16" s="855" customFormat="1" ht="16.5" customHeight="1" x14ac:dyDescent="0.25">
      <c r="A638" s="610" t="s">
        <v>1030</v>
      </c>
      <c r="B638" s="610" t="s">
        <v>3</v>
      </c>
      <c r="C638" s="940" t="s">
        <v>52</v>
      </c>
      <c r="D638" s="713">
        <v>42404</v>
      </c>
      <c r="E638" s="610">
        <v>11.98</v>
      </c>
      <c r="F638" s="941">
        <v>0.76149999999999995</v>
      </c>
      <c r="G638" s="942" t="s">
        <v>52</v>
      </c>
      <c r="H638" s="578">
        <v>42408</v>
      </c>
      <c r="I638" s="941">
        <v>0.76919999999999999</v>
      </c>
      <c r="J638" s="935">
        <f>SUM(I638-F638)*10000</f>
        <v>77.000000000000398</v>
      </c>
      <c r="K638" s="943">
        <f t="shared" si="73"/>
        <v>14.501160092807424</v>
      </c>
      <c r="L638" s="944">
        <f>SUM((I638-F638)/J638*K638)*E638</f>
        <v>1.7372389791183298E-2</v>
      </c>
      <c r="M638" s="940" t="s">
        <v>883</v>
      </c>
      <c r="N638" s="945">
        <v>0.68959999999999999</v>
      </c>
      <c r="O638" s="939">
        <f t="shared" si="74"/>
        <v>19397.825027858482</v>
      </c>
      <c r="P638" s="323"/>
    </row>
    <row r="639" spans="1:16" s="855" customFormat="1" ht="15" customHeight="1" x14ac:dyDescent="0.25">
      <c r="A639" s="610" t="s">
        <v>1173</v>
      </c>
      <c r="B639" s="610" t="s">
        <v>3</v>
      </c>
      <c r="C639" s="940" t="s">
        <v>52</v>
      </c>
      <c r="D639" s="713">
        <v>42403</v>
      </c>
      <c r="E639" s="610">
        <v>31.77</v>
      </c>
      <c r="F639" s="941">
        <v>0.65539999999999998</v>
      </c>
      <c r="G639" s="942" t="s">
        <v>2337</v>
      </c>
      <c r="H639" s="578">
        <v>42408</v>
      </c>
      <c r="I639" s="941">
        <v>0.6613</v>
      </c>
      <c r="J639" s="935">
        <f>SUM(I639-F639)*10000</f>
        <v>59.000000000000163</v>
      </c>
      <c r="K639" s="943">
        <f t="shared" si="73"/>
        <v>10</v>
      </c>
      <c r="L639" s="944">
        <f>SUM((I639-F639)/J639*K639)*E639</f>
        <v>3.177E-2</v>
      </c>
      <c r="M639" s="940" t="s">
        <v>883</v>
      </c>
      <c r="N639" s="945">
        <v>1</v>
      </c>
      <c r="O639" s="939">
        <f t="shared" si="74"/>
        <v>18744.30000000005</v>
      </c>
      <c r="P639" s="323"/>
    </row>
    <row r="640" spans="1:16" s="855" customFormat="1" ht="15" customHeight="1" x14ac:dyDescent="0.25">
      <c r="A640" s="610" t="s">
        <v>1118</v>
      </c>
      <c r="B640" s="610" t="s">
        <v>3</v>
      </c>
      <c r="C640" s="940" t="s">
        <v>52</v>
      </c>
      <c r="D640" s="713">
        <v>42408</v>
      </c>
      <c r="E640" s="610">
        <v>31.26</v>
      </c>
      <c r="F640" s="941">
        <v>1.5754999999999999</v>
      </c>
      <c r="G640" s="942" t="s">
        <v>2337</v>
      </c>
      <c r="H640" s="578">
        <v>42408</v>
      </c>
      <c r="I640" s="941">
        <v>1.5697000000000001</v>
      </c>
      <c r="J640" s="935">
        <f>SUM(I640-F640)*10000</f>
        <v>-57.999999999998053</v>
      </c>
      <c r="K640" s="943">
        <f t="shared" si="73"/>
        <v>10</v>
      </c>
      <c r="L640" s="944">
        <f>SUM((I640-F640)/J640*K640)*E640</f>
        <v>3.1260000000000003E-2</v>
      </c>
      <c r="M640" s="940" t="s">
        <v>883</v>
      </c>
      <c r="N640" s="945">
        <v>1</v>
      </c>
      <c r="O640" s="939">
        <f t="shared" si="74"/>
        <v>-18130.799999999392</v>
      </c>
      <c r="P640" s="323"/>
    </row>
    <row r="641" spans="1:16" s="855" customFormat="1" ht="15" customHeight="1" x14ac:dyDescent="0.25">
      <c r="A641" s="610" t="s">
        <v>1140</v>
      </c>
      <c r="B641" s="610" t="s">
        <v>3</v>
      </c>
      <c r="C641" s="940" t="s">
        <v>52</v>
      </c>
      <c r="D641" s="713">
        <v>42405</v>
      </c>
      <c r="E641" s="610">
        <v>48</v>
      </c>
      <c r="F641" s="941">
        <v>1.5429999999999999</v>
      </c>
      <c r="G641" s="942" t="s">
        <v>2337</v>
      </c>
      <c r="H641" s="578">
        <v>42409</v>
      </c>
      <c r="I641" s="941">
        <v>1.5687</v>
      </c>
      <c r="J641" s="935">
        <f>SUM(I641-F641)*10000</f>
        <v>257.00000000000057</v>
      </c>
      <c r="K641" s="943">
        <f t="shared" si="73"/>
        <v>7.1890726096333575</v>
      </c>
      <c r="L641" s="944">
        <f>SUM((I641-F641)/J641*K641)*E641</f>
        <v>3.4507548526240113E-2</v>
      </c>
      <c r="M641" s="940" t="s">
        <v>883</v>
      </c>
      <c r="N641" s="945">
        <v>1.391</v>
      </c>
      <c r="O641" s="939">
        <f t="shared" si="74"/>
        <v>63755.858887445938</v>
      </c>
      <c r="P641" s="323"/>
    </row>
    <row r="642" spans="1:16" s="855" customFormat="1" ht="15" customHeight="1" x14ac:dyDescent="0.25">
      <c r="A642" s="633" t="s">
        <v>1143</v>
      </c>
      <c r="B642" s="633" t="s">
        <v>3</v>
      </c>
      <c r="C642" s="930" t="s">
        <v>77</v>
      </c>
      <c r="D642" s="931">
        <v>42405</v>
      </c>
      <c r="E642" s="633">
        <v>19.36</v>
      </c>
      <c r="F642" s="932">
        <v>1.1097999999999999</v>
      </c>
      <c r="G642" s="933" t="s">
        <v>976</v>
      </c>
      <c r="H642" s="578">
        <v>42044</v>
      </c>
      <c r="I642" s="932">
        <v>1.0985</v>
      </c>
      <c r="J642" s="935">
        <f>SUM(F642-I642)*10000</f>
        <v>112.99999999999866</v>
      </c>
      <c r="K642" s="936">
        <f t="shared" si="73"/>
        <v>10.079629069650236</v>
      </c>
      <c r="L642" s="937">
        <f>SUM((F642-I642)/J642*K642)*E642</f>
        <v>1.9514161878842855E-2</v>
      </c>
      <c r="M642" s="930" t="s">
        <v>883</v>
      </c>
      <c r="N642" s="938">
        <v>0.99209999999999998</v>
      </c>
      <c r="O642" s="939">
        <f t="shared" si="74"/>
        <v>22226.593007854215</v>
      </c>
      <c r="P642" s="326"/>
    </row>
    <row r="643" spans="1:16" s="855" customFormat="1" ht="15" customHeight="1" x14ac:dyDescent="0.25">
      <c r="A643" s="610" t="s">
        <v>1031</v>
      </c>
      <c r="B643" s="610" t="s">
        <v>3</v>
      </c>
      <c r="C643" s="940" t="s">
        <v>52</v>
      </c>
      <c r="D643" s="713">
        <v>42410</v>
      </c>
      <c r="E643" s="610">
        <v>31.25</v>
      </c>
      <c r="F643" s="941">
        <v>1.3983000000000001</v>
      </c>
      <c r="G643" s="942" t="s">
        <v>1352</v>
      </c>
      <c r="H643" s="578">
        <v>42410</v>
      </c>
      <c r="I643" s="941">
        <v>1.3923000000000001</v>
      </c>
      <c r="J643" s="935">
        <f>SUM(I643-F643)*10000</f>
        <v>-60.000000000000057</v>
      </c>
      <c r="K643" s="943">
        <f t="shared" si="73"/>
        <v>7.213445863088797</v>
      </c>
      <c r="L643" s="944">
        <f>SUM((I643-F643)/J643*K643)*E643</f>
        <v>2.2542018322152489E-2</v>
      </c>
      <c r="M643" s="940" t="s">
        <v>883</v>
      </c>
      <c r="N643" s="945">
        <v>1.3863000000000001</v>
      </c>
      <c r="O643" s="939">
        <f t="shared" si="74"/>
        <v>-9756.3377286961731</v>
      </c>
      <c r="P643" s="323"/>
    </row>
    <row r="644" spans="1:16" s="855" customFormat="1" ht="15" customHeight="1" x14ac:dyDescent="0.25">
      <c r="A644" s="610" t="s">
        <v>1151</v>
      </c>
      <c r="B644" s="610" t="s">
        <v>3</v>
      </c>
      <c r="C644" s="940" t="s">
        <v>52</v>
      </c>
      <c r="D644" s="713">
        <v>42410</v>
      </c>
      <c r="E644" s="610">
        <v>25.14</v>
      </c>
      <c r="F644" s="941">
        <v>167.15</v>
      </c>
      <c r="G644" s="942" t="s">
        <v>2337</v>
      </c>
      <c r="H644" s="578">
        <v>42410</v>
      </c>
      <c r="I644" s="941">
        <v>166.45</v>
      </c>
      <c r="J644" s="935">
        <f>SUM(I644-F644)*100</f>
        <v>-70.000000000001705</v>
      </c>
      <c r="K644" s="943">
        <f t="shared" si="73"/>
        <v>10</v>
      </c>
      <c r="L644" s="944">
        <f>SUM((I644-F644)/J644*K644)*E644</f>
        <v>2.5140000000000002</v>
      </c>
      <c r="M644" s="940" t="s">
        <v>883</v>
      </c>
      <c r="N644" s="945">
        <v>1</v>
      </c>
      <c r="O644" s="939">
        <f t="shared" si="74"/>
        <v>-17598.000000000429</v>
      </c>
      <c r="P644" s="323"/>
    </row>
    <row r="645" spans="1:16" s="855" customFormat="1" ht="15" customHeight="1" x14ac:dyDescent="0.25">
      <c r="A645" s="633" t="s">
        <v>1173</v>
      </c>
      <c r="B645" s="633" t="s">
        <v>3</v>
      </c>
      <c r="C645" s="930" t="s">
        <v>77</v>
      </c>
      <c r="D645" s="931">
        <v>42408</v>
      </c>
      <c r="E645" s="633">
        <v>24.28</v>
      </c>
      <c r="F645" s="932">
        <v>0.6613</v>
      </c>
      <c r="G645" s="933" t="s">
        <v>976</v>
      </c>
      <c r="H645" s="578">
        <v>42411</v>
      </c>
      <c r="I645" s="932">
        <v>0.66979999999999995</v>
      </c>
      <c r="J645" s="935">
        <f>SUM(F645-I645)*10000</f>
        <v>-84.999999999999517</v>
      </c>
      <c r="K645" s="936">
        <f t="shared" si="73"/>
        <v>10</v>
      </c>
      <c r="L645" s="937">
        <f>SUM((F645-I645)/J645*K645)*E645</f>
        <v>2.4280000000000003E-2</v>
      </c>
      <c r="M645" s="930" t="s">
        <v>883</v>
      </c>
      <c r="N645" s="938">
        <v>1</v>
      </c>
      <c r="O645" s="939">
        <f t="shared" si="74"/>
        <v>-20637.999999999884</v>
      </c>
      <c r="P645" s="326"/>
    </row>
    <row r="646" spans="1:16" s="855" customFormat="1" ht="15" customHeight="1" x14ac:dyDescent="0.25">
      <c r="A646" s="610" t="s">
        <v>1032</v>
      </c>
      <c r="B646" s="610" t="s">
        <v>3</v>
      </c>
      <c r="C646" s="940" t="s">
        <v>52</v>
      </c>
      <c r="D646" s="713">
        <v>42409</v>
      </c>
      <c r="E646" s="610">
        <v>21.82</v>
      </c>
      <c r="F646" s="941">
        <v>1.4059999999999999</v>
      </c>
      <c r="G646" s="942" t="s">
        <v>2338</v>
      </c>
      <c r="H646" s="578">
        <v>42411</v>
      </c>
      <c r="I646" s="941">
        <v>1.3959999999999999</v>
      </c>
      <c r="J646" s="935">
        <f>SUM(I646-F646)*10000</f>
        <v>-100.00000000000009</v>
      </c>
      <c r="K646" s="943">
        <f t="shared" si="73"/>
        <v>9.7665787674577587</v>
      </c>
      <c r="L646" s="944">
        <f>SUM((I646-F646)/J646*K646)*E646</f>
        <v>2.1310674870592832E-2</v>
      </c>
      <c r="M646" s="940" t="s">
        <v>883</v>
      </c>
      <c r="N646" s="945">
        <v>1.0239</v>
      </c>
      <c r="O646" s="939">
        <f t="shared" si="74"/>
        <v>-20813.238471132772</v>
      </c>
      <c r="P646" s="323"/>
    </row>
    <row r="647" spans="1:16" s="855" customFormat="1" ht="15" customHeight="1" x14ac:dyDescent="0.25">
      <c r="A647" s="610" t="s">
        <v>1140</v>
      </c>
      <c r="B647" s="610" t="s">
        <v>3</v>
      </c>
      <c r="C647" s="940" t="s">
        <v>52</v>
      </c>
      <c r="D647" s="713">
        <v>42411</v>
      </c>
      <c r="E647" s="610">
        <v>41.21</v>
      </c>
      <c r="F647" s="941">
        <v>1.5741000000000001</v>
      </c>
      <c r="G647" s="942"/>
      <c r="H647" s="578">
        <v>42412</v>
      </c>
      <c r="I647" s="941">
        <v>1.5679000000000001</v>
      </c>
      <c r="J647" s="935">
        <f>SUM(I647-F647)*10000</f>
        <v>-61.999999999999829</v>
      </c>
      <c r="K647" s="943">
        <f t="shared" ref="K647:K665" si="75">SUM(100000/N647)/10000</f>
        <v>7.213445863088797</v>
      </c>
      <c r="L647" s="944">
        <f>SUM((I647-F647)/J647*K647)*E647</f>
        <v>2.9726610401788936E-2</v>
      </c>
      <c r="M647" s="940" t="s">
        <v>883</v>
      </c>
      <c r="N647" s="945">
        <v>1.3863000000000001</v>
      </c>
      <c r="O647" s="939">
        <f t="shared" ref="O647:O665" si="76">SUM(J647*K647*E647)/N647</f>
        <v>-13294.740279239044</v>
      </c>
      <c r="P647" s="323"/>
    </row>
    <row r="648" spans="1:16" s="855" customFormat="1" ht="15" customHeight="1" x14ac:dyDescent="0.25">
      <c r="A648" s="633" t="s">
        <v>1145</v>
      </c>
      <c r="B648" s="633" t="s">
        <v>3</v>
      </c>
      <c r="C648" s="930" t="s">
        <v>77</v>
      </c>
      <c r="D648" s="931">
        <v>42412</v>
      </c>
      <c r="E648" s="633">
        <v>36.76</v>
      </c>
      <c r="F648" s="932">
        <v>2.0305</v>
      </c>
      <c r="G648" s="933" t="s">
        <v>2337</v>
      </c>
      <c r="H648" s="578">
        <v>42412</v>
      </c>
      <c r="I648" s="932">
        <v>2.0392000000000001</v>
      </c>
      <c r="J648" s="935">
        <f>SUM(F648-I648)*10000</f>
        <v>-87.000000000001521</v>
      </c>
      <c r="K648" s="936">
        <f t="shared" si="75"/>
        <v>7.1010118941949232</v>
      </c>
      <c r="L648" s="937">
        <f>SUM((F648-I648)/J648*K648)*E648</f>
        <v>2.6103319723060538E-2</v>
      </c>
      <c r="M648" s="930" t="s">
        <v>883</v>
      </c>
      <c r="N648" s="938">
        <v>1.40825</v>
      </c>
      <c r="O648" s="939">
        <f t="shared" si="76"/>
        <v>-16126.318593334325</v>
      </c>
      <c r="P648" s="326"/>
    </row>
    <row r="649" spans="1:16" s="855" customFormat="1" ht="15" customHeight="1" x14ac:dyDescent="0.25">
      <c r="A649" s="610" t="s">
        <v>1035</v>
      </c>
      <c r="B649" s="610" t="s">
        <v>3</v>
      </c>
      <c r="C649" s="940" t="s">
        <v>52</v>
      </c>
      <c r="D649" s="713">
        <v>42409</v>
      </c>
      <c r="E649" s="610">
        <v>17.03</v>
      </c>
      <c r="F649" s="941">
        <v>1.1259999999999999</v>
      </c>
      <c r="G649" s="942" t="s">
        <v>2337</v>
      </c>
      <c r="H649" s="578">
        <v>42415</v>
      </c>
      <c r="I649" s="941">
        <v>1.1167</v>
      </c>
      <c r="J649" s="935">
        <f>SUM(I649-F649)*10000</f>
        <v>-92.999999999998636</v>
      </c>
      <c r="K649" s="943">
        <f t="shared" si="75"/>
        <v>10</v>
      </c>
      <c r="L649" s="944">
        <f t="shared" ref="L649:L654" si="77">SUM((I649-F649)/J649*K649)*E649</f>
        <v>1.703E-2</v>
      </c>
      <c r="M649" s="940" t="s">
        <v>883</v>
      </c>
      <c r="N649" s="945">
        <v>1</v>
      </c>
      <c r="O649" s="939">
        <f t="shared" si="76"/>
        <v>-15837.899999999769</v>
      </c>
      <c r="P649" s="323"/>
    </row>
    <row r="650" spans="1:16" s="855" customFormat="1" ht="15" customHeight="1" x14ac:dyDescent="0.25">
      <c r="A650" s="610" t="s">
        <v>1174</v>
      </c>
      <c r="B650" s="610" t="s">
        <v>2288</v>
      </c>
      <c r="C650" s="940" t="s">
        <v>52</v>
      </c>
      <c r="D650" s="713">
        <v>42416</v>
      </c>
      <c r="E650" s="610">
        <v>21.5</v>
      </c>
      <c r="F650" s="941">
        <v>1.992</v>
      </c>
      <c r="G650" s="942" t="s">
        <v>2338</v>
      </c>
      <c r="H650" s="578">
        <v>42416</v>
      </c>
      <c r="I650" s="941">
        <v>1.984</v>
      </c>
      <c r="J650" s="935">
        <f>SUM(I650-F650)*10000</f>
        <v>-80.000000000000071</v>
      </c>
      <c r="K650" s="943">
        <f t="shared" si="75"/>
        <v>10</v>
      </c>
      <c r="L650" s="944">
        <f t="shared" si="77"/>
        <v>2.1500000000000002E-2</v>
      </c>
      <c r="M650" s="940" t="s">
        <v>883</v>
      </c>
      <c r="N650" s="945">
        <v>1</v>
      </c>
      <c r="O650" s="939">
        <f t="shared" si="76"/>
        <v>-17200.000000000015</v>
      </c>
      <c r="P650" s="323"/>
    </row>
    <row r="651" spans="1:16" s="855" customFormat="1" ht="15" customHeight="1" x14ac:dyDescent="0.25">
      <c r="A651" s="610" t="s">
        <v>1174</v>
      </c>
      <c r="B651" s="610" t="s">
        <v>2287</v>
      </c>
      <c r="C651" s="940" t="s">
        <v>52</v>
      </c>
      <c r="D651" s="713">
        <v>42410</v>
      </c>
      <c r="E651" s="610">
        <v>11.55</v>
      </c>
      <c r="F651" s="941">
        <v>2.0183</v>
      </c>
      <c r="G651" s="942" t="s">
        <v>976</v>
      </c>
      <c r="H651" s="578">
        <v>42416</v>
      </c>
      <c r="I651" s="941">
        <v>1.9922</v>
      </c>
      <c r="J651" s="935">
        <f>SUM(I651-F651)*10000</f>
        <v>-261.00000000000011</v>
      </c>
      <c r="K651" s="943">
        <f t="shared" si="75"/>
        <v>7.213445863088797</v>
      </c>
      <c r="L651" s="944">
        <f t="shared" si="77"/>
        <v>8.3315299718675611E-3</v>
      </c>
      <c r="M651" s="940" t="s">
        <v>883</v>
      </c>
      <c r="N651" s="945">
        <v>1.3863000000000001</v>
      </c>
      <c r="O651" s="939">
        <f t="shared" si="76"/>
        <v>-15685.849546688554</v>
      </c>
      <c r="P651" s="323"/>
    </row>
    <row r="652" spans="1:16" s="855" customFormat="1" ht="15" customHeight="1" x14ac:dyDescent="0.25">
      <c r="A652" s="610" t="s">
        <v>1032</v>
      </c>
      <c r="B652" s="610" t="s">
        <v>2287</v>
      </c>
      <c r="C652" s="940" t="s">
        <v>52</v>
      </c>
      <c r="D652" s="713">
        <v>42415</v>
      </c>
      <c r="E652" s="610">
        <v>13.1</v>
      </c>
      <c r="F652" s="941">
        <v>1.4214</v>
      </c>
      <c r="G652" s="942" t="s">
        <v>976</v>
      </c>
      <c r="H652" s="578">
        <v>42417</v>
      </c>
      <c r="I652" s="941">
        <v>1.4059999999999999</v>
      </c>
      <c r="J652" s="935">
        <f>SUM(I652-F652)*10000</f>
        <v>-154.0000000000008</v>
      </c>
      <c r="K652" s="943">
        <f t="shared" si="75"/>
        <v>9.9601593625498008</v>
      </c>
      <c r="L652" s="944">
        <f t="shared" si="77"/>
        <v>1.3047808764940239E-2</v>
      </c>
      <c r="M652" s="940" t="s">
        <v>883</v>
      </c>
      <c r="N652" s="945">
        <v>1.004</v>
      </c>
      <c r="O652" s="939">
        <f t="shared" si="76"/>
        <v>-20013.571213155454</v>
      </c>
      <c r="P652" s="323"/>
    </row>
    <row r="653" spans="1:16" s="855" customFormat="1" ht="15" customHeight="1" x14ac:dyDescent="0.25">
      <c r="A653" s="610" t="s">
        <v>1151</v>
      </c>
      <c r="B653" s="610" t="s">
        <v>2287</v>
      </c>
      <c r="C653" s="940" t="s">
        <v>52</v>
      </c>
      <c r="D653" s="713">
        <v>42415</v>
      </c>
      <c r="E653" s="610">
        <v>10.130000000000001</v>
      </c>
      <c r="F653" s="941">
        <v>165.13</v>
      </c>
      <c r="G653" s="942" t="s">
        <v>976</v>
      </c>
      <c r="H653" s="578">
        <v>42416</v>
      </c>
      <c r="I653" s="941">
        <v>163.98500000000001</v>
      </c>
      <c r="J653" s="935">
        <f>SUM(I653-F653)*100</f>
        <v>-114.49999999999818</v>
      </c>
      <c r="K653" s="943">
        <f t="shared" si="75"/>
        <v>10</v>
      </c>
      <c r="L653" s="944">
        <f t="shared" si="77"/>
        <v>1.0130000000000001</v>
      </c>
      <c r="M653" s="940" t="s">
        <v>883</v>
      </c>
      <c r="N653" s="945">
        <v>1</v>
      </c>
      <c r="O653" s="939">
        <f t="shared" si="76"/>
        <v>-11598.849999999817</v>
      </c>
      <c r="P653" s="323"/>
    </row>
    <row r="654" spans="1:16" s="855" customFormat="1" ht="15" customHeight="1" x14ac:dyDescent="0.25">
      <c r="A654" s="610" t="s">
        <v>1151</v>
      </c>
      <c r="B654" s="610" t="s">
        <v>2287</v>
      </c>
      <c r="C654" s="940" t="s">
        <v>52</v>
      </c>
      <c r="D654" s="713">
        <v>42415</v>
      </c>
      <c r="E654" s="610">
        <v>6.2</v>
      </c>
      <c r="F654" s="941">
        <v>165.13</v>
      </c>
      <c r="G654" s="942" t="s">
        <v>976</v>
      </c>
      <c r="H654" s="578">
        <v>42417</v>
      </c>
      <c r="I654" s="941">
        <v>161.85400000000001</v>
      </c>
      <c r="J654" s="935">
        <f>SUM(I654-F654)*100</f>
        <v>-327.5999999999982</v>
      </c>
      <c r="K654" s="943">
        <f t="shared" si="75"/>
        <v>10</v>
      </c>
      <c r="L654" s="944">
        <f t="shared" si="77"/>
        <v>0.62000000000000011</v>
      </c>
      <c r="M654" s="940" t="s">
        <v>883</v>
      </c>
      <c r="N654" s="945">
        <v>1</v>
      </c>
      <c r="O654" s="939">
        <f t="shared" si="76"/>
        <v>-20311.199999999888</v>
      </c>
      <c r="P654" s="323"/>
    </row>
    <row r="655" spans="1:16" s="855" customFormat="1" ht="15" customHeight="1" x14ac:dyDescent="0.25">
      <c r="A655" s="633" t="s">
        <v>1151</v>
      </c>
      <c r="B655" s="633" t="s">
        <v>2287</v>
      </c>
      <c r="C655" s="930" t="s">
        <v>77</v>
      </c>
      <c r="D655" s="931">
        <v>42417</v>
      </c>
      <c r="E655" s="633">
        <v>13</v>
      </c>
      <c r="F655" s="932">
        <v>162.41</v>
      </c>
      <c r="G655" s="933" t="s">
        <v>2337</v>
      </c>
      <c r="H655" s="578">
        <v>42417</v>
      </c>
      <c r="I655" s="932">
        <v>163.18</v>
      </c>
      <c r="J655" s="935">
        <f>SUM(F655-I655)*100</f>
        <v>-77.000000000001023</v>
      </c>
      <c r="K655" s="936">
        <f t="shared" si="75"/>
        <v>10</v>
      </c>
      <c r="L655" s="937">
        <f>SUM((F655-I655)/J655*K655)*E655</f>
        <v>1.3</v>
      </c>
      <c r="M655" s="930" t="s">
        <v>883</v>
      </c>
      <c r="N655" s="938">
        <v>1</v>
      </c>
      <c r="O655" s="939">
        <f t="shared" si="76"/>
        <v>-10010.000000000133</v>
      </c>
      <c r="P655" s="326"/>
    </row>
    <row r="656" spans="1:16" s="855" customFormat="1" ht="15" customHeight="1" x14ac:dyDescent="0.25">
      <c r="A656" s="633" t="s">
        <v>2349</v>
      </c>
      <c r="B656" s="633" t="s">
        <v>2287</v>
      </c>
      <c r="C656" s="930" t="s">
        <v>77</v>
      </c>
      <c r="D656" s="931">
        <v>42417</v>
      </c>
      <c r="E656" s="633">
        <v>51.23</v>
      </c>
      <c r="F656" s="932">
        <v>0.90559999999999996</v>
      </c>
      <c r="G656" s="933" t="s">
        <v>2337</v>
      </c>
      <c r="H656" s="578">
        <v>42417</v>
      </c>
      <c r="I656" s="932">
        <v>0.90959999999999996</v>
      </c>
      <c r="J656" s="935">
        <f>SUM(F656-I656)*10000</f>
        <v>-40.000000000000036</v>
      </c>
      <c r="K656" s="936">
        <f t="shared" si="75"/>
        <v>7.1751452966922589</v>
      </c>
      <c r="L656" s="937">
        <f>SUM((F656-I656)/J656*K656)*E656</f>
        <v>3.6758269354954444E-2</v>
      </c>
      <c r="M656" s="930" t="s">
        <v>883</v>
      </c>
      <c r="N656" s="938">
        <v>1.3936999999999999</v>
      </c>
      <c r="O656" s="939">
        <f t="shared" si="76"/>
        <v>-10549.83693906995</v>
      </c>
      <c r="P656" s="326"/>
    </row>
    <row r="657" spans="1:16" s="855" customFormat="1" ht="15" customHeight="1" x14ac:dyDescent="0.25">
      <c r="A657" s="610" t="s">
        <v>1173</v>
      </c>
      <c r="B657" s="610" t="s">
        <v>2287</v>
      </c>
      <c r="C657" s="940" t="s">
        <v>52</v>
      </c>
      <c r="D657" s="713">
        <v>42410</v>
      </c>
      <c r="E657" s="610">
        <v>29.28</v>
      </c>
      <c r="F657" s="941">
        <v>0.66349999999999998</v>
      </c>
      <c r="G657" s="942" t="s">
        <v>2337</v>
      </c>
      <c r="H657" s="578">
        <v>42416</v>
      </c>
      <c r="I657" s="941">
        <v>0.66100000000000003</v>
      </c>
      <c r="J657" s="935">
        <f>SUM(I657-F657)*10000</f>
        <v>-24.999999999999467</v>
      </c>
      <c r="K657" s="943">
        <f t="shared" si="75"/>
        <v>10</v>
      </c>
      <c r="L657" s="944">
        <f>SUM((I657-F657)/J657*K657)*E657</f>
        <v>2.928E-2</v>
      </c>
      <c r="M657" s="940" t="s">
        <v>883</v>
      </c>
      <c r="N657" s="945">
        <v>1</v>
      </c>
      <c r="O657" s="939">
        <f t="shared" si="76"/>
        <v>-7319.9999999998436</v>
      </c>
      <c r="P657" s="323"/>
    </row>
    <row r="658" spans="1:16" s="855" customFormat="1" ht="15" customHeight="1" x14ac:dyDescent="0.25">
      <c r="A658" s="610" t="s">
        <v>1031</v>
      </c>
      <c r="B658" s="610" t="s">
        <v>2287</v>
      </c>
      <c r="C658" s="940" t="s">
        <v>52</v>
      </c>
      <c r="D658" s="713">
        <v>42405</v>
      </c>
      <c r="E658" s="610">
        <v>13.12</v>
      </c>
      <c r="F658" s="941">
        <v>1.3855</v>
      </c>
      <c r="G658" s="942" t="s">
        <v>976</v>
      </c>
      <c r="H658" s="578">
        <v>42416</v>
      </c>
      <c r="I658" s="941">
        <v>1.3763000000000001</v>
      </c>
      <c r="J658" s="935">
        <f>SUM(I658-F658)*10000</f>
        <v>-91.999999999998749</v>
      </c>
      <c r="K658" s="943">
        <f t="shared" si="75"/>
        <v>7.213445863088797</v>
      </c>
      <c r="L658" s="944">
        <f>SUM((I658-F658)/J658*K658)*E658</f>
        <v>9.4640409723725019E-3</v>
      </c>
      <c r="M658" s="940" t="s">
        <v>883</v>
      </c>
      <c r="N658" s="945">
        <v>1.3863000000000001</v>
      </c>
      <c r="O658" s="939">
        <f t="shared" si="76"/>
        <v>-6280.6879424241388</v>
      </c>
      <c r="P658" s="323"/>
    </row>
    <row r="659" spans="1:16" s="855" customFormat="1" ht="15" customHeight="1" x14ac:dyDescent="0.25">
      <c r="A659" s="633" t="s">
        <v>1031</v>
      </c>
      <c r="B659" s="610" t="s">
        <v>2287</v>
      </c>
      <c r="C659" s="930" t="s">
        <v>77</v>
      </c>
      <c r="D659" s="931">
        <v>42412</v>
      </c>
      <c r="E659" s="633">
        <v>16.53</v>
      </c>
      <c r="F659" s="932">
        <v>1.3836999999999999</v>
      </c>
      <c r="G659" s="933" t="s">
        <v>52</v>
      </c>
      <c r="H659" s="578">
        <v>42416</v>
      </c>
      <c r="I659" s="932">
        <v>1.3764000000000001</v>
      </c>
      <c r="J659" s="935">
        <f>SUM(F659-I659)*10000</f>
        <v>72.999999999998622</v>
      </c>
      <c r="K659" s="936">
        <f t="shared" si="75"/>
        <v>7.213445863088797</v>
      </c>
      <c r="L659" s="937">
        <f>SUM((F659-I659)/J659*K659)*E659</f>
        <v>1.1923826011685783E-2</v>
      </c>
      <c r="M659" s="930" t="s">
        <v>883</v>
      </c>
      <c r="N659" s="938">
        <v>1.3863000000000001</v>
      </c>
      <c r="O659" s="939">
        <f t="shared" si="76"/>
        <v>6278.8667593814152</v>
      </c>
      <c r="P659" s="326"/>
    </row>
    <row r="660" spans="1:16" s="855" customFormat="1" ht="15" customHeight="1" x14ac:dyDescent="0.25">
      <c r="A660" s="610" t="s">
        <v>1031</v>
      </c>
      <c r="B660" s="610" t="s">
        <v>2287</v>
      </c>
      <c r="C660" s="940" t="s">
        <v>52</v>
      </c>
      <c r="D660" s="713">
        <v>42405</v>
      </c>
      <c r="E660" s="610">
        <v>13.12</v>
      </c>
      <c r="F660" s="941">
        <v>1.3855</v>
      </c>
      <c r="G660" s="942" t="s">
        <v>976</v>
      </c>
      <c r="H660" s="578">
        <v>42416</v>
      </c>
      <c r="I660" s="941">
        <v>1.3763000000000001</v>
      </c>
      <c r="J660" s="935">
        <f>SUM(I660-F660)*10000</f>
        <v>-91.999999999998749</v>
      </c>
      <c r="K660" s="943">
        <f t="shared" si="75"/>
        <v>7.213445863088797</v>
      </c>
      <c r="L660" s="944">
        <f>SUM((I660-F660)/J660*K660)*E660</f>
        <v>9.4640409723725019E-3</v>
      </c>
      <c r="M660" s="940" t="s">
        <v>883</v>
      </c>
      <c r="N660" s="945">
        <v>1.3863000000000001</v>
      </c>
      <c r="O660" s="939">
        <f t="shared" si="76"/>
        <v>-6280.6879424241388</v>
      </c>
      <c r="P660" s="323"/>
    </row>
    <row r="661" spans="1:16" s="855" customFormat="1" ht="15" customHeight="1" x14ac:dyDescent="0.25">
      <c r="A661" s="633" t="s">
        <v>1031</v>
      </c>
      <c r="B661" s="610" t="s">
        <v>2287</v>
      </c>
      <c r="C661" s="930" t="s">
        <v>77</v>
      </c>
      <c r="D661" s="931">
        <v>42412</v>
      </c>
      <c r="E661" s="633">
        <v>16.53</v>
      </c>
      <c r="F661" s="932">
        <v>1.3836999999999999</v>
      </c>
      <c r="G661" s="933" t="s">
        <v>52</v>
      </c>
      <c r="H661" s="578">
        <v>42416</v>
      </c>
      <c r="I661" s="932">
        <v>1.3794999999999999</v>
      </c>
      <c r="J661" s="935">
        <f>SUM(F661-I661)*10000</f>
        <v>41.999999999999815</v>
      </c>
      <c r="K661" s="936">
        <f t="shared" si="75"/>
        <v>7.213445863088797</v>
      </c>
      <c r="L661" s="937">
        <f>SUM((F661-I661)/J661*K661)*E661</f>
        <v>1.1923826011685783E-2</v>
      </c>
      <c r="M661" s="930" t="s">
        <v>883</v>
      </c>
      <c r="N661" s="938">
        <v>1.3863000000000001</v>
      </c>
      <c r="O661" s="939">
        <f t="shared" si="76"/>
        <v>3612.4986834797705</v>
      </c>
      <c r="P661" s="326"/>
    </row>
    <row r="662" spans="1:16" s="855" customFormat="1" ht="15" customHeight="1" x14ac:dyDescent="0.25">
      <c r="A662" s="610" t="s">
        <v>1058</v>
      </c>
      <c r="B662" s="610" t="s">
        <v>2287</v>
      </c>
      <c r="C662" s="940" t="s">
        <v>52</v>
      </c>
      <c r="D662" s="713">
        <v>42415</v>
      </c>
      <c r="E662" s="610">
        <v>28.8</v>
      </c>
      <c r="F662" s="941">
        <v>0.71409999999999996</v>
      </c>
      <c r="G662" s="942" t="s">
        <v>2337</v>
      </c>
      <c r="H662" s="578">
        <v>42419</v>
      </c>
      <c r="I662" s="941">
        <v>0.70699999999999996</v>
      </c>
      <c r="J662" s="935">
        <f>SUM(I662-F662)*10000</f>
        <v>-70.999999999999957</v>
      </c>
      <c r="K662" s="943">
        <f>SUM(100000/N662)/10000</f>
        <v>10</v>
      </c>
      <c r="L662" s="944">
        <f>SUM((I662-F662)/J662*K662)*E662</f>
        <v>2.8800000000000003E-2</v>
      </c>
      <c r="M662" s="940" t="s">
        <v>883</v>
      </c>
      <c r="N662" s="945">
        <v>1</v>
      </c>
      <c r="O662" s="939">
        <f>SUM(J662*K662*E662)/N662</f>
        <v>-20447.999999999989</v>
      </c>
      <c r="P662" s="323"/>
    </row>
    <row r="663" spans="1:16" s="855" customFormat="1" ht="15" customHeight="1" x14ac:dyDescent="0.25">
      <c r="A663" s="633" t="s">
        <v>1118</v>
      </c>
      <c r="B663" s="633" t="s">
        <v>2287</v>
      </c>
      <c r="C663" s="930" t="s">
        <v>77</v>
      </c>
      <c r="D663" s="931">
        <v>42415</v>
      </c>
      <c r="E663" s="633">
        <v>28.22</v>
      </c>
      <c r="F663" s="932">
        <v>1.5780000000000001</v>
      </c>
      <c r="G663" s="933" t="s">
        <v>976</v>
      </c>
      <c r="H663" s="578">
        <v>42419</v>
      </c>
      <c r="I663" s="932">
        <v>1.5345</v>
      </c>
      <c r="J663" s="935">
        <f>SUM(F663-I663)*10000</f>
        <v>435.00000000000097</v>
      </c>
      <c r="K663" s="936">
        <f>SUM(100000/N663)/10000</f>
        <v>7.1500071500071503</v>
      </c>
      <c r="L663" s="937">
        <f>SUM((F663-I663)/J663*K663)*E663</f>
        <v>2.0177320177320174E-2</v>
      </c>
      <c r="M663" s="930" t="s">
        <v>883</v>
      </c>
      <c r="N663" s="938">
        <v>1.3986000000000001</v>
      </c>
      <c r="O663" s="939">
        <f>SUM(J663*K663*E663)/N663</f>
        <v>62756.572838083062</v>
      </c>
      <c r="P663" s="326"/>
    </row>
    <row r="664" spans="1:16" s="855" customFormat="1" ht="15" customHeight="1" x14ac:dyDescent="0.25">
      <c r="A664" s="633" t="s">
        <v>1031</v>
      </c>
      <c r="B664" s="633" t="s">
        <v>2287</v>
      </c>
      <c r="C664" s="930" t="s">
        <v>77</v>
      </c>
      <c r="D664" s="931">
        <v>42416</v>
      </c>
      <c r="E664" s="633">
        <v>18.32</v>
      </c>
      <c r="F664" s="932">
        <v>1.3794999999999999</v>
      </c>
      <c r="G664" s="933" t="s">
        <v>2337</v>
      </c>
      <c r="H664" s="578">
        <v>42419</v>
      </c>
      <c r="I664" s="932">
        <v>1.3847</v>
      </c>
      <c r="J664" s="935">
        <f>SUM(F664-I664)*10000</f>
        <v>-52.000000000000938</v>
      </c>
      <c r="K664" s="936">
        <f t="shared" si="75"/>
        <v>7.2632190586868095</v>
      </c>
      <c r="L664" s="937">
        <f>SUM((F664-I664)/J664*K664)*E664</f>
        <v>1.3306217315514235E-2</v>
      </c>
      <c r="M664" s="930" t="s">
        <v>883</v>
      </c>
      <c r="N664" s="938">
        <v>1.3768</v>
      </c>
      <c r="O664" s="939">
        <f t="shared" si="76"/>
        <v>-5025.5905026638047</v>
      </c>
      <c r="P664" s="326"/>
    </row>
    <row r="665" spans="1:16" s="855" customFormat="1" ht="15" customHeight="1" x14ac:dyDescent="0.25">
      <c r="A665" s="610" t="s">
        <v>1275</v>
      </c>
      <c r="B665" s="610" t="s">
        <v>2287</v>
      </c>
      <c r="C665" s="940" t="s">
        <v>52</v>
      </c>
      <c r="D665" s="713">
        <v>42415</v>
      </c>
      <c r="E665" s="610">
        <v>11.68</v>
      </c>
      <c r="F665" s="941">
        <v>113.605</v>
      </c>
      <c r="G665" s="942" t="s">
        <v>976</v>
      </c>
      <c r="H665" s="578">
        <v>42419</v>
      </c>
      <c r="I665" s="941">
        <v>112.55500000000001</v>
      </c>
      <c r="J665" s="935">
        <f>SUM(I665-F665)*100</f>
        <v>-104.99999999999972</v>
      </c>
      <c r="K665" s="943">
        <f t="shared" si="75"/>
        <v>10</v>
      </c>
      <c r="L665" s="944">
        <f>SUM((I665-F665)/J665*K665)*E665</f>
        <v>1.1679999999999999</v>
      </c>
      <c r="M665" s="940" t="s">
        <v>883</v>
      </c>
      <c r="N665" s="945">
        <v>1</v>
      </c>
      <c r="O665" s="939">
        <f t="shared" si="76"/>
        <v>-12263.999999999967</v>
      </c>
      <c r="P665" s="323"/>
    </row>
    <row r="666" spans="1:16" s="855" customFormat="1" ht="15" customHeight="1" x14ac:dyDescent="0.25">
      <c r="A666" s="633" t="s">
        <v>1149</v>
      </c>
      <c r="B666" s="633" t="s">
        <v>2287</v>
      </c>
      <c r="C666" s="930" t="s">
        <v>77</v>
      </c>
      <c r="D666" s="931">
        <v>42419</v>
      </c>
      <c r="E666" s="633">
        <v>28.4</v>
      </c>
      <c r="F666" s="932">
        <v>0.72170000000000001</v>
      </c>
      <c r="G666" s="933" t="s">
        <v>2337</v>
      </c>
      <c r="H666" s="578">
        <v>42422</v>
      </c>
      <c r="I666" s="932">
        <v>0.7288</v>
      </c>
      <c r="J666" s="935">
        <f>SUM(F666-I666)*10000</f>
        <v>-70.999999999999957</v>
      </c>
      <c r="K666" s="936">
        <f t="shared" ref="K666:K672" si="78">SUM(100000/N666)/10000</f>
        <v>9.9039318609487967</v>
      </c>
      <c r="L666" s="937">
        <f>SUM((F666-I666)/J666*K666)*E666</f>
        <v>2.8127166485094578E-2</v>
      </c>
      <c r="M666" s="930" t="s">
        <v>883</v>
      </c>
      <c r="N666" s="938">
        <v>1.0097</v>
      </c>
      <c r="O666" s="939">
        <f t="shared" ref="O666:O672" si="79">SUM(J666*K666*E666)/N666</f>
        <v>-19778.437362005687</v>
      </c>
      <c r="P666" s="326"/>
    </row>
    <row r="667" spans="1:16" s="855" customFormat="1" ht="15" customHeight="1" x14ac:dyDescent="0.25">
      <c r="A667" s="633" t="s">
        <v>1118</v>
      </c>
      <c r="B667" s="633" t="s">
        <v>2287</v>
      </c>
      <c r="C667" s="930" t="s">
        <v>77</v>
      </c>
      <c r="D667" s="931">
        <v>42415</v>
      </c>
      <c r="E667" s="633">
        <v>52.79</v>
      </c>
      <c r="F667" s="932">
        <v>1.5767</v>
      </c>
      <c r="G667" s="933" t="s">
        <v>2337</v>
      </c>
      <c r="H667" s="578">
        <v>42422</v>
      </c>
      <c r="I667" s="932">
        <v>1.5387</v>
      </c>
      <c r="J667" s="935">
        <f>SUM(F667-I667)*10000</f>
        <v>380.00000000000034</v>
      </c>
      <c r="K667" s="936">
        <f t="shared" si="78"/>
        <v>7.2280448138778466</v>
      </c>
      <c r="L667" s="937">
        <f>SUM((F667-I667)/J667*K667)*E667</f>
        <v>3.8156848572461155E-2</v>
      </c>
      <c r="M667" s="930" t="s">
        <v>883</v>
      </c>
      <c r="N667" s="938">
        <v>1.3835</v>
      </c>
      <c r="O667" s="939">
        <f t="shared" si="79"/>
        <v>104803.77634647813</v>
      </c>
      <c r="P667" s="326"/>
    </row>
    <row r="668" spans="1:16" s="855" customFormat="1" ht="15" customHeight="1" x14ac:dyDescent="0.25">
      <c r="A668" s="633" t="s">
        <v>1118</v>
      </c>
      <c r="B668" s="633" t="s">
        <v>2287</v>
      </c>
      <c r="C668" s="930" t="s">
        <v>77</v>
      </c>
      <c r="D668" s="931">
        <v>42422</v>
      </c>
      <c r="E668" s="633">
        <v>44.29</v>
      </c>
      <c r="F668" s="932">
        <v>1.5467</v>
      </c>
      <c r="G668" s="933" t="s">
        <v>2337</v>
      </c>
      <c r="H668" s="578">
        <v>42422</v>
      </c>
      <c r="I668" s="932">
        <v>1.5266999999999999</v>
      </c>
      <c r="J668" s="935">
        <f>SUM(F668-I668)*10000</f>
        <v>200.00000000000017</v>
      </c>
      <c r="K668" s="936">
        <f t="shared" si="78"/>
        <v>7.2280448138778466</v>
      </c>
      <c r="L668" s="937">
        <f>SUM((F668-I668)/J668*K668)*E668</f>
        <v>3.2013010480664988E-2</v>
      </c>
      <c r="M668" s="930" t="s">
        <v>883</v>
      </c>
      <c r="N668" s="938">
        <v>1.3835</v>
      </c>
      <c r="O668" s="939">
        <f t="shared" si="79"/>
        <v>46278.29487627757</v>
      </c>
      <c r="P668" s="326"/>
    </row>
    <row r="669" spans="1:16" s="855" customFormat="1" ht="15" customHeight="1" x14ac:dyDescent="0.25">
      <c r="A669" s="610" t="s">
        <v>1140</v>
      </c>
      <c r="B669" s="610" t="s">
        <v>2287</v>
      </c>
      <c r="C669" s="940" t="s">
        <v>52</v>
      </c>
      <c r="D669" s="713">
        <v>42419</v>
      </c>
      <c r="E669" s="610">
        <v>20.399999999999999</v>
      </c>
      <c r="F669" s="941">
        <v>1.5278</v>
      </c>
      <c r="G669" s="942" t="s">
        <v>976</v>
      </c>
      <c r="H669" s="578">
        <v>42422</v>
      </c>
      <c r="I669" s="941">
        <v>1.514</v>
      </c>
      <c r="J669" s="935">
        <f>SUM(I669-F669)*10000</f>
        <v>-138.00000000000034</v>
      </c>
      <c r="K669" s="943">
        <f t="shared" si="78"/>
        <v>7.296607077708865</v>
      </c>
      <c r="L669" s="944">
        <f>SUM((I669-F669)/J669*K669)*E669</f>
        <v>1.4885078438526085E-2</v>
      </c>
      <c r="M669" s="940" t="s">
        <v>883</v>
      </c>
      <c r="N669" s="945">
        <v>1.3705000000000001</v>
      </c>
      <c r="O669" s="939">
        <f t="shared" si="79"/>
        <v>-14988.258478778578</v>
      </c>
      <c r="P669" s="323"/>
    </row>
    <row r="670" spans="1:16" s="855" customFormat="1" ht="15" customHeight="1" x14ac:dyDescent="0.25">
      <c r="A670" s="633" t="s">
        <v>1030</v>
      </c>
      <c r="B670" s="633" t="s">
        <v>2287</v>
      </c>
      <c r="C670" s="930" t="s">
        <v>77</v>
      </c>
      <c r="D670" s="931">
        <v>42415</v>
      </c>
      <c r="E670" s="633">
        <v>11.2</v>
      </c>
      <c r="F670" s="932">
        <v>0.77300000000000002</v>
      </c>
      <c r="G670" s="933" t="s">
        <v>976</v>
      </c>
      <c r="H670" s="578">
        <v>42423</v>
      </c>
      <c r="I670" s="932">
        <v>0.78439999999999999</v>
      </c>
      <c r="J670" s="935">
        <f>SUM(F670-I670)*10000</f>
        <v>-113.99999999999966</v>
      </c>
      <c r="K670" s="936">
        <f t="shared" si="78"/>
        <v>7.132667617689016</v>
      </c>
      <c r="L670" s="937">
        <f>SUM((F670-I670)/J670*K670)*E670</f>
        <v>7.9885877318116982E-3</v>
      </c>
      <c r="M670" s="930" t="s">
        <v>883</v>
      </c>
      <c r="N670" s="938">
        <v>1.4019999999999999</v>
      </c>
      <c r="O670" s="939">
        <f t="shared" si="79"/>
        <v>-6495.713276936739</v>
      </c>
      <c r="P670" s="326"/>
    </row>
    <row r="671" spans="1:16" s="855" customFormat="1" ht="15" customHeight="1" x14ac:dyDescent="0.25">
      <c r="A671" s="633" t="s">
        <v>1030</v>
      </c>
      <c r="B671" s="633" t="s">
        <v>2287</v>
      </c>
      <c r="C671" s="930" t="s">
        <v>77</v>
      </c>
      <c r="D671" s="931">
        <v>42417</v>
      </c>
      <c r="E671" s="633">
        <v>24.46</v>
      </c>
      <c r="F671" s="932">
        <v>0.77549999999999997</v>
      </c>
      <c r="G671" s="933" t="s">
        <v>2337</v>
      </c>
      <c r="H671" s="578">
        <v>42422</v>
      </c>
      <c r="I671" s="932">
        <v>0.78149999999999997</v>
      </c>
      <c r="J671" s="935">
        <f>SUM(F671-I671)*10000</f>
        <v>-60.000000000000057</v>
      </c>
      <c r="K671" s="936">
        <f t="shared" si="78"/>
        <v>7.0671378091872787</v>
      </c>
      <c r="L671" s="937">
        <f>SUM((F671-I671)/J671*K671)*E671</f>
        <v>1.7286219081272081E-2</v>
      </c>
      <c r="M671" s="930" t="s">
        <v>883</v>
      </c>
      <c r="N671" s="938">
        <v>1.415</v>
      </c>
      <c r="O671" s="939">
        <f t="shared" si="79"/>
        <v>-7329.8455468291595</v>
      </c>
      <c r="P671" s="326"/>
    </row>
    <row r="672" spans="1:16" s="855" customFormat="1" ht="15" customHeight="1" x14ac:dyDescent="0.25">
      <c r="A672" s="633" t="s">
        <v>1151</v>
      </c>
      <c r="B672" s="633" t="s">
        <v>2287</v>
      </c>
      <c r="C672" s="930" t="s">
        <v>77</v>
      </c>
      <c r="D672" s="931">
        <v>42419</v>
      </c>
      <c r="E672" s="633">
        <v>26.19</v>
      </c>
      <c r="F672" s="932">
        <v>162.02000000000001</v>
      </c>
      <c r="G672" s="933" t="s">
        <v>2337</v>
      </c>
      <c r="H672" s="578">
        <v>42422</v>
      </c>
      <c r="I672" s="932">
        <v>159.77000000000001</v>
      </c>
      <c r="J672" s="935">
        <f>SUM(F672-I672)*100</f>
        <v>225</v>
      </c>
      <c r="K672" s="936">
        <f t="shared" si="78"/>
        <v>10</v>
      </c>
      <c r="L672" s="937">
        <f>SUM((F672-I672)/J672*K672)*E672</f>
        <v>2.6190000000000002</v>
      </c>
      <c r="M672" s="930" t="s">
        <v>883</v>
      </c>
      <c r="N672" s="938">
        <v>1</v>
      </c>
      <c r="O672" s="939">
        <f t="shared" si="79"/>
        <v>58927.5</v>
      </c>
      <c r="P672" s="326"/>
    </row>
    <row r="673" spans="1:16" s="855" customFormat="1" ht="15" customHeight="1" x14ac:dyDescent="0.25">
      <c r="A673" s="610" t="s">
        <v>1142</v>
      </c>
      <c r="B673" s="610" t="s">
        <v>2287</v>
      </c>
      <c r="C673" s="940" t="s">
        <v>52</v>
      </c>
      <c r="D673" s="713">
        <v>42419</v>
      </c>
      <c r="E673" s="610">
        <v>34.299999999999997</v>
      </c>
      <c r="F673" s="941">
        <v>0.98450000000000004</v>
      </c>
      <c r="G673" s="942" t="s">
        <v>2337</v>
      </c>
      <c r="H673" s="578">
        <v>42425</v>
      </c>
      <c r="I673" s="941">
        <v>0.98609999999999998</v>
      </c>
      <c r="J673" s="935">
        <f>SUM(I673-F673)*10000</f>
        <v>15.999999999999348</v>
      </c>
      <c r="K673" s="943">
        <f t="shared" ref="K673:K678" si="80">SUM(100000/N673)/10000</f>
        <v>7.3915293074137036</v>
      </c>
      <c r="L673" s="944">
        <f>SUM((I673-F673)/J673*K673)*E673</f>
        <v>2.5352945524429005E-2</v>
      </c>
      <c r="M673" s="940" t="s">
        <v>883</v>
      </c>
      <c r="N673" s="945">
        <v>1.3529</v>
      </c>
      <c r="O673" s="939">
        <f t="shared" ref="O673:O678" si="81">SUM(J673*K673*E673)/N673</f>
        <v>2998.3526379691589</v>
      </c>
      <c r="P673" s="323"/>
    </row>
    <row r="674" spans="1:16" s="855" customFormat="1" ht="15" customHeight="1" x14ac:dyDescent="0.25">
      <c r="A674" s="610" t="s">
        <v>1031</v>
      </c>
      <c r="B674" s="610" t="s">
        <v>2287</v>
      </c>
      <c r="C674" s="940" t="s">
        <v>52</v>
      </c>
      <c r="D674" s="713">
        <v>42419</v>
      </c>
      <c r="E674" s="610">
        <v>26.82</v>
      </c>
      <c r="F674" s="941">
        <v>1.3757999999999999</v>
      </c>
      <c r="G674" s="942" t="s">
        <v>976</v>
      </c>
      <c r="H674" s="578">
        <v>42425</v>
      </c>
      <c r="I674" s="941">
        <v>1.3704000000000001</v>
      </c>
      <c r="J674" s="935">
        <f>SUM(I674-F674)*10000</f>
        <v>-53.999999999998494</v>
      </c>
      <c r="K674" s="943">
        <f t="shared" si="80"/>
        <v>7.3915293074137036</v>
      </c>
      <c r="L674" s="944">
        <f>SUM((I674-F674)/J674*K674)*E674</f>
        <v>1.9824081602483556E-2</v>
      </c>
      <c r="M674" s="940" t="s">
        <v>883</v>
      </c>
      <c r="N674" s="945">
        <v>1.3529</v>
      </c>
      <c r="O674" s="939">
        <f t="shared" si="81"/>
        <v>-7912.6351284949515</v>
      </c>
      <c r="P674" s="323"/>
    </row>
    <row r="675" spans="1:16" s="855" customFormat="1" ht="15" customHeight="1" x14ac:dyDescent="0.25">
      <c r="A675" s="633" t="s">
        <v>1275</v>
      </c>
      <c r="B675" s="633" t="s">
        <v>2287</v>
      </c>
      <c r="C675" s="930" t="s">
        <v>77</v>
      </c>
      <c r="D675" s="931">
        <v>42419</v>
      </c>
      <c r="E675" s="633">
        <v>6.1</v>
      </c>
      <c r="F675" s="932">
        <v>112.90600000000001</v>
      </c>
      <c r="G675" s="933" t="s">
        <v>52</v>
      </c>
      <c r="H675" s="578">
        <v>42424</v>
      </c>
      <c r="I675" s="932">
        <v>111.34399999999999</v>
      </c>
      <c r="J675" s="935">
        <f>SUM(F675-I675)*100</f>
        <v>156.20000000000118</v>
      </c>
      <c r="K675" s="936">
        <f t="shared" si="80"/>
        <v>10</v>
      </c>
      <c r="L675" s="937">
        <f>SUM((F675-I675)/J675*K675)*E675</f>
        <v>0.61</v>
      </c>
      <c r="M675" s="930" t="s">
        <v>883</v>
      </c>
      <c r="N675" s="938">
        <v>1</v>
      </c>
      <c r="O675" s="939">
        <f t="shared" si="81"/>
        <v>9528.2000000000717</v>
      </c>
      <c r="P675" s="326"/>
    </row>
    <row r="676" spans="1:16" s="855" customFormat="1" ht="15" customHeight="1" x14ac:dyDescent="0.25">
      <c r="A676" s="633" t="s">
        <v>1275</v>
      </c>
      <c r="B676" s="633" t="s">
        <v>2287</v>
      </c>
      <c r="C676" s="930" t="s">
        <v>77</v>
      </c>
      <c r="D676" s="931">
        <v>42419</v>
      </c>
      <c r="E676" s="633">
        <v>6</v>
      </c>
      <c r="F676" s="932">
        <v>112.90600000000001</v>
      </c>
      <c r="G676" s="933" t="s">
        <v>52</v>
      </c>
      <c r="H676" s="578">
        <v>42425</v>
      </c>
      <c r="I676" s="932">
        <v>112.28100000000001</v>
      </c>
      <c r="J676" s="935">
        <f>SUM(F676-I676)*100</f>
        <v>62.5</v>
      </c>
      <c r="K676" s="936">
        <f t="shared" si="80"/>
        <v>10</v>
      </c>
      <c r="L676" s="937">
        <f>SUM((F676-I676)/J676*K676)*E676</f>
        <v>0.60000000000000009</v>
      </c>
      <c r="M676" s="930" t="s">
        <v>883</v>
      </c>
      <c r="N676" s="938">
        <v>1</v>
      </c>
      <c r="O676" s="939">
        <f t="shared" si="81"/>
        <v>3750</v>
      </c>
      <c r="P676" s="326"/>
    </row>
    <row r="677" spans="1:16" s="855" customFormat="1" ht="15" customHeight="1" x14ac:dyDescent="0.25">
      <c r="A677" s="610" t="s">
        <v>1146</v>
      </c>
      <c r="B677" s="610" t="s">
        <v>2287</v>
      </c>
      <c r="C677" s="940" t="s">
        <v>52</v>
      </c>
      <c r="D677" s="713">
        <v>42426</v>
      </c>
      <c r="E677" s="610">
        <v>31.95</v>
      </c>
      <c r="F677" s="941">
        <v>1.3996999999999999</v>
      </c>
      <c r="G677" s="942" t="s">
        <v>2337</v>
      </c>
      <c r="H677" s="578">
        <v>42426</v>
      </c>
      <c r="I677" s="941">
        <v>1.3935</v>
      </c>
      <c r="J677" s="935">
        <f>SUM(I677-F677)*10000</f>
        <v>-61.999999999999829</v>
      </c>
      <c r="K677" s="943">
        <f t="shared" si="80"/>
        <v>10</v>
      </c>
      <c r="L677" s="944">
        <f>SUM((I677-F677)/J677*K677)*E677</f>
        <v>3.1949999999999999E-2</v>
      </c>
      <c r="M677" s="940" t="s">
        <v>883</v>
      </c>
      <c r="N677" s="945">
        <v>1</v>
      </c>
      <c r="O677" s="939">
        <f t="shared" si="81"/>
        <v>-19808.999999999945</v>
      </c>
      <c r="P677" s="323"/>
    </row>
    <row r="678" spans="1:16" s="855" customFormat="1" ht="15" customHeight="1" x14ac:dyDescent="0.25">
      <c r="A678" s="610" t="s">
        <v>1173</v>
      </c>
      <c r="B678" s="610" t="s">
        <v>2287</v>
      </c>
      <c r="C678" s="940" t="s">
        <v>52</v>
      </c>
      <c r="D678" s="713">
        <v>42425</v>
      </c>
      <c r="E678" s="610">
        <v>46.12</v>
      </c>
      <c r="F678" s="941">
        <v>0.66769999999999996</v>
      </c>
      <c r="G678" s="942" t="s">
        <v>2337</v>
      </c>
      <c r="H678" s="578">
        <v>42426</v>
      </c>
      <c r="I678" s="941">
        <v>0.66310000000000002</v>
      </c>
      <c r="J678" s="935">
        <f>SUM(I678-F678)*10000</f>
        <v>-45.999999999999375</v>
      </c>
      <c r="K678" s="943">
        <f t="shared" si="80"/>
        <v>10</v>
      </c>
      <c r="L678" s="944">
        <f>SUM((I678-F678)/J678*K678)*E678</f>
        <v>4.6120000000000001E-2</v>
      </c>
      <c r="M678" s="940" t="s">
        <v>883</v>
      </c>
      <c r="N678" s="945">
        <v>1</v>
      </c>
      <c r="O678" s="939">
        <f t="shared" si="81"/>
        <v>-21215.19999999971</v>
      </c>
      <c r="P678" s="323"/>
    </row>
    <row r="679" spans="1:16" s="855" customFormat="1" ht="15" customHeight="1" x14ac:dyDescent="0.25">
      <c r="A679" s="633" t="s">
        <v>1148</v>
      </c>
      <c r="B679" s="633" t="s">
        <v>2384</v>
      </c>
      <c r="C679" s="930" t="s">
        <v>77</v>
      </c>
      <c r="D679" s="931">
        <v>42425</v>
      </c>
      <c r="E679" s="633">
        <v>51.53</v>
      </c>
      <c r="F679" s="932">
        <v>1.0787</v>
      </c>
      <c r="G679" s="933" t="s">
        <v>2337</v>
      </c>
      <c r="H679" s="578">
        <v>42429</v>
      </c>
      <c r="I679" s="932">
        <v>1.081</v>
      </c>
      <c r="J679" s="935">
        <f>SUM(F679-I679)*10000</f>
        <v>-22.999999999999687</v>
      </c>
      <c r="K679" s="936">
        <f t="shared" ref="K679:K692" si="82">SUM(100000/N679)/10000</f>
        <v>6.6312997347480112</v>
      </c>
      <c r="L679" s="937">
        <f>SUM((F679-I679)/J679*K679)*E679</f>
        <v>3.4171087533156501E-2</v>
      </c>
      <c r="M679" s="930" t="s">
        <v>883</v>
      </c>
      <c r="N679" s="938">
        <v>1.508</v>
      </c>
      <c r="O679" s="939">
        <f t="shared" ref="O679:O692" si="83">SUM(J679*K679*E679)/N679</f>
        <v>-5211.7706449773796</v>
      </c>
      <c r="P679" s="326"/>
    </row>
    <row r="680" spans="1:16" s="855" customFormat="1" ht="15" customHeight="1" x14ac:dyDescent="0.3">
      <c r="A680" s="610" t="s">
        <v>1274</v>
      </c>
      <c r="B680" s="610" t="s">
        <v>2287</v>
      </c>
      <c r="C680" s="940" t="s">
        <v>52</v>
      </c>
      <c r="D680" s="713">
        <v>42425</v>
      </c>
      <c r="E680" s="610">
        <v>19.45</v>
      </c>
      <c r="F680" s="941">
        <v>123.73</v>
      </c>
      <c r="G680" s="942" t="s">
        <v>976</v>
      </c>
      <c r="H680" s="578">
        <v>42429</v>
      </c>
      <c r="I680" s="941">
        <v>122.696</v>
      </c>
      <c r="J680" s="935">
        <f>SUM(I680-F680)*100</f>
        <v>-103.4000000000006</v>
      </c>
      <c r="K680" s="943">
        <f t="shared" si="82"/>
        <v>10</v>
      </c>
      <c r="L680" s="944">
        <f t="shared" ref="L680:L685" si="84">SUM((I680-F680)/J680*K680)*E680</f>
        <v>1.9450000000000001</v>
      </c>
      <c r="M680" s="940" t="s">
        <v>883</v>
      </c>
      <c r="N680" s="945">
        <v>1</v>
      </c>
      <c r="O680" s="939">
        <f t="shared" si="83"/>
        <v>-20111.300000000116</v>
      </c>
      <c r="P680" s="917">
        <f>SUM(O621:O681)</f>
        <v>254682.00395108588</v>
      </c>
    </row>
    <row r="681" spans="1:16" s="855" customFormat="1" ht="15" customHeight="1" x14ac:dyDescent="0.25">
      <c r="A681" s="610" t="s">
        <v>1156</v>
      </c>
      <c r="B681" s="610" t="s">
        <v>2287</v>
      </c>
      <c r="C681" s="940" t="s">
        <v>52</v>
      </c>
      <c r="D681" s="713">
        <v>42425</v>
      </c>
      <c r="E681" s="610">
        <v>17.222000000000001</v>
      </c>
      <c r="F681" s="941">
        <v>81.045000000000002</v>
      </c>
      <c r="G681" s="942" t="s">
        <v>976</v>
      </c>
      <c r="H681" s="578">
        <v>42430</v>
      </c>
      <c r="I681" s="941">
        <v>80.33</v>
      </c>
      <c r="J681" s="935">
        <f>SUM(I681-F681)*100</f>
        <v>-71.500000000000341</v>
      </c>
      <c r="K681" s="943">
        <f t="shared" si="82"/>
        <v>10</v>
      </c>
      <c r="L681" s="944">
        <f t="shared" si="84"/>
        <v>1.7222000000000002</v>
      </c>
      <c r="M681" s="940" t="s">
        <v>883</v>
      </c>
      <c r="N681" s="945">
        <v>1</v>
      </c>
      <c r="O681" s="939">
        <f t="shared" si="83"/>
        <v>-12313.73000000006</v>
      </c>
      <c r="P681" s="323"/>
    </row>
    <row r="682" spans="1:16" s="855" customFormat="1" ht="15" customHeight="1" x14ac:dyDescent="0.25">
      <c r="A682" s="610" t="s">
        <v>1030</v>
      </c>
      <c r="B682" s="610" t="s">
        <v>2287</v>
      </c>
      <c r="C682" s="940" t="s">
        <v>52</v>
      </c>
      <c r="D682" s="713">
        <v>42423</v>
      </c>
      <c r="E682" s="610">
        <v>9.69</v>
      </c>
      <c r="F682" s="941">
        <v>0.78480000000000005</v>
      </c>
      <c r="G682" s="942" t="s">
        <v>52</v>
      </c>
      <c r="H682" s="578">
        <v>42430</v>
      </c>
      <c r="I682" s="941">
        <v>0.77859999999999996</v>
      </c>
      <c r="J682" s="935">
        <f>SUM(I682-F682)*10000</f>
        <v>-62.000000000000945</v>
      </c>
      <c r="K682" s="943">
        <f t="shared" si="82"/>
        <v>13.954786491766678</v>
      </c>
      <c r="L682" s="944">
        <f t="shared" si="84"/>
        <v>1.3522188110521909E-2</v>
      </c>
      <c r="M682" s="940" t="s">
        <v>883</v>
      </c>
      <c r="N682" s="945">
        <v>0.71660000000000001</v>
      </c>
      <c r="O682" s="939">
        <f t="shared" si="83"/>
        <v>-11699.353374998202</v>
      </c>
      <c r="P682" s="323"/>
    </row>
    <row r="683" spans="1:16" s="855" customFormat="1" ht="15" customHeight="1" x14ac:dyDescent="0.25">
      <c r="A683" s="610" t="s">
        <v>1595</v>
      </c>
      <c r="B683" s="610" t="s">
        <v>2287</v>
      </c>
      <c r="C683" s="940" t="s">
        <v>52</v>
      </c>
      <c r="D683" s="713">
        <v>42429</v>
      </c>
      <c r="E683" s="610">
        <v>18.36</v>
      </c>
      <c r="F683" s="941">
        <v>1.6588000000000001</v>
      </c>
      <c r="G683" s="942" t="s">
        <v>976</v>
      </c>
      <c r="H683" s="578">
        <v>42430</v>
      </c>
      <c r="I683" s="941">
        <v>1.6376999999999999</v>
      </c>
      <c r="J683" s="935">
        <f>SUM(I683-F683)*10000</f>
        <v>-211.00000000000119</v>
      </c>
      <c r="K683" s="943">
        <f t="shared" si="82"/>
        <v>6.6282229734208258</v>
      </c>
      <c r="L683" s="944">
        <f t="shared" si="84"/>
        <v>1.2169417379200636E-2</v>
      </c>
      <c r="M683" s="940" t="s">
        <v>883</v>
      </c>
      <c r="N683" s="945">
        <v>1.5086999999999999</v>
      </c>
      <c r="O683" s="939">
        <f t="shared" si="83"/>
        <v>-17019.60009949857</v>
      </c>
      <c r="P683" s="323"/>
    </row>
    <row r="684" spans="1:16" s="855" customFormat="1" ht="15" customHeight="1" x14ac:dyDescent="0.25">
      <c r="A684" s="610" t="s">
        <v>1148</v>
      </c>
      <c r="B684" s="610" t="s">
        <v>2287</v>
      </c>
      <c r="C684" s="940" t="s">
        <v>52</v>
      </c>
      <c r="D684" s="713">
        <v>42429</v>
      </c>
      <c r="E684" s="610">
        <v>61.51</v>
      </c>
      <c r="F684" s="941">
        <v>1.081</v>
      </c>
      <c r="G684" s="942" t="s">
        <v>976</v>
      </c>
      <c r="H684" s="578">
        <v>42431</v>
      </c>
      <c r="I684" s="941">
        <v>1.0936999999999999</v>
      </c>
      <c r="J684" s="935">
        <f>SUM(I684-F684)*10000</f>
        <v>126.99999999999933</v>
      </c>
      <c r="K684" s="943">
        <f t="shared" si="82"/>
        <v>6.6282229734208258</v>
      </c>
      <c r="L684" s="944">
        <f t="shared" si="84"/>
        <v>4.0770199509511496E-2</v>
      </c>
      <c r="M684" s="940" t="s">
        <v>883</v>
      </c>
      <c r="N684" s="945">
        <v>1.5086999999999999</v>
      </c>
      <c r="O684" s="939">
        <f t="shared" si="83"/>
        <v>34319.714573526435</v>
      </c>
      <c r="P684" s="323"/>
    </row>
    <row r="685" spans="1:16" s="855" customFormat="1" ht="15" customHeight="1" x14ac:dyDescent="0.25">
      <c r="A685" s="610" t="s">
        <v>2386</v>
      </c>
      <c r="B685" s="610" t="s">
        <v>2287</v>
      </c>
      <c r="C685" s="940" t="s">
        <v>52</v>
      </c>
      <c r="D685" s="713">
        <v>42430</v>
      </c>
      <c r="E685" s="610">
        <v>9.7799999999999994</v>
      </c>
      <c r="F685" s="941">
        <v>1.9543999999999999</v>
      </c>
      <c r="G685" s="942" t="s">
        <v>976</v>
      </c>
      <c r="H685" s="578">
        <v>42431</v>
      </c>
      <c r="I685" s="941">
        <v>1.921</v>
      </c>
      <c r="J685" s="935">
        <f>SUM(I685-F685)*10000</f>
        <v>-333.99999999999875</v>
      </c>
      <c r="K685" s="943">
        <f t="shared" si="82"/>
        <v>7.9700326771339762</v>
      </c>
      <c r="L685" s="944">
        <f t="shared" si="84"/>
        <v>7.7946919582370282E-3</v>
      </c>
      <c r="M685" s="940" t="s">
        <v>883</v>
      </c>
      <c r="N685" s="945">
        <v>1.2546999999999999</v>
      </c>
      <c r="O685" s="939">
        <f t="shared" si="83"/>
        <v>-20749.399171524332</v>
      </c>
      <c r="P685" s="323"/>
    </row>
    <row r="686" spans="1:16" s="855" customFormat="1" ht="15" customHeight="1" x14ac:dyDescent="0.25">
      <c r="A686" s="633" t="s">
        <v>1147</v>
      </c>
      <c r="B686" s="633" t="s">
        <v>2287</v>
      </c>
      <c r="C686" s="930" t="s">
        <v>77</v>
      </c>
      <c r="D686" s="931">
        <v>42432</v>
      </c>
      <c r="E686" s="633">
        <v>20.91</v>
      </c>
      <c r="F686" s="932">
        <v>0.99490000000000001</v>
      </c>
      <c r="G686" s="933" t="s">
        <v>2337</v>
      </c>
      <c r="H686" s="578">
        <v>42432</v>
      </c>
      <c r="I686" s="932">
        <v>0.98970000000000002</v>
      </c>
      <c r="J686" s="935">
        <f>SUM(F686-I686)*10000</f>
        <v>51.999999999999822</v>
      </c>
      <c r="K686" s="936">
        <f t="shared" si="82"/>
        <v>9.9216192082547874</v>
      </c>
      <c r="L686" s="937">
        <f>SUM((F686-I686)/J686*K686)*E686</f>
        <v>2.0746105764460763E-2</v>
      </c>
      <c r="M686" s="930" t="s">
        <v>883</v>
      </c>
      <c r="N686" s="938">
        <v>1.0079</v>
      </c>
      <c r="O686" s="939">
        <f t="shared" si="83"/>
        <v>10703.417995356245</v>
      </c>
      <c r="P686" s="326"/>
    </row>
    <row r="687" spans="1:16" s="855" customFormat="1" ht="15" customHeight="1" x14ac:dyDescent="0.25">
      <c r="A687" s="633" t="s">
        <v>2387</v>
      </c>
      <c r="B687" s="633" t="s">
        <v>2287</v>
      </c>
      <c r="C687" s="930" t="s">
        <v>77</v>
      </c>
      <c r="D687" s="931">
        <v>42431</v>
      </c>
      <c r="E687" s="633">
        <v>23.2</v>
      </c>
      <c r="F687" s="932">
        <v>1.5106999999999999</v>
      </c>
      <c r="G687" s="933" t="s">
        <v>976</v>
      </c>
      <c r="H687" s="578">
        <v>42432</v>
      </c>
      <c r="I687" s="932">
        <v>1.4904999999999999</v>
      </c>
      <c r="J687" s="935">
        <f>SUM(F687-I687)*10000</f>
        <v>201.99999999999994</v>
      </c>
      <c r="K687" s="936">
        <f t="shared" si="82"/>
        <v>7.1751452966922589</v>
      </c>
      <c r="L687" s="937">
        <f>SUM((F687-I687)/J687*K687)*E687</f>
        <v>1.6646337088326042E-2</v>
      </c>
      <c r="M687" s="930" t="s">
        <v>883</v>
      </c>
      <c r="N687" s="938">
        <v>1.3936999999999999</v>
      </c>
      <c r="O687" s="939">
        <f t="shared" si="83"/>
        <v>24126.857227824203</v>
      </c>
      <c r="P687" s="326"/>
    </row>
    <row r="688" spans="1:16" s="855" customFormat="1" ht="15" customHeight="1" x14ac:dyDescent="0.25">
      <c r="A688" s="610" t="s">
        <v>1156</v>
      </c>
      <c r="B688" s="610" t="s">
        <v>2287</v>
      </c>
      <c r="C688" s="940" t="s">
        <v>52</v>
      </c>
      <c r="D688" s="713">
        <v>42431</v>
      </c>
      <c r="E688" s="610">
        <v>42.024000000000001</v>
      </c>
      <c r="F688" s="941">
        <v>81.99</v>
      </c>
      <c r="G688" s="942" t="s">
        <v>2337</v>
      </c>
      <c r="H688" s="578">
        <v>42433</v>
      </c>
      <c r="I688" s="941">
        <v>84.87</v>
      </c>
      <c r="J688" s="935">
        <f>SUM(I688-F688)*100</f>
        <v>288.00000000000097</v>
      </c>
      <c r="K688" s="943">
        <f t="shared" si="82"/>
        <v>10</v>
      </c>
      <c r="L688" s="944">
        <f>SUM((I688-F688)/J688*K688)*E688</f>
        <v>4.2023999999999999</v>
      </c>
      <c r="M688" s="940" t="s">
        <v>883</v>
      </c>
      <c r="N688" s="945">
        <v>1</v>
      </c>
      <c r="O688" s="939">
        <f t="shared" si="83"/>
        <v>121029.1200000004</v>
      </c>
      <c r="P688" s="323"/>
    </row>
    <row r="689" spans="1:16" s="855" customFormat="1" ht="15" customHeight="1" x14ac:dyDescent="0.25">
      <c r="A689" s="610" t="s">
        <v>1595</v>
      </c>
      <c r="B689" s="610" t="s">
        <v>2288</v>
      </c>
      <c r="C689" s="940" t="s">
        <v>52</v>
      </c>
      <c r="D689" s="713">
        <v>42432</v>
      </c>
      <c r="E689" s="610">
        <v>37.200000000000003</v>
      </c>
      <c r="F689" s="941">
        <v>1.625</v>
      </c>
      <c r="G689" s="942" t="s">
        <v>2338</v>
      </c>
      <c r="H689" s="578">
        <v>42433</v>
      </c>
      <c r="I689" s="941">
        <v>1.615</v>
      </c>
      <c r="J689" s="935">
        <f>SUM(I689-F689)*10000</f>
        <v>-100.00000000000009</v>
      </c>
      <c r="K689" s="943">
        <f t="shared" si="82"/>
        <v>6.8073519400953026</v>
      </c>
      <c r="L689" s="944">
        <f>SUM((I689-F689)/J689*K689)*E689</f>
        <v>2.5323349217154529E-2</v>
      </c>
      <c r="M689" s="940" t="s">
        <v>883</v>
      </c>
      <c r="N689" s="945">
        <v>1.4690000000000001</v>
      </c>
      <c r="O689" s="939">
        <f t="shared" si="83"/>
        <v>-17238.495042310788</v>
      </c>
      <c r="P689" s="323"/>
    </row>
    <row r="690" spans="1:16" s="855" customFormat="1" ht="15" customHeight="1" x14ac:dyDescent="0.25">
      <c r="A690" s="633" t="s">
        <v>1275</v>
      </c>
      <c r="B690" s="633" t="s">
        <v>2384</v>
      </c>
      <c r="C690" s="930" t="s">
        <v>77</v>
      </c>
      <c r="D690" s="931">
        <v>42433</v>
      </c>
      <c r="E690" s="633">
        <v>34.54</v>
      </c>
      <c r="F690" s="932">
        <v>113.16500000000001</v>
      </c>
      <c r="G690" s="933" t="s">
        <v>976</v>
      </c>
      <c r="H690" s="578">
        <v>42464</v>
      </c>
      <c r="I690" s="932">
        <v>113.99</v>
      </c>
      <c r="J690" s="935">
        <f>SUM(F690-I690)*100</f>
        <v>-82.499999999998863</v>
      </c>
      <c r="K690" s="936">
        <f t="shared" si="82"/>
        <v>10</v>
      </c>
      <c r="L690" s="937">
        <f>SUM((F690-I690)/J690*K690)*E690</f>
        <v>3.4540000000000002</v>
      </c>
      <c r="M690" s="930" t="s">
        <v>883</v>
      </c>
      <c r="N690" s="938">
        <v>1</v>
      </c>
      <c r="O690" s="939">
        <f t="shared" si="83"/>
        <v>-28495.499999999607</v>
      </c>
      <c r="P690" s="326"/>
    </row>
    <row r="691" spans="1:16" s="855" customFormat="1" ht="15" customHeight="1" x14ac:dyDescent="0.25">
      <c r="A691" s="610" t="s">
        <v>1151</v>
      </c>
      <c r="B691" s="610" t="s">
        <v>2287</v>
      </c>
      <c r="C691" s="940" t="s">
        <v>52</v>
      </c>
      <c r="D691" s="713">
        <v>42431</v>
      </c>
      <c r="E691" s="610">
        <v>34.99</v>
      </c>
      <c r="F691" s="941">
        <v>159.54</v>
      </c>
      <c r="G691" s="942" t="s">
        <v>2337</v>
      </c>
      <c r="H691" s="578">
        <v>42433</v>
      </c>
      <c r="I691" s="941">
        <v>162.18</v>
      </c>
      <c r="J691" s="935">
        <f>SUM(I691-F691)*100</f>
        <v>264.00000000000148</v>
      </c>
      <c r="K691" s="943">
        <f t="shared" si="82"/>
        <v>10</v>
      </c>
      <c r="L691" s="944">
        <f>SUM((I691-F691)/J691*K691)*E691</f>
        <v>3.4990000000000006</v>
      </c>
      <c r="M691" s="940" t="s">
        <v>883</v>
      </c>
      <c r="N691" s="945">
        <v>1</v>
      </c>
      <c r="O691" s="939">
        <f t="shared" si="83"/>
        <v>92373.600000000515</v>
      </c>
      <c r="P691" s="323"/>
    </row>
    <row r="692" spans="1:16" s="855" customFormat="1" ht="15" customHeight="1" x14ac:dyDescent="0.25">
      <c r="A692" s="610" t="s">
        <v>1035</v>
      </c>
      <c r="B692" s="610" t="s">
        <v>2287</v>
      </c>
      <c r="C692" s="940" t="s">
        <v>52</v>
      </c>
      <c r="D692" s="713">
        <v>42432</v>
      </c>
      <c r="E692" s="610">
        <v>39.520000000000003</v>
      </c>
      <c r="F692" s="941">
        <v>1.0886</v>
      </c>
      <c r="G692" s="942" t="s">
        <v>976</v>
      </c>
      <c r="H692" s="578">
        <v>42433</v>
      </c>
      <c r="I692" s="941">
        <v>1.103</v>
      </c>
      <c r="J692" s="935">
        <f>SUM(I692-F692)*10000</f>
        <v>143.99999999999969</v>
      </c>
      <c r="K692" s="943">
        <f t="shared" si="82"/>
        <v>10</v>
      </c>
      <c r="L692" s="944">
        <f>SUM((I692-F692)/J692*K692)*E692</f>
        <v>3.9520000000000007E-2</v>
      </c>
      <c r="M692" s="940" t="s">
        <v>883</v>
      </c>
      <c r="N692" s="945">
        <v>1</v>
      </c>
      <c r="O692" s="939">
        <f t="shared" si="83"/>
        <v>56908.799999999879</v>
      </c>
      <c r="P692" s="323"/>
    </row>
    <row r="693" spans="1:16" s="855" customFormat="1" ht="15" customHeight="1" x14ac:dyDescent="0.25">
      <c r="A693" s="610" t="s">
        <v>1150</v>
      </c>
      <c r="B693" s="610" t="s">
        <v>2287</v>
      </c>
      <c r="C693" s="940" t="s">
        <v>52</v>
      </c>
      <c r="D693" s="713">
        <v>42433</v>
      </c>
      <c r="E693" s="610">
        <v>57.35</v>
      </c>
      <c r="F693" s="941">
        <v>85.23</v>
      </c>
      <c r="G693" s="942" t="s">
        <v>2337</v>
      </c>
      <c r="H693" s="578">
        <v>42437</v>
      </c>
      <c r="I693" s="941">
        <v>84.73</v>
      </c>
      <c r="J693" s="935">
        <f>SUM(I693-F693)*100</f>
        <v>-50</v>
      </c>
      <c r="K693" s="943">
        <f t="shared" ref="K693:K707" si="85">SUM(100000/N693)/10000</f>
        <v>10</v>
      </c>
      <c r="L693" s="944">
        <f>SUM((I693-F693)/J693*K693)*E693</f>
        <v>5.7350000000000003</v>
      </c>
      <c r="M693" s="940" t="s">
        <v>883</v>
      </c>
      <c r="N693" s="945">
        <v>1</v>
      </c>
      <c r="O693" s="939">
        <f t="shared" ref="O693:O707" si="86">SUM(J693*K693*E693)/N693</f>
        <v>-28675</v>
      </c>
      <c r="P693" s="323"/>
    </row>
    <row r="694" spans="1:16" s="855" customFormat="1" ht="15" customHeight="1" x14ac:dyDescent="0.25">
      <c r="A694" s="610" t="s">
        <v>1275</v>
      </c>
      <c r="B694" s="610" t="s">
        <v>2287</v>
      </c>
      <c r="C694" s="940" t="s">
        <v>52</v>
      </c>
      <c r="D694" s="713">
        <v>42425</v>
      </c>
      <c r="E694" s="610">
        <v>20.239999999999998</v>
      </c>
      <c r="F694" s="941">
        <v>112.27</v>
      </c>
      <c r="G694" s="942" t="s">
        <v>976</v>
      </c>
      <c r="H694" s="578">
        <v>42437</v>
      </c>
      <c r="I694" s="941">
        <v>112.55500000000001</v>
      </c>
      <c r="J694" s="935">
        <f>SUM(I694-F694)*100</f>
        <v>28.50000000000108</v>
      </c>
      <c r="K694" s="943">
        <f t="shared" si="85"/>
        <v>10</v>
      </c>
      <c r="L694" s="944">
        <f>SUM((I694-F694)/J694*K694)*E694</f>
        <v>2.024</v>
      </c>
      <c r="M694" s="940" t="s">
        <v>883</v>
      </c>
      <c r="N694" s="945">
        <v>1</v>
      </c>
      <c r="O694" s="939">
        <f t="shared" si="86"/>
        <v>5768.4000000002179</v>
      </c>
      <c r="P694" s="323"/>
    </row>
    <row r="695" spans="1:16" s="855" customFormat="1" ht="15" customHeight="1" x14ac:dyDescent="0.25">
      <c r="A695" s="633" t="s">
        <v>1140</v>
      </c>
      <c r="B695" s="633" t="s">
        <v>2287</v>
      </c>
      <c r="C695" s="930" t="s">
        <v>77</v>
      </c>
      <c r="D695" s="931">
        <v>42436</v>
      </c>
      <c r="E695" s="633">
        <v>29.8</v>
      </c>
      <c r="F695" s="932">
        <v>1.46</v>
      </c>
      <c r="G695" s="933" t="s">
        <v>976</v>
      </c>
      <c r="H695" s="578">
        <v>42437</v>
      </c>
      <c r="I695" s="932">
        <v>1.4751000000000001</v>
      </c>
      <c r="J695" s="935">
        <f>SUM(F695-I695)*10000</f>
        <v>-151.00000000000114</v>
      </c>
      <c r="K695" s="936">
        <f t="shared" si="85"/>
        <v>7.4576776791707058</v>
      </c>
      <c r="L695" s="937">
        <f>SUM((F695-I695)/J695*K695)*E695</f>
        <v>2.2223879483928701E-2</v>
      </c>
      <c r="M695" s="930" t="s">
        <v>883</v>
      </c>
      <c r="N695" s="938">
        <v>1.3409</v>
      </c>
      <c r="O695" s="939">
        <f t="shared" si="86"/>
        <v>-25026.518025753299</v>
      </c>
      <c r="P695" s="326"/>
    </row>
    <row r="696" spans="1:16" s="855" customFormat="1" ht="15" customHeight="1" x14ac:dyDescent="0.25">
      <c r="A696" s="633" t="s">
        <v>1030</v>
      </c>
      <c r="B696" s="633" t="s">
        <v>2287</v>
      </c>
      <c r="C696" s="930" t="s">
        <v>77</v>
      </c>
      <c r="D696" s="931">
        <v>42436</v>
      </c>
      <c r="E696" s="633">
        <v>64.23</v>
      </c>
      <c r="F696" s="932">
        <v>0.77180000000000004</v>
      </c>
      <c r="G696" s="933" t="s">
        <v>2337</v>
      </c>
      <c r="H696" s="578">
        <v>42437</v>
      </c>
      <c r="I696" s="932">
        <v>0.77549999999999997</v>
      </c>
      <c r="J696" s="935">
        <f>SUM(F696-I696)*10000</f>
        <v>-36.999999999999254</v>
      </c>
      <c r="K696" s="936">
        <f t="shared" si="85"/>
        <v>7.0348223707351396</v>
      </c>
      <c r="L696" s="937">
        <f>SUM((F696-I696)/J696*K696)*E696</f>
        <v>4.5184664087231804E-2</v>
      </c>
      <c r="M696" s="930" t="s">
        <v>883</v>
      </c>
      <c r="N696" s="938">
        <v>1.4215</v>
      </c>
      <c r="O696" s="939">
        <f t="shared" si="86"/>
        <v>-11761.045172195167</v>
      </c>
      <c r="P696" s="326"/>
    </row>
    <row r="697" spans="1:16" s="855" customFormat="1" ht="15" customHeight="1" x14ac:dyDescent="0.25">
      <c r="A697" s="610" t="s">
        <v>1274</v>
      </c>
      <c r="B697" s="610" t="s">
        <v>2287</v>
      </c>
      <c r="C697" s="940" t="s">
        <v>52</v>
      </c>
      <c r="D697" s="713">
        <v>42433</v>
      </c>
      <c r="E697" s="610">
        <v>19.38</v>
      </c>
      <c r="F697" s="941">
        <v>124.69</v>
      </c>
      <c r="G697" s="942" t="s">
        <v>976</v>
      </c>
      <c r="H697" s="578">
        <v>42438</v>
      </c>
      <c r="I697" s="941">
        <v>123.46</v>
      </c>
      <c r="J697" s="935">
        <f>SUM(I697-F697)*100</f>
        <v>-123.0000000000004</v>
      </c>
      <c r="K697" s="943">
        <f t="shared" si="85"/>
        <v>10</v>
      </c>
      <c r="L697" s="944">
        <f>SUM((I697-F697)/J697*K697)*E697</f>
        <v>1.9379999999999999</v>
      </c>
      <c r="M697" s="940" t="s">
        <v>883</v>
      </c>
      <c r="N697" s="945">
        <v>1</v>
      </c>
      <c r="O697" s="939">
        <f t="shared" si="86"/>
        <v>-23837.400000000078</v>
      </c>
      <c r="P697" s="323"/>
    </row>
    <row r="698" spans="1:16" s="855" customFormat="1" ht="15" customHeight="1" x14ac:dyDescent="0.25">
      <c r="A698" s="610" t="s">
        <v>1035</v>
      </c>
      <c r="B698" s="610" t="s">
        <v>2287</v>
      </c>
      <c r="C698" s="940" t="s">
        <v>52</v>
      </c>
      <c r="D698" s="713">
        <v>42437</v>
      </c>
      <c r="E698" s="610">
        <v>60.12</v>
      </c>
      <c r="F698" s="941">
        <v>1.1025</v>
      </c>
      <c r="G698" s="942" t="s">
        <v>2337</v>
      </c>
      <c r="H698" s="578">
        <v>42438</v>
      </c>
      <c r="I698" s="941">
        <v>1.0981000000000001</v>
      </c>
      <c r="J698" s="935">
        <f>SUM(I698-F698)*10000</f>
        <v>-43.999999999999595</v>
      </c>
      <c r="K698" s="943">
        <f t="shared" si="85"/>
        <v>10</v>
      </c>
      <c r="L698" s="944">
        <f>SUM((I698-F698)/J698*K698)*E698</f>
        <v>6.012E-2</v>
      </c>
      <c r="M698" s="940" t="s">
        <v>883</v>
      </c>
      <c r="N698" s="945">
        <v>1</v>
      </c>
      <c r="O698" s="939">
        <f t="shared" si="86"/>
        <v>-26452.799999999756</v>
      </c>
      <c r="P698" s="323"/>
    </row>
    <row r="699" spans="1:16" s="855" customFormat="1" ht="15" customHeight="1" x14ac:dyDescent="0.25">
      <c r="A699" s="633" t="s">
        <v>2349</v>
      </c>
      <c r="B699" s="633" t="s">
        <v>2287</v>
      </c>
      <c r="C699" s="930" t="s">
        <v>77</v>
      </c>
      <c r="D699" s="931">
        <v>42438</v>
      </c>
      <c r="E699" s="633">
        <v>79.040000000000006</v>
      </c>
      <c r="F699" s="932">
        <v>0.89949999999999997</v>
      </c>
      <c r="G699" s="933" t="s">
        <v>2337</v>
      </c>
      <c r="H699" s="578">
        <v>42438</v>
      </c>
      <c r="I699" s="932">
        <v>0.88870000000000005</v>
      </c>
      <c r="J699" s="935">
        <f>SUM(F699-I699)*10000</f>
        <v>107.9999999999992</v>
      </c>
      <c r="K699" s="936">
        <f t="shared" si="85"/>
        <v>7.5500188750471873</v>
      </c>
      <c r="L699" s="937">
        <f>SUM((F699-I699)/J699*K699)*E699</f>
        <v>5.9675349188372973E-2</v>
      </c>
      <c r="M699" s="930" t="s">
        <v>883</v>
      </c>
      <c r="N699" s="938">
        <v>1.3245</v>
      </c>
      <c r="O699" s="939">
        <f t="shared" si="86"/>
        <v>48659.401376702401</v>
      </c>
      <c r="P699" s="326"/>
    </row>
    <row r="700" spans="1:16" s="855" customFormat="1" ht="15" customHeight="1" x14ac:dyDescent="0.25">
      <c r="A700" s="610" t="s">
        <v>1035</v>
      </c>
      <c r="B700" s="610" t="s">
        <v>2287</v>
      </c>
      <c r="C700" s="940" t="s">
        <v>52</v>
      </c>
      <c r="D700" s="713">
        <v>42439</v>
      </c>
      <c r="E700" s="610">
        <v>87.31</v>
      </c>
      <c r="F700" s="941">
        <v>1.1034999999999999</v>
      </c>
      <c r="G700" s="942" t="s">
        <v>2337</v>
      </c>
      <c r="H700" s="578">
        <v>42439</v>
      </c>
      <c r="I700" s="941">
        <v>1.1187</v>
      </c>
      <c r="J700" s="935">
        <f>SUM(I700-F700)*10000</f>
        <v>152.00000000000102</v>
      </c>
      <c r="K700" s="943">
        <f t="shared" si="85"/>
        <v>10</v>
      </c>
      <c r="L700" s="944">
        <f>SUM((I700-F700)/J700*K700)*E700</f>
        <v>8.7309999999999999E-2</v>
      </c>
      <c r="M700" s="940" t="s">
        <v>883</v>
      </c>
      <c r="N700" s="945">
        <v>1</v>
      </c>
      <c r="O700" s="939">
        <f t="shared" si="86"/>
        <v>132711.20000000088</v>
      </c>
      <c r="P700" s="323"/>
    </row>
    <row r="701" spans="1:16" s="855" customFormat="1" ht="15" customHeight="1" x14ac:dyDescent="0.25">
      <c r="A701" s="610" t="s">
        <v>1150</v>
      </c>
      <c r="B701" s="610" t="s">
        <v>2287</v>
      </c>
      <c r="C701" s="940" t="s">
        <v>52</v>
      </c>
      <c r="D701" s="713">
        <v>42425</v>
      </c>
      <c r="E701" s="610">
        <v>53.91</v>
      </c>
      <c r="F701" s="941">
        <v>81.91</v>
      </c>
      <c r="G701" s="942" t="s">
        <v>2337</v>
      </c>
      <c r="H701" s="578">
        <v>42439</v>
      </c>
      <c r="I701" s="941">
        <v>85.87</v>
      </c>
      <c r="J701" s="935">
        <f>SUM(I701-F701)*100</f>
        <v>396.0000000000008</v>
      </c>
      <c r="K701" s="943">
        <f t="shared" si="85"/>
        <v>10</v>
      </c>
      <c r="L701" s="944">
        <f>SUM((I701-F701)/J701*K701)*E701</f>
        <v>5.391</v>
      </c>
      <c r="M701" s="940" t="s">
        <v>883</v>
      </c>
      <c r="N701" s="945">
        <v>1</v>
      </c>
      <c r="O701" s="939">
        <f t="shared" si="86"/>
        <v>213483.60000000041</v>
      </c>
      <c r="P701" s="323"/>
    </row>
    <row r="702" spans="1:16" s="855" customFormat="1" ht="15" customHeight="1" x14ac:dyDescent="0.25">
      <c r="A702" s="610" t="s">
        <v>1167</v>
      </c>
      <c r="B702" s="610" t="s">
        <v>2287</v>
      </c>
      <c r="C702" s="940" t="s">
        <v>52</v>
      </c>
      <c r="D702" s="713">
        <v>42439</v>
      </c>
      <c r="E702" s="610">
        <v>74.73</v>
      </c>
      <c r="F702" s="941">
        <v>113.85</v>
      </c>
      <c r="G702" s="942" t="s">
        <v>2337</v>
      </c>
      <c r="H702" s="578">
        <v>42439</v>
      </c>
      <c r="I702" s="941">
        <v>115.87</v>
      </c>
      <c r="J702" s="935">
        <f>SUM(I702-F702)*100</f>
        <v>202.00000000000102</v>
      </c>
      <c r="K702" s="943">
        <f t="shared" si="85"/>
        <v>10</v>
      </c>
      <c r="L702" s="944">
        <f>SUM((I702-F702)/J702*K702)*E702</f>
        <v>7.4730000000000008</v>
      </c>
      <c r="M702" s="940" t="s">
        <v>883</v>
      </c>
      <c r="N702" s="945">
        <v>1</v>
      </c>
      <c r="O702" s="939">
        <f t="shared" si="86"/>
        <v>150954.60000000076</v>
      </c>
      <c r="P702" s="323"/>
    </row>
    <row r="703" spans="1:16" s="855" customFormat="1" ht="15" customHeight="1" x14ac:dyDescent="0.25">
      <c r="A703" s="633" t="s">
        <v>1140</v>
      </c>
      <c r="B703" s="633" t="s">
        <v>2287</v>
      </c>
      <c r="C703" s="930" t="s">
        <v>77</v>
      </c>
      <c r="D703" s="931">
        <v>42438</v>
      </c>
      <c r="E703" s="633">
        <v>29.44</v>
      </c>
      <c r="F703" s="932">
        <v>1.46</v>
      </c>
      <c r="G703" s="933" t="s">
        <v>976</v>
      </c>
      <c r="H703" s="578">
        <v>42439</v>
      </c>
      <c r="I703" s="932">
        <v>1.4775100000000001</v>
      </c>
      <c r="J703" s="935">
        <f>SUM(F703-I703)*10000</f>
        <v>-175.10000000000136</v>
      </c>
      <c r="K703" s="936">
        <f t="shared" si="85"/>
        <v>7.5500188750471873</v>
      </c>
      <c r="L703" s="937">
        <f>SUM((F703-I703)/J703*K703)*E703</f>
        <v>2.2227255568138919E-2</v>
      </c>
      <c r="M703" s="930" t="s">
        <v>883</v>
      </c>
      <c r="N703" s="938">
        <v>1.3245</v>
      </c>
      <c r="O703" s="939">
        <f t="shared" si="86"/>
        <v>-29384.616458898865</v>
      </c>
      <c r="P703" s="326"/>
    </row>
    <row r="704" spans="1:16" s="855" customFormat="1" ht="15" customHeight="1" x14ac:dyDescent="0.25">
      <c r="A704" s="633" t="s">
        <v>1030</v>
      </c>
      <c r="B704" s="633" t="s">
        <v>2287</v>
      </c>
      <c r="C704" s="930" t="s">
        <v>77</v>
      </c>
      <c r="D704" s="931">
        <v>42438</v>
      </c>
      <c r="E704" s="633">
        <v>33.340000000000003</v>
      </c>
      <c r="F704" s="932">
        <v>0.77049999999999996</v>
      </c>
      <c r="G704" s="933" t="s">
        <v>976</v>
      </c>
      <c r="H704" s="578">
        <v>42439</v>
      </c>
      <c r="I704" s="932">
        <v>0.77749999999999997</v>
      </c>
      <c r="J704" s="935">
        <f>SUM(F704-I704)*10000</f>
        <v>-70.000000000000057</v>
      </c>
      <c r="K704" s="936">
        <f t="shared" si="85"/>
        <v>7.0338327354575512</v>
      </c>
      <c r="L704" s="937">
        <f>SUM((F704-I704)/J704*K704)*E704</f>
        <v>2.3450798340015479E-2</v>
      </c>
      <c r="M704" s="930" t="s">
        <v>883</v>
      </c>
      <c r="N704" s="938">
        <v>1.4217</v>
      </c>
      <c r="O704" s="939">
        <f t="shared" si="86"/>
        <v>-11546.429512563023</v>
      </c>
      <c r="P704" s="326"/>
    </row>
    <row r="705" spans="1:16" s="855" customFormat="1" ht="15" customHeight="1" x14ac:dyDescent="0.25">
      <c r="A705" s="610" t="s">
        <v>1031</v>
      </c>
      <c r="B705" s="610" t="s">
        <v>2287</v>
      </c>
      <c r="C705" s="940" t="s">
        <v>52</v>
      </c>
      <c r="D705" s="713">
        <v>42437</v>
      </c>
      <c r="E705" s="610">
        <v>55.58</v>
      </c>
      <c r="F705" s="941">
        <v>1.33</v>
      </c>
      <c r="G705" s="942" t="s">
        <v>2338</v>
      </c>
      <c r="H705" s="578">
        <v>42440</v>
      </c>
      <c r="I705" s="941">
        <v>1.3231999999999999</v>
      </c>
      <c r="J705" s="935">
        <f>SUM(I705-F705)*10000</f>
        <v>-68.000000000001393</v>
      </c>
      <c r="K705" s="943">
        <f t="shared" si="85"/>
        <v>7.5500188750471873</v>
      </c>
      <c r="L705" s="944">
        <f>SUM((I705-F705)/J705*K705)*E705</f>
        <v>4.1963004907512265E-2</v>
      </c>
      <c r="M705" s="940" t="s">
        <v>883</v>
      </c>
      <c r="N705" s="945">
        <v>1.3245</v>
      </c>
      <c r="O705" s="939">
        <f t="shared" si="86"/>
        <v>-21543.860579168686</v>
      </c>
      <c r="P705" s="323"/>
    </row>
    <row r="706" spans="1:16" s="855" customFormat="1" ht="15" customHeight="1" x14ac:dyDescent="0.25">
      <c r="A706" s="610" t="s">
        <v>1275</v>
      </c>
      <c r="B706" s="610" t="s">
        <v>2287</v>
      </c>
      <c r="C706" s="940" t="s">
        <v>52</v>
      </c>
      <c r="D706" s="713">
        <v>42439</v>
      </c>
      <c r="E706" s="610">
        <v>51.26</v>
      </c>
      <c r="F706" s="941">
        <v>113.52</v>
      </c>
      <c r="G706" s="942" t="s">
        <v>976</v>
      </c>
      <c r="H706" s="578">
        <v>42440</v>
      </c>
      <c r="I706" s="941">
        <v>113.03700000000001</v>
      </c>
      <c r="J706" s="935">
        <f>SUM(I706-F706)*100</f>
        <v>-48.299999999998988</v>
      </c>
      <c r="K706" s="943">
        <f t="shared" si="85"/>
        <v>10</v>
      </c>
      <c r="L706" s="944">
        <f>SUM((I706-F706)/J706*K706)*E706</f>
        <v>5.1260000000000003</v>
      </c>
      <c r="M706" s="940" t="s">
        <v>883</v>
      </c>
      <c r="N706" s="945">
        <v>1</v>
      </c>
      <c r="O706" s="939">
        <f t="shared" si="86"/>
        <v>-24758.579999999482</v>
      </c>
      <c r="P706" s="323"/>
    </row>
    <row r="707" spans="1:16" s="855" customFormat="1" ht="15" customHeight="1" x14ac:dyDescent="0.25">
      <c r="A707" s="633" t="s">
        <v>1142</v>
      </c>
      <c r="B707" s="633" t="s">
        <v>2287</v>
      </c>
      <c r="C707" s="930" t="s">
        <v>77</v>
      </c>
      <c r="D707" s="931">
        <v>42439</v>
      </c>
      <c r="E707" s="633">
        <v>66.36</v>
      </c>
      <c r="F707" s="932">
        <v>0.99009999999999998</v>
      </c>
      <c r="G707" s="933" t="s">
        <v>976</v>
      </c>
      <c r="H707" s="578">
        <v>42440</v>
      </c>
      <c r="I707" s="932">
        <v>0.99680000000000002</v>
      </c>
      <c r="J707" s="935">
        <f>SUM(F707-I707)*10000</f>
        <v>-67.000000000000398</v>
      </c>
      <c r="K707" s="936">
        <f t="shared" si="85"/>
        <v>7.555723460521345</v>
      </c>
      <c r="L707" s="937">
        <f>SUM((F707-I707)/J707*K707)*E707</f>
        <v>5.0139780884019644E-2</v>
      </c>
      <c r="M707" s="930" t="s">
        <v>883</v>
      </c>
      <c r="N707" s="938">
        <v>1.3234999999999999</v>
      </c>
      <c r="O707" s="939">
        <f t="shared" si="86"/>
        <v>-25382.435354962872</v>
      </c>
      <c r="P707" s="326"/>
    </row>
    <row r="708" spans="1:16" s="855" customFormat="1" ht="15" customHeight="1" x14ac:dyDescent="0.25">
      <c r="A708" s="610" t="s">
        <v>2323</v>
      </c>
      <c r="B708" s="610" t="s">
        <v>2287</v>
      </c>
      <c r="C708" s="940" t="s">
        <v>52</v>
      </c>
      <c r="D708" s="713">
        <v>42440</v>
      </c>
      <c r="E708" s="610">
        <v>2</v>
      </c>
      <c r="F708" s="941">
        <v>1274</v>
      </c>
      <c r="G708" s="942" t="s">
        <v>2337</v>
      </c>
      <c r="H708" s="578">
        <v>42440</v>
      </c>
      <c r="I708" s="941">
        <v>1261</v>
      </c>
      <c r="J708" s="935">
        <f>SUM(I708-F708)*100</f>
        <v>-1300</v>
      </c>
      <c r="K708" s="943">
        <f t="shared" ref="K708:K716" si="87">SUM(100000/N708)/10000</f>
        <v>10</v>
      </c>
      <c r="L708" s="944">
        <f>SUM((I708-F708)/J708*K708)*E708</f>
        <v>0.2</v>
      </c>
      <c r="M708" s="940" t="s">
        <v>883</v>
      </c>
      <c r="N708" s="945">
        <v>1</v>
      </c>
      <c r="O708" s="939">
        <f t="shared" ref="O708:O716" si="88">SUM(J708*K708*E708)/N708</f>
        <v>-26000</v>
      </c>
      <c r="P708" s="323"/>
    </row>
    <row r="709" spans="1:16" s="855" customFormat="1" ht="15" customHeight="1" x14ac:dyDescent="0.25">
      <c r="A709" s="633" t="s">
        <v>1031</v>
      </c>
      <c r="B709" s="633" t="s">
        <v>2287</v>
      </c>
      <c r="C709" s="930" t="s">
        <v>77</v>
      </c>
      <c r="D709" s="931">
        <v>42440</v>
      </c>
      <c r="E709" s="633">
        <v>28.68</v>
      </c>
      <c r="F709" s="932">
        <v>1.3224</v>
      </c>
      <c r="G709" s="933" t="s">
        <v>976</v>
      </c>
      <c r="H709" s="578">
        <v>42445</v>
      </c>
      <c r="I709" s="932">
        <v>1.3379000000000001</v>
      </c>
      <c r="J709" s="935">
        <f>SUM(F709-I709)*10000</f>
        <v>-155.00000000000068</v>
      </c>
      <c r="K709" s="936">
        <f t="shared" si="87"/>
        <v>7.6388358414177677</v>
      </c>
      <c r="L709" s="937">
        <f>SUM((F709-I709)/J709*K709)*E709</f>
        <v>2.1908181193186157E-2</v>
      </c>
      <c r="M709" s="930" t="s">
        <v>883</v>
      </c>
      <c r="N709" s="938">
        <v>1.3090999999999999</v>
      </c>
      <c r="O709" s="939">
        <f t="shared" si="88"/>
        <v>-25939.714956411804</v>
      </c>
      <c r="P709" s="326"/>
    </row>
    <row r="710" spans="1:16" s="855" customFormat="1" ht="15" customHeight="1" x14ac:dyDescent="0.25">
      <c r="A710" s="633" t="s">
        <v>1058</v>
      </c>
      <c r="B710" s="633" t="s">
        <v>2287</v>
      </c>
      <c r="C710" s="930" t="s">
        <v>77</v>
      </c>
      <c r="D710" s="931">
        <v>42444</v>
      </c>
      <c r="E710" s="633">
        <v>58.59</v>
      </c>
      <c r="F710" s="932">
        <v>0.74860000000000004</v>
      </c>
      <c r="G710" s="933" t="s">
        <v>976</v>
      </c>
      <c r="H710" s="578">
        <v>42445</v>
      </c>
      <c r="I710" s="932">
        <v>0.755</v>
      </c>
      <c r="J710" s="935">
        <f>SUM(F710-I710)*10000</f>
        <v>-63.999999999999616</v>
      </c>
      <c r="K710" s="936">
        <f t="shared" si="87"/>
        <v>10</v>
      </c>
      <c r="L710" s="937">
        <f>SUM((F710-I710)/J710*K710)*E710</f>
        <v>5.8590000000000003E-2</v>
      </c>
      <c r="M710" s="930" t="s">
        <v>883</v>
      </c>
      <c r="N710" s="938">
        <v>1</v>
      </c>
      <c r="O710" s="939">
        <f t="shared" si="88"/>
        <v>-37497.599999999773</v>
      </c>
      <c r="P710" s="326"/>
    </row>
    <row r="711" spans="1:16" s="855" customFormat="1" ht="15" customHeight="1" x14ac:dyDescent="0.35">
      <c r="A711" s="633" t="s">
        <v>1147</v>
      </c>
      <c r="B711" s="633" t="s">
        <v>2287</v>
      </c>
      <c r="C711" s="930" t="s">
        <v>77</v>
      </c>
      <c r="D711" s="931">
        <v>42431</v>
      </c>
      <c r="E711" s="633">
        <v>6.52</v>
      </c>
      <c r="F711" s="932">
        <v>0.9869</v>
      </c>
      <c r="G711" s="933" t="s">
        <v>52</v>
      </c>
      <c r="H711" s="578">
        <v>42445</v>
      </c>
      <c r="I711" s="932">
        <v>0.97629999999999995</v>
      </c>
      <c r="J711" s="935">
        <f>SUM(F711-I711)*10000</f>
        <v>106.00000000000054</v>
      </c>
      <c r="K711" s="936">
        <f t="shared" si="87"/>
        <v>10.237510237510238</v>
      </c>
      <c r="L711" s="937">
        <f>SUM((F711-I711)/J711*K711)*E711</f>
        <v>6.6748566748566747E-3</v>
      </c>
      <c r="M711" s="930" t="s">
        <v>883</v>
      </c>
      <c r="N711" s="938">
        <v>0.9768</v>
      </c>
      <c r="O711" s="939">
        <f t="shared" si="88"/>
        <v>7243.3948355324637</v>
      </c>
      <c r="P711" s="956" t="s">
        <v>2392</v>
      </c>
    </row>
    <row r="712" spans="1:16" s="855" customFormat="1" ht="15" customHeight="1" x14ac:dyDescent="0.25">
      <c r="A712" s="633" t="s">
        <v>1156</v>
      </c>
      <c r="B712" s="633" t="s">
        <v>2287</v>
      </c>
      <c r="C712" s="930" t="s">
        <v>77</v>
      </c>
      <c r="D712" s="931">
        <v>42444</v>
      </c>
      <c r="E712" s="633">
        <v>46</v>
      </c>
      <c r="F712" s="932">
        <v>85.165000000000006</v>
      </c>
      <c r="G712" s="933" t="s">
        <v>976</v>
      </c>
      <c r="H712" s="578">
        <v>42446</v>
      </c>
      <c r="I712" s="932">
        <v>85.88</v>
      </c>
      <c r="J712" s="935">
        <f>SUM(F712-I712)*100</f>
        <v>-71.49999999999892</v>
      </c>
      <c r="K712" s="936">
        <f t="shared" si="87"/>
        <v>10</v>
      </c>
      <c r="L712" s="937">
        <f>SUM((F712-I712)/J712*K712)*E712</f>
        <v>4.6000000000000005</v>
      </c>
      <c r="M712" s="930" t="s">
        <v>883</v>
      </c>
      <c r="N712" s="938">
        <v>1</v>
      </c>
      <c r="O712" s="939">
        <f t="shared" si="88"/>
        <v>-32889.999999999505</v>
      </c>
      <c r="P712" s="326"/>
    </row>
    <row r="713" spans="1:16" s="855" customFormat="1" ht="15" customHeight="1" x14ac:dyDescent="0.25">
      <c r="A713" s="610" t="s">
        <v>1167</v>
      </c>
      <c r="B713" s="610" t="s">
        <v>2287</v>
      </c>
      <c r="C713" s="940" t="s">
        <v>52</v>
      </c>
      <c r="D713" s="713">
        <v>42446</v>
      </c>
      <c r="E713" s="610">
        <v>70.319999999999993</v>
      </c>
      <c r="F713" s="941">
        <v>115.444</v>
      </c>
      <c r="G713" s="942" t="s">
        <v>2337</v>
      </c>
      <c r="H713" s="578">
        <v>42446</v>
      </c>
      <c r="I713" s="941">
        <v>114.91</v>
      </c>
      <c r="J713" s="935">
        <f>SUM(I713-F713)*100</f>
        <v>-53.400000000000603</v>
      </c>
      <c r="K713" s="943">
        <f t="shared" si="87"/>
        <v>10</v>
      </c>
      <c r="L713" s="944">
        <f>SUM((I713-F713)/J713*K713)*E713</f>
        <v>7.032</v>
      </c>
      <c r="M713" s="940" t="s">
        <v>883</v>
      </c>
      <c r="N713" s="945">
        <v>1</v>
      </c>
      <c r="O713" s="939">
        <f t="shared" si="88"/>
        <v>-37550.880000000419</v>
      </c>
      <c r="P713" s="323"/>
    </row>
    <row r="714" spans="1:16" s="855" customFormat="1" ht="15" customHeight="1" x14ac:dyDescent="0.25">
      <c r="A714" s="633" t="s">
        <v>1032</v>
      </c>
      <c r="B714" s="633" t="s">
        <v>2287</v>
      </c>
      <c r="C714" s="930" t="s">
        <v>77</v>
      </c>
      <c r="D714" s="931">
        <v>42444</v>
      </c>
      <c r="E714" s="633">
        <v>72.56</v>
      </c>
      <c r="F714" s="932">
        <v>1.41</v>
      </c>
      <c r="G714" s="933" t="s">
        <v>2337</v>
      </c>
      <c r="H714" s="578">
        <v>42446</v>
      </c>
      <c r="I714" s="932">
        <v>1.3926000000000001</v>
      </c>
      <c r="J714" s="935">
        <f>SUM(F714-I714)*10000</f>
        <v>173.99999999999861</v>
      </c>
      <c r="K714" s="936">
        <f t="shared" si="87"/>
        <v>10.333781130515655</v>
      </c>
      <c r="L714" s="937">
        <f>SUM((F714-I714)/J714*K714)*E714</f>
        <v>7.4981915883021596E-2</v>
      </c>
      <c r="M714" s="930" t="s">
        <v>883</v>
      </c>
      <c r="N714" s="938">
        <v>0.9677</v>
      </c>
      <c r="O714" s="939">
        <f t="shared" si="88"/>
        <v>134823.32710184617</v>
      </c>
      <c r="P714" s="326"/>
    </row>
    <row r="715" spans="1:16" s="855" customFormat="1" ht="15" customHeight="1" x14ac:dyDescent="0.25">
      <c r="A715" s="633" t="s">
        <v>1031</v>
      </c>
      <c r="B715" s="633" t="s">
        <v>2287</v>
      </c>
      <c r="C715" s="930" t="s">
        <v>77</v>
      </c>
      <c r="D715" s="931">
        <v>42433</v>
      </c>
      <c r="E715" s="633">
        <v>14.74</v>
      </c>
      <c r="F715" s="932">
        <v>1.3366</v>
      </c>
      <c r="G715" s="933" t="s">
        <v>976</v>
      </c>
      <c r="H715" s="578">
        <v>42446</v>
      </c>
      <c r="I715" s="932">
        <v>1.3037000000000001</v>
      </c>
      <c r="J715" s="935">
        <f>SUM(F715-I715)*10000</f>
        <v>328.99999999999932</v>
      </c>
      <c r="K715" s="936">
        <f t="shared" si="87"/>
        <v>7.5500188750471873</v>
      </c>
      <c r="L715" s="937">
        <f>SUM((F715-I715)/J715*K715)*E715</f>
        <v>1.1128727821819553E-2</v>
      </c>
      <c r="M715" s="930" t="s">
        <v>883</v>
      </c>
      <c r="N715" s="938">
        <v>1.3245</v>
      </c>
      <c r="O715" s="939">
        <f t="shared" si="88"/>
        <v>27643.272581190075</v>
      </c>
      <c r="P715" s="326"/>
    </row>
    <row r="716" spans="1:16" s="855" customFormat="1" ht="15" customHeight="1" x14ac:dyDescent="0.25">
      <c r="A716" s="633" t="s">
        <v>1147</v>
      </c>
      <c r="B716" s="633" t="s">
        <v>2287</v>
      </c>
      <c r="C716" s="930" t="s">
        <v>77</v>
      </c>
      <c r="D716" s="931">
        <v>42431</v>
      </c>
      <c r="E716" s="633">
        <v>6.52</v>
      </c>
      <c r="F716" s="932">
        <v>0.9869</v>
      </c>
      <c r="G716" s="933" t="s">
        <v>52</v>
      </c>
      <c r="H716" s="578">
        <v>42446</v>
      </c>
      <c r="I716" s="932">
        <v>0.96579999999999999</v>
      </c>
      <c r="J716" s="935">
        <f>SUM(F716-I716)*10000</f>
        <v>211.00000000000009</v>
      </c>
      <c r="K716" s="936">
        <f t="shared" si="87"/>
        <v>10.333781130515655</v>
      </c>
      <c r="L716" s="937">
        <f>SUM((F716-I716)/J716*K716)*E716</f>
        <v>6.7376252970962067E-3</v>
      </c>
      <c r="M716" s="930" t="s">
        <v>883</v>
      </c>
      <c r="N716" s="938">
        <v>0.9677</v>
      </c>
      <c r="O716" s="939">
        <f t="shared" si="88"/>
        <v>14690.905628679346</v>
      </c>
      <c r="P716" s="326"/>
    </row>
    <row r="717" spans="1:16" s="855" customFormat="1" ht="15" customHeight="1" x14ac:dyDescent="0.25">
      <c r="A717" s="633" t="s">
        <v>1274</v>
      </c>
      <c r="B717" s="633" t="s">
        <v>2287</v>
      </c>
      <c r="C717" s="930" t="s">
        <v>77</v>
      </c>
      <c r="D717" s="931">
        <v>42450</v>
      </c>
      <c r="E717" s="633">
        <v>49.99</v>
      </c>
      <c r="F717" s="932">
        <v>125.25</v>
      </c>
      <c r="G717" s="933" t="s">
        <v>2337</v>
      </c>
      <c r="H717" s="578">
        <v>42450</v>
      </c>
      <c r="I717" s="932">
        <v>125.74</v>
      </c>
      <c r="J717" s="935">
        <f>SUM(F717-I717)*100</f>
        <v>-48.999999999999488</v>
      </c>
      <c r="K717" s="936">
        <f>SUM(100000/N717)/10000</f>
        <v>10</v>
      </c>
      <c r="L717" s="937">
        <f>SUM((F717-I717)/J717*K717)*E717</f>
        <v>4.9990000000000006</v>
      </c>
      <c r="M717" s="930" t="s">
        <v>883</v>
      </c>
      <c r="N717" s="938">
        <v>1</v>
      </c>
      <c r="O717" s="939">
        <f>SUM(J717*K717*E717)/N717</f>
        <v>-24495.099999999744</v>
      </c>
      <c r="P717" s="326"/>
    </row>
    <row r="718" spans="1:16" s="855" customFormat="1" ht="15" customHeight="1" x14ac:dyDescent="0.25">
      <c r="A718" s="610" t="s">
        <v>1145</v>
      </c>
      <c r="B718" s="610" t="s">
        <v>2287</v>
      </c>
      <c r="C718" s="940" t="s">
        <v>52</v>
      </c>
      <c r="D718" s="713">
        <v>42447</v>
      </c>
      <c r="E718" s="610">
        <v>47.84</v>
      </c>
      <c r="F718" s="941">
        <v>1.9008</v>
      </c>
      <c r="G718" s="942" t="s">
        <v>2337</v>
      </c>
      <c r="H718" s="578">
        <v>42450</v>
      </c>
      <c r="I718" s="941">
        <v>1.8985000000000001</v>
      </c>
      <c r="J718" s="935">
        <f>SUM(I718-F718)*10000</f>
        <v>-22.999999999999687</v>
      </c>
      <c r="K718" s="943">
        <f>SUM(100000/N718)/10000</f>
        <v>7.597052343690649</v>
      </c>
      <c r="L718" s="944">
        <f>SUM((I718-F718)/J718*K718)*E718</f>
        <v>3.6344298412216071E-2</v>
      </c>
      <c r="M718" s="940" t="s">
        <v>883</v>
      </c>
      <c r="N718" s="945">
        <v>1.3163</v>
      </c>
      <c r="O718" s="939">
        <f>SUM(J718*K718*E718)/N718</f>
        <v>-6350.5193609432354</v>
      </c>
      <c r="P718" s="323"/>
    </row>
    <row r="719" spans="1:16" s="855" customFormat="1" ht="15" customHeight="1" x14ac:dyDescent="0.25">
      <c r="A719" s="610" t="s">
        <v>1035</v>
      </c>
      <c r="B719" s="610" t="s">
        <v>2287</v>
      </c>
      <c r="C719" s="940" t="s">
        <v>52</v>
      </c>
      <c r="D719" s="713">
        <v>42445</v>
      </c>
      <c r="E719" s="610">
        <v>51.3</v>
      </c>
      <c r="F719" s="941">
        <v>1.113</v>
      </c>
      <c r="G719" s="942" t="s">
        <v>2337</v>
      </c>
      <c r="H719" s="578">
        <v>42450</v>
      </c>
      <c r="I719" s="941">
        <v>1.1234999999999999</v>
      </c>
      <c r="J719" s="935">
        <f>SUM(I719-F719)*10000</f>
        <v>104.99999999999955</v>
      </c>
      <c r="K719" s="943">
        <f>SUM(100000/N719)/10000</f>
        <v>10</v>
      </c>
      <c r="L719" s="944">
        <f>SUM((I719-F719)/J719*K719)*E719</f>
        <v>5.1299999999999998E-2</v>
      </c>
      <c r="M719" s="940" t="s">
        <v>883</v>
      </c>
      <c r="N719" s="945">
        <v>1</v>
      </c>
      <c r="O719" s="939">
        <f>SUM(J719*K719*E719)/N719</f>
        <v>53864.999999999767</v>
      </c>
      <c r="P719" s="323"/>
    </row>
    <row r="720" spans="1:16" s="855" customFormat="1" ht="15" customHeight="1" x14ac:dyDescent="0.25">
      <c r="A720" s="610" t="s">
        <v>1140</v>
      </c>
      <c r="B720" s="610" t="s">
        <v>2287</v>
      </c>
      <c r="C720" s="940" t="s">
        <v>52</v>
      </c>
      <c r="D720" s="713">
        <v>42450</v>
      </c>
      <c r="E720" s="610">
        <v>100.96</v>
      </c>
      <c r="F720" s="941">
        <v>1.4721</v>
      </c>
      <c r="G720" s="942" t="s">
        <v>976</v>
      </c>
      <c r="H720" s="578">
        <v>42451</v>
      </c>
      <c r="I720" s="941">
        <v>1.4669000000000001</v>
      </c>
      <c r="J720" s="935">
        <f>SUM(I720-F720)*10000</f>
        <v>-51.999999999998714</v>
      </c>
      <c r="K720" s="943">
        <f>SUM(100000/N720)/10000</f>
        <v>7.5477394520341159</v>
      </c>
      <c r="L720" s="944">
        <f>SUM((I720-F720)/J720*K720)*E720</f>
        <v>7.620197750773644E-2</v>
      </c>
      <c r="M720" s="940" t="s">
        <v>883</v>
      </c>
      <c r="N720" s="945">
        <v>1.3249</v>
      </c>
      <c r="O720" s="939">
        <f>SUM(J720*K720*E720)/N720</f>
        <v>-29907.938941823508</v>
      </c>
      <c r="P720" s="323"/>
    </row>
    <row r="721" spans="1:16" s="855" customFormat="1" ht="15" customHeight="1" x14ac:dyDescent="0.25">
      <c r="A721" s="633" t="s">
        <v>1146</v>
      </c>
      <c r="B721" s="633" t="s">
        <v>2287</v>
      </c>
      <c r="C721" s="930" t="s">
        <v>77</v>
      </c>
      <c r="D721" s="931">
        <v>42451</v>
      </c>
      <c r="E721" s="633">
        <v>54</v>
      </c>
      <c r="F721" s="932">
        <v>1.43624</v>
      </c>
      <c r="G721" s="933" t="s">
        <v>1352</v>
      </c>
      <c r="H721" s="578">
        <v>42451</v>
      </c>
      <c r="I721" s="932">
        <v>1.43411</v>
      </c>
      <c r="J721" s="935">
        <f>SUM(F721-I721)*10000</f>
        <v>21.299999999999653</v>
      </c>
      <c r="K721" s="936">
        <f>SUM(100000/N721)/10000</f>
        <v>10</v>
      </c>
      <c r="L721" s="937">
        <f>SUM((F721-I721)/J721*K721)*E721</f>
        <v>5.3999999999999999E-2</v>
      </c>
      <c r="M721" s="930" t="s">
        <v>883</v>
      </c>
      <c r="N721" s="938">
        <v>1</v>
      </c>
      <c r="O721" s="939">
        <f>SUM(J721*K721*E721)/N721</f>
        <v>11501.999999999813</v>
      </c>
      <c r="P721" s="326"/>
    </row>
    <row r="722" spans="1:16" s="855" customFormat="1" ht="15" customHeight="1" x14ac:dyDescent="0.25">
      <c r="A722" s="633" t="s">
        <v>1146</v>
      </c>
      <c r="B722" s="633" t="s">
        <v>2287</v>
      </c>
      <c r="C722" s="930" t="s">
        <v>77</v>
      </c>
      <c r="D722" s="931">
        <v>42451</v>
      </c>
      <c r="E722" s="633">
        <v>54</v>
      </c>
      <c r="F722" s="932">
        <v>1.43624</v>
      </c>
      <c r="G722" s="933" t="s">
        <v>1352</v>
      </c>
      <c r="H722" s="578">
        <v>42451</v>
      </c>
      <c r="I722" s="932">
        <v>1.43363</v>
      </c>
      <c r="J722" s="935">
        <f t="shared" ref="J722:J723" si="89">SUM(F722-I722)*10000</f>
        <v>26.100000000000012</v>
      </c>
      <c r="K722" s="936">
        <f t="shared" ref="K722:K723" si="90">SUM(100000/N722)/10000</f>
        <v>10</v>
      </c>
      <c r="L722" s="937">
        <f t="shared" ref="L722:L723" si="91">SUM((F722-I722)/J722*K722)*E722</f>
        <v>5.3999999999999999E-2</v>
      </c>
      <c r="M722" s="930" t="s">
        <v>883</v>
      </c>
      <c r="N722" s="938">
        <v>1</v>
      </c>
      <c r="O722" s="939">
        <f t="shared" ref="O722:O723" si="92">SUM(J722*K722*E722)/N722</f>
        <v>14094.000000000005</v>
      </c>
      <c r="P722" s="326"/>
    </row>
    <row r="723" spans="1:16" s="855" customFormat="1" ht="15" customHeight="1" x14ac:dyDescent="0.25">
      <c r="A723" s="633" t="s">
        <v>1146</v>
      </c>
      <c r="B723" s="633" t="s">
        <v>2287</v>
      </c>
      <c r="C723" s="930" t="s">
        <v>77</v>
      </c>
      <c r="D723" s="931">
        <v>42451</v>
      </c>
      <c r="E723" s="633">
        <v>55</v>
      </c>
      <c r="F723" s="932">
        <v>1.43624</v>
      </c>
      <c r="G723" s="933" t="s">
        <v>1352</v>
      </c>
      <c r="H723" s="578">
        <v>42451</v>
      </c>
      <c r="I723" s="932">
        <v>1.4317200000000001</v>
      </c>
      <c r="J723" s="935">
        <f t="shared" si="89"/>
        <v>45.199999999998575</v>
      </c>
      <c r="K723" s="936">
        <f t="shared" si="90"/>
        <v>10</v>
      </c>
      <c r="L723" s="937">
        <f t="shared" si="91"/>
        <v>5.5E-2</v>
      </c>
      <c r="M723" s="930" t="s">
        <v>883</v>
      </c>
      <c r="N723" s="938">
        <v>1</v>
      </c>
      <c r="O723" s="939">
        <f t="shared" si="92"/>
        <v>24859.999999999214</v>
      </c>
      <c r="P723" s="326"/>
    </row>
    <row r="724" spans="1:16" s="855" customFormat="1" ht="15" customHeight="1" x14ac:dyDescent="0.25">
      <c r="A724" s="610" t="s">
        <v>1031</v>
      </c>
      <c r="B724" s="610" t="s">
        <v>2287</v>
      </c>
      <c r="C724" s="940" t="s">
        <v>52</v>
      </c>
      <c r="D724" s="713">
        <v>42451</v>
      </c>
      <c r="E724" s="610">
        <v>45</v>
      </c>
      <c r="F724" s="941">
        <v>1.3106899999999999</v>
      </c>
      <c r="G724" s="942" t="s">
        <v>1352</v>
      </c>
      <c r="H724" s="578">
        <v>42451</v>
      </c>
      <c r="I724" s="941">
        <v>1.3127599999999999</v>
      </c>
      <c r="J724" s="935">
        <f>SUM(I724-F724)*10000</f>
        <v>20.700000000000163</v>
      </c>
      <c r="K724" s="943">
        <f>SUM(100000/N724)/10000</f>
        <v>7.5477394520341159</v>
      </c>
      <c r="L724" s="944">
        <f>SUM((I724-F724)/J724*K724)*E724</f>
        <v>3.3964827534153523E-2</v>
      </c>
      <c r="M724" s="940" t="s">
        <v>883</v>
      </c>
      <c r="N724" s="945">
        <v>1.3249</v>
      </c>
      <c r="O724" s="939">
        <f>SUM(J724*K724*E724)/N724</f>
        <v>5306.6037433540914</v>
      </c>
      <c r="P724" s="323"/>
    </row>
    <row r="725" spans="1:16" s="855" customFormat="1" ht="15" customHeight="1" x14ac:dyDescent="0.25">
      <c r="A725" s="610" t="s">
        <v>1031</v>
      </c>
      <c r="B725" s="610" t="s">
        <v>2287</v>
      </c>
      <c r="C725" s="940" t="s">
        <v>52</v>
      </c>
      <c r="D725" s="713">
        <v>42451</v>
      </c>
      <c r="E725" s="610">
        <v>45</v>
      </c>
      <c r="F725" s="941">
        <v>1.3106899999999999</v>
      </c>
      <c r="G725" s="942" t="s">
        <v>1352</v>
      </c>
      <c r="H725" s="578">
        <v>42451</v>
      </c>
      <c r="I725" s="941">
        <v>1.31325</v>
      </c>
      <c r="J725" s="935">
        <f t="shared" ref="J725:J726" si="93">SUM(I725-F725)*10000</f>
        <v>25.600000000001177</v>
      </c>
      <c r="K725" s="943">
        <f t="shared" ref="K725:K726" si="94">SUM(100000/N725)/10000</f>
        <v>7.5477394520341159</v>
      </c>
      <c r="L725" s="944">
        <f t="shared" ref="L725:L726" si="95">SUM((I725-F725)/J725*K725)*E725</f>
        <v>3.3964827534153523E-2</v>
      </c>
      <c r="M725" s="940" t="s">
        <v>883</v>
      </c>
      <c r="N725" s="945">
        <v>1.3249</v>
      </c>
      <c r="O725" s="939">
        <f t="shared" ref="O725:O726" si="96">SUM(J725*K725*E725)/N725</f>
        <v>6562.7563202835699</v>
      </c>
      <c r="P725" s="323"/>
    </row>
    <row r="726" spans="1:16" s="855" customFormat="1" ht="15" customHeight="1" x14ac:dyDescent="0.25">
      <c r="A726" s="610" t="s">
        <v>1031</v>
      </c>
      <c r="B726" s="610" t="s">
        <v>2287</v>
      </c>
      <c r="C726" s="940" t="s">
        <v>52</v>
      </c>
      <c r="D726" s="713">
        <v>42451</v>
      </c>
      <c r="E726" s="610">
        <v>44</v>
      </c>
      <c r="F726" s="941">
        <v>1.3106899999999999</v>
      </c>
      <c r="G726" s="942" t="s">
        <v>1352</v>
      </c>
      <c r="H726" s="578">
        <v>42451</v>
      </c>
      <c r="I726" s="941">
        <v>1.3067500000000001</v>
      </c>
      <c r="J726" s="935">
        <f t="shared" si="93"/>
        <v>-39.399999999998329</v>
      </c>
      <c r="K726" s="943">
        <f t="shared" si="94"/>
        <v>7.5477394520341159</v>
      </c>
      <c r="L726" s="944">
        <f t="shared" si="95"/>
        <v>3.3210053588950107E-2</v>
      </c>
      <c r="M726" s="940" t="s">
        <v>883</v>
      </c>
      <c r="N726" s="945">
        <v>1.3249</v>
      </c>
      <c r="O726" s="939">
        <f t="shared" si="96"/>
        <v>-9876.0367680925265</v>
      </c>
      <c r="P726" s="323"/>
    </row>
    <row r="727" spans="1:16" s="855" customFormat="1" ht="15" customHeight="1" x14ac:dyDescent="0.25">
      <c r="A727" s="633" t="s">
        <v>1058</v>
      </c>
      <c r="B727" s="633" t="s">
        <v>2287</v>
      </c>
      <c r="C727" s="930" t="s">
        <v>77</v>
      </c>
      <c r="D727" s="931">
        <v>42450</v>
      </c>
      <c r="E727" s="633">
        <v>106.16</v>
      </c>
      <c r="F727" s="932">
        <v>0.75890000000000002</v>
      </c>
      <c r="G727" s="933" t="s">
        <v>976</v>
      </c>
      <c r="H727" s="578">
        <v>42451</v>
      </c>
      <c r="I727" s="932">
        <v>0.7621</v>
      </c>
      <c r="J727" s="935">
        <f>SUM(F727-I727)*10000</f>
        <v>-31.999999999999808</v>
      </c>
      <c r="K727" s="936">
        <f t="shared" ref="K727:K733" si="97">SUM(100000/N727)/10000</f>
        <v>10</v>
      </c>
      <c r="L727" s="937">
        <f>SUM((F727-I727)/J727*K727)*E727</f>
        <v>0.10616</v>
      </c>
      <c r="M727" s="930" t="s">
        <v>883</v>
      </c>
      <c r="N727" s="938">
        <v>1</v>
      </c>
      <c r="O727" s="939">
        <f t="shared" ref="O727:O733" si="98">SUM(J727*K727*E727)/N727</f>
        <v>-33971.199999999793</v>
      </c>
      <c r="P727" s="326"/>
    </row>
    <row r="728" spans="1:16" s="855" customFormat="1" ht="15" customHeight="1" x14ac:dyDescent="0.25">
      <c r="A728" s="610" t="s">
        <v>1274</v>
      </c>
      <c r="B728" s="610" t="s">
        <v>2287</v>
      </c>
      <c r="C728" s="940" t="s">
        <v>52</v>
      </c>
      <c r="D728" s="713">
        <v>42439</v>
      </c>
      <c r="E728" s="610">
        <v>40.39</v>
      </c>
      <c r="F728" s="941">
        <v>124.95</v>
      </c>
      <c r="G728" s="942" t="s">
        <v>976</v>
      </c>
      <c r="H728" s="578">
        <v>42451</v>
      </c>
      <c r="I728" s="941">
        <v>124.87</v>
      </c>
      <c r="J728" s="935">
        <f>SUM(I728-F728)*100</f>
        <v>-7.9999999999998295</v>
      </c>
      <c r="K728" s="943">
        <f t="shared" si="97"/>
        <v>10</v>
      </c>
      <c r="L728" s="944">
        <f>SUM((I728-F728)/J728*K728)*E728</f>
        <v>4.0390000000000006</v>
      </c>
      <c r="M728" s="940" t="s">
        <v>883</v>
      </c>
      <c r="N728" s="945">
        <v>1</v>
      </c>
      <c r="O728" s="939">
        <f t="shared" si="98"/>
        <v>-3231.1999999999312</v>
      </c>
      <c r="P728" s="323"/>
    </row>
    <row r="729" spans="1:16" s="855" customFormat="1" ht="15" customHeight="1" x14ac:dyDescent="0.25">
      <c r="A729" s="610" t="s">
        <v>1595</v>
      </c>
      <c r="B729" s="610" t="s">
        <v>2287</v>
      </c>
      <c r="C729" s="940" t="s">
        <v>52</v>
      </c>
      <c r="D729" s="713">
        <v>42450</v>
      </c>
      <c r="E729" s="610">
        <v>114.2</v>
      </c>
      <c r="F729" s="941">
        <v>1.6631</v>
      </c>
      <c r="G729" s="942" t="s">
        <v>976</v>
      </c>
      <c r="H729" s="578">
        <v>42452</v>
      </c>
      <c r="I729" s="941">
        <v>1.6581999999999999</v>
      </c>
      <c r="J729" s="935">
        <f>SUM(I729-F729)*10000</f>
        <v>-49.000000000001265</v>
      </c>
      <c r="K729" s="943">
        <f t="shared" si="97"/>
        <v>6.701963675356879</v>
      </c>
      <c r="L729" s="944">
        <f>SUM((I729-F729)/J729*K729)*E729</f>
        <v>7.653642517257557E-2</v>
      </c>
      <c r="M729" s="940" t="s">
        <v>883</v>
      </c>
      <c r="N729" s="945">
        <v>1.4921</v>
      </c>
      <c r="O729" s="939">
        <f t="shared" si="98"/>
        <v>-25134.272726065938</v>
      </c>
      <c r="P729" s="323"/>
    </row>
    <row r="730" spans="1:16" s="855" customFormat="1" ht="15" customHeight="1" x14ac:dyDescent="0.25">
      <c r="A730" s="633" t="s">
        <v>1142</v>
      </c>
      <c r="B730" s="633" t="s">
        <v>2287</v>
      </c>
      <c r="C730" s="930" t="s">
        <v>77</v>
      </c>
      <c r="D730" s="931">
        <v>42445</v>
      </c>
      <c r="E730" s="633">
        <v>102.38</v>
      </c>
      <c r="F730" s="932">
        <v>0.99390000000000001</v>
      </c>
      <c r="G730" s="933" t="s">
        <v>976</v>
      </c>
      <c r="H730" s="578">
        <v>42453</v>
      </c>
      <c r="I730" s="932">
        <v>0.99890000000000001</v>
      </c>
      <c r="J730" s="935">
        <f>SUM(F730-I730)*10000</f>
        <v>-50.000000000000043</v>
      </c>
      <c r="K730" s="936">
        <f t="shared" si="97"/>
        <v>7.5477394520341159</v>
      </c>
      <c r="L730" s="937">
        <f>SUM((F730-I730)/J730*K730)*E730</f>
        <v>7.7273756509925282E-2</v>
      </c>
      <c r="M730" s="930" t="s">
        <v>883</v>
      </c>
      <c r="N730" s="938">
        <v>1.3249</v>
      </c>
      <c r="O730" s="939">
        <f t="shared" si="98"/>
        <v>-29162.109030842079</v>
      </c>
      <c r="P730" s="326"/>
    </row>
    <row r="731" spans="1:16" s="855" customFormat="1" ht="15" customHeight="1" x14ac:dyDescent="0.25">
      <c r="A731" s="633" t="s">
        <v>1275</v>
      </c>
      <c r="B731" s="633" t="s">
        <v>2287</v>
      </c>
      <c r="C731" s="930" t="s">
        <v>77</v>
      </c>
      <c r="D731" s="931">
        <v>42446</v>
      </c>
      <c r="E731" s="633">
        <v>19.27</v>
      </c>
      <c r="F731" s="932">
        <v>111.95</v>
      </c>
      <c r="G731" s="933" t="s">
        <v>52</v>
      </c>
      <c r="H731" s="578">
        <v>42457</v>
      </c>
      <c r="I731" s="932">
        <v>113.58</v>
      </c>
      <c r="J731" s="935">
        <f>SUM(F731-I731)*100</f>
        <v>-162.99999999999955</v>
      </c>
      <c r="K731" s="936">
        <f t="shared" si="97"/>
        <v>10</v>
      </c>
      <c r="L731" s="937">
        <f>SUM((F731-I731)/J731*K731)*E731</f>
        <v>1.927</v>
      </c>
      <c r="M731" s="930" t="s">
        <v>883</v>
      </c>
      <c r="N731" s="938">
        <v>1</v>
      </c>
      <c r="O731" s="939">
        <f t="shared" si="98"/>
        <v>-31410.099999999911</v>
      </c>
      <c r="P731" s="326"/>
    </row>
    <row r="732" spans="1:16" s="855" customFormat="1" ht="15" customHeight="1" x14ac:dyDescent="0.25">
      <c r="A732" s="610" t="s">
        <v>1167</v>
      </c>
      <c r="B732" s="610" t="s">
        <v>2287</v>
      </c>
      <c r="C732" s="940" t="s">
        <v>52</v>
      </c>
      <c r="D732" s="713">
        <v>42439</v>
      </c>
      <c r="E732" s="610">
        <v>49.16</v>
      </c>
      <c r="F732" s="941">
        <v>113.84</v>
      </c>
      <c r="G732" s="942" t="s">
        <v>976</v>
      </c>
      <c r="H732" s="578">
        <v>42457</v>
      </c>
      <c r="I732" s="941">
        <v>116.384</v>
      </c>
      <c r="J732" s="935">
        <f>SUM(I732-F732)*100</f>
        <v>254.39999999999969</v>
      </c>
      <c r="K732" s="943">
        <f t="shared" si="97"/>
        <v>10</v>
      </c>
      <c r="L732" s="944">
        <f>SUM((I732-F732)/J732*K732)*E732</f>
        <v>4.9160000000000004</v>
      </c>
      <c r="M732" s="940" t="s">
        <v>883</v>
      </c>
      <c r="N732" s="945">
        <v>1</v>
      </c>
      <c r="O732" s="939">
        <f t="shared" si="98"/>
        <v>125063.03999999983</v>
      </c>
      <c r="P732" s="323"/>
    </row>
    <row r="733" spans="1:16" s="855" customFormat="1" ht="15" customHeight="1" x14ac:dyDescent="0.25">
      <c r="A733" s="610" t="s">
        <v>1118</v>
      </c>
      <c r="B733" s="610" t="s">
        <v>2287</v>
      </c>
      <c r="C733" s="940" t="s">
        <v>52</v>
      </c>
      <c r="D733" s="713">
        <v>42453</v>
      </c>
      <c r="E733" s="610">
        <v>89.94</v>
      </c>
      <c r="F733" s="941">
        <v>1.4870000000000001</v>
      </c>
      <c r="G733" s="942" t="s">
        <v>2337</v>
      </c>
      <c r="H733" s="578">
        <v>42457</v>
      </c>
      <c r="I733" s="941">
        <v>1.4811000000000001</v>
      </c>
      <c r="J733" s="935">
        <f>SUM(I733-F733)*10000</f>
        <v>-59.000000000000163</v>
      </c>
      <c r="K733" s="943">
        <f t="shared" si="97"/>
        <v>7.5272864132480244</v>
      </c>
      <c r="L733" s="944">
        <f>SUM((I733-F733)/J733*K733)*E733</f>
        <v>6.7700414000752732E-2</v>
      </c>
      <c r="M733" s="940" t="s">
        <v>883</v>
      </c>
      <c r="N733" s="945">
        <v>1.3285</v>
      </c>
      <c r="O733" s="939">
        <f t="shared" si="98"/>
        <v>-30066.423982268887</v>
      </c>
      <c r="P733" s="323"/>
    </row>
    <row r="734" spans="1:16" s="855" customFormat="1" ht="15" customHeight="1" x14ac:dyDescent="0.25">
      <c r="A734" s="610" t="s">
        <v>1031</v>
      </c>
      <c r="B734" s="610" t="s">
        <v>2287</v>
      </c>
      <c r="C734" s="940" t="s">
        <v>52</v>
      </c>
      <c r="D734" s="713">
        <v>42450</v>
      </c>
      <c r="E734" s="610">
        <v>92.11</v>
      </c>
      <c r="F734" s="941">
        <v>1.3051999999999999</v>
      </c>
      <c r="G734" s="942" t="s">
        <v>976</v>
      </c>
      <c r="H734" s="578">
        <v>42459</v>
      </c>
      <c r="I734" s="941">
        <v>1.3002</v>
      </c>
      <c r="J734" s="935">
        <f>SUM(I734-F734)*10000</f>
        <v>-49.999999999998934</v>
      </c>
      <c r="K734" s="943">
        <f>SUM(100000/N734)/10000</f>
        <v>7.5477394520341159</v>
      </c>
      <c r="L734" s="944">
        <f>SUM((I734-F734)/J734*K734)*E734</f>
        <v>6.9522228092686253E-2</v>
      </c>
      <c r="M734" s="940" t="s">
        <v>883</v>
      </c>
      <c r="N734" s="945">
        <v>1.3249</v>
      </c>
      <c r="O734" s="939">
        <f>SUM(J734*K734*E734)/N734</f>
        <v>-26236.783188423564</v>
      </c>
      <c r="P734" s="323"/>
    </row>
    <row r="735" spans="1:16" s="855" customFormat="1" ht="15" customHeight="1" x14ac:dyDescent="0.25">
      <c r="A735" s="633" t="s">
        <v>1173</v>
      </c>
      <c r="B735" s="633" t="s">
        <v>2287</v>
      </c>
      <c r="C735" s="930" t="s">
        <v>77</v>
      </c>
      <c r="D735" s="931">
        <v>42450</v>
      </c>
      <c r="E735" s="633">
        <v>80.680000000000007</v>
      </c>
      <c r="F735" s="932">
        <v>0.67730000000000001</v>
      </c>
      <c r="G735" s="933" t="s">
        <v>976</v>
      </c>
      <c r="H735" s="955">
        <v>42459</v>
      </c>
      <c r="I735" s="932">
        <v>0.67730000000000001</v>
      </c>
      <c r="J735" s="935">
        <f>SUM(F735-I735)*10000</f>
        <v>0</v>
      </c>
      <c r="K735" s="936">
        <f>SUM(100000/N735)/10000</f>
        <v>10</v>
      </c>
      <c r="L735" s="937" t="e">
        <f>SUM((F735-I735)/J735*K735)*E735</f>
        <v>#DIV/0!</v>
      </c>
      <c r="M735" s="930" t="s">
        <v>883</v>
      </c>
      <c r="N735" s="938">
        <v>1</v>
      </c>
      <c r="O735" s="939">
        <f>SUM(J735*K735*E735)/N735</f>
        <v>0</v>
      </c>
      <c r="P735" s="326"/>
    </row>
    <row r="736" spans="1:16" s="855" customFormat="1" ht="15" customHeight="1" x14ac:dyDescent="0.25">
      <c r="A736" s="633" t="s">
        <v>1031</v>
      </c>
      <c r="B736" s="633" t="s">
        <v>2287</v>
      </c>
      <c r="C736" s="930" t="s">
        <v>77</v>
      </c>
      <c r="D736" s="931">
        <v>1.3121</v>
      </c>
      <c r="E736" s="633">
        <v>14</v>
      </c>
      <c r="F736" s="932">
        <v>1.3121</v>
      </c>
      <c r="G736" s="933" t="s">
        <v>52</v>
      </c>
      <c r="H736" s="955">
        <v>42459</v>
      </c>
      <c r="I736" s="932">
        <v>1.2981</v>
      </c>
      <c r="J736" s="935">
        <f>SUM(F736-I736)*10000</f>
        <v>140.00000000000011</v>
      </c>
      <c r="K736" s="936">
        <f>SUM(100000/N736)/10000</f>
        <v>10</v>
      </c>
      <c r="L736" s="937">
        <f>SUM((F736-I736)/J736*K736)*E736</f>
        <v>1.4E-2</v>
      </c>
      <c r="M736" s="930" t="s">
        <v>883</v>
      </c>
      <c r="N736" s="938">
        <v>1</v>
      </c>
      <c r="O736" s="939">
        <f>SUM(J736*K736*E736)/N736</f>
        <v>19600.000000000015</v>
      </c>
      <c r="P736" s="326"/>
    </row>
    <row r="737" spans="1:17" s="855" customFormat="1" ht="15" customHeight="1" x14ac:dyDescent="0.35">
      <c r="A737" s="633"/>
      <c r="B737" s="633"/>
      <c r="C737" s="930"/>
      <c r="D737" s="931"/>
      <c r="E737" s="633"/>
      <c r="F737" s="932"/>
      <c r="G737" s="933"/>
      <c r="H737" s="578"/>
      <c r="I737" s="932"/>
      <c r="J737" s="935"/>
      <c r="K737" s="936"/>
      <c r="L737" s="937"/>
      <c r="M737" s="930"/>
      <c r="N737" s="938"/>
      <c r="O737" s="939"/>
      <c r="P737" s="956"/>
    </row>
    <row r="738" spans="1:17" s="855" customFormat="1" ht="15" customHeight="1" x14ac:dyDescent="0.3">
      <c r="A738" s="316"/>
      <c r="B738" s="14"/>
      <c r="C738" s="324"/>
      <c r="D738" s="346"/>
      <c r="E738" s="316"/>
      <c r="F738" s="345"/>
      <c r="G738" s="344"/>
      <c r="H738" s="302"/>
      <c r="I738" s="233"/>
      <c r="J738" s="304"/>
      <c r="K738" s="31"/>
      <c r="L738" s="328"/>
      <c r="M738" s="324"/>
      <c r="N738" s="334"/>
      <c r="O738" s="329"/>
      <c r="P738" s="917">
        <f>SUM(O681:O738)</f>
        <v>590688.36963755311</v>
      </c>
      <c r="Q738" s="311" t="s">
        <v>2394</v>
      </c>
    </row>
    <row r="739" spans="1:17" s="855" customFormat="1" ht="15" customHeight="1" x14ac:dyDescent="0.3">
      <c r="A739" s="316"/>
      <c r="B739" s="14"/>
      <c r="C739" s="324"/>
      <c r="D739" s="346"/>
      <c r="E739" s="316"/>
      <c r="F739" s="345"/>
      <c r="G739" s="344"/>
      <c r="H739" s="302"/>
      <c r="I739" s="233"/>
      <c r="J739" s="304"/>
      <c r="K739" s="31"/>
      <c r="L739" s="328"/>
      <c r="M739" s="324"/>
      <c r="N739" s="334"/>
      <c r="O739" s="329"/>
      <c r="P739" s="917">
        <f>L6</f>
        <v>313994.76463964069</v>
      </c>
      <c r="Q739" s="311" t="s">
        <v>2395</v>
      </c>
    </row>
    <row r="740" spans="1:17" s="855" customFormat="1" ht="15" customHeight="1" x14ac:dyDescent="0.3">
      <c r="A740" s="316"/>
      <c r="B740" s="14"/>
      <c r="C740" s="324"/>
      <c r="D740" s="346"/>
      <c r="E740" s="316"/>
      <c r="F740" s="345"/>
      <c r="G740" s="344"/>
      <c r="H740" s="302"/>
      <c r="I740" s="233"/>
      <c r="J740" s="304"/>
      <c r="K740" s="31"/>
      <c r="L740" s="328"/>
      <c r="M740" s="324"/>
      <c r="N740" s="334"/>
      <c r="O740" s="329"/>
      <c r="P740" s="917"/>
    </row>
    <row r="741" spans="1:17" s="855" customFormat="1" ht="15" customHeight="1" x14ac:dyDescent="0.3">
      <c r="A741" s="316"/>
      <c r="B741" s="14"/>
      <c r="C741" s="324"/>
      <c r="D741" s="346"/>
      <c r="E741" s="316"/>
      <c r="F741" s="345"/>
      <c r="G741" s="344"/>
      <c r="H741" s="302"/>
      <c r="I741" s="233"/>
      <c r="J741" s="304"/>
      <c r="K741" s="31"/>
      <c r="L741" s="328"/>
      <c r="M741" s="324"/>
      <c r="N741" s="334"/>
      <c r="O741" s="329"/>
      <c r="P741" s="917">
        <f>SUM(P738:P739)</f>
        <v>904683.13427719381</v>
      </c>
      <c r="Q741" s="311" t="s">
        <v>2396</v>
      </c>
    </row>
    <row r="742" spans="1:17" x14ac:dyDescent="0.25">
      <c r="A742" s="946"/>
      <c r="B742" s="610"/>
      <c r="C742" s="947"/>
      <c r="D742" s="946"/>
      <c r="E742" s="946"/>
      <c r="F742" s="948"/>
      <c r="G742" s="946"/>
      <c r="H742" s="367"/>
      <c r="I742" s="948"/>
      <c r="J742" s="949"/>
      <c r="K742" s="950"/>
      <c r="L742" s="951"/>
      <c r="M742" s="952"/>
      <c r="N742" s="953"/>
      <c r="O742" s="954"/>
    </row>
    <row r="743" spans="1:17" ht="16.5" thickBot="1" x14ac:dyDescent="0.3">
      <c r="A743" s="586" t="s">
        <v>1276</v>
      </c>
      <c r="B743" s="586"/>
      <c r="C743" s="923"/>
      <c r="D743" s="586"/>
      <c r="E743" s="586"/>
      <c r="F743" s="924"/>
      <c r="G743" s="723"/>
      <c r="H743" s="925"/>
      <c r="I743" s="924"/>
      <c r="J743" s="926"/>
      <c r="K743" s="927"/>
      <c r="L743" s="928"/>
      <c r="M743" s="923"/>
      <c r="N743" s="726"/>
      <c r="O743" s="929">
        <f>SUM(O43:O742)</f>
        <v>1604555.640295078</v>
      </c>
      <c r="P743" s="40"/>
    </row>
    <row r="744" spans="1:17" ht="16.5" thickTop="1" x14ac:dyDescent="0.25"/>
    <row r="745" spans="1:17" ht="18.75" customHeight="1" x14ac:dyDescent="0.25"/>
    <row r="746" spans="1:17" ht="18.75" customHeight="1" x14ac:dyDescent="0.3">
      <c r="D746" s="22" t="s">
        <v>2359</v>
      </c>
    </row>
    <row r="747" spans="1:17" s="918" customFormat="1" ht="18.75" customHeight="1" x14ac:dyDescent="0.3">
      <c r="A747" s="22"/>
      <c r="B747" s="22"/>
      <c r="C747" s="909"/>
      <c r="D747" s="22"/>
      <c r="E747" s="22" t="s">
        <v>2357</v>
      </c>
      <c r="F747" s="910"/>
      <c r="G747" s="22"/>
      <c r="H747" s="911"/>
      <c r="I747" s="910"/>
      <c r="J747" s="912"/>
      <c r="K747" s="913"/>
      <c r="L747" s="914"/>
      <c r="M747" s="915"/>
      <c r="N747" s="916"/>
      <c r="O747" s="908"/>
      <c r="P747" s="917"/>
    </row>
    <row r="748" spans="1:17" s="918" customFormat="1" ht="18.75" customHeight="1" x14ac:dyDescent="0.3">
      <c r="A748" s="22"/>
      <c r="B748" s="22"/>
      <c r="C748" s="909"/>
      <c r="D748" s="22"/>
      <c r="E748" s="22" t="s">
        <v>2355</v>
      </c>
      <c r="F748" s="910"/>
      <c r="G748" s="22"/>
      <c r="H748" s="911"/>
      <c r="I748" s="960"/>
      <c r="J748" s="912"/>
      <c r="K748" s="913"/>
      <c r="L748" s="914"/>
      <c r="M748" s="915"/>
      <c r="N748" s="916"/>
      <c r="O748" s="908"/>
      <c r="P748" s="917"/>
    </row>
    <row r="749" spans="1:17" s="918" customFormat="1" ht="18.75" customHeight="1" x14ac:dyDescent="0.3">
      <c r="A749" s="22"/>
      <c r="B749" s="22"/>
      <c r="C749" s="909"/>
      <c r="D749" s="22"/>
      <c r="E749" s="22" t="s">
        <v>2356</v>
      </c>
      <c r="F749" s="910"/>
      <c r="G749" s="22"/>
      <c r="H749" s="911"/>
      <c r="I749" s="910"/>
      <c r="J749" s="912"/>
      <c r="K749" s="913"/>
      <c r="L749" s="914"/>
      <c r="M749" s="915"/>
      <c r="N749" s="916"/>
      <c r="O749" s="908"/>
      <c r="P749" s="917"/>
    </row>
    <row r="750" spans="1:17" s="918" customFormat="1" ht="18.75" customHeight="1" x14ac:dyDescent="0.3">
      <c r="A750" s="22"/>
      <c r="B750" s="22"/>
      <c r="C750" s="909"/>
      <c r="D750" s="22"/>
      <c r="E750" s="22"/>
      <c r="F750" s="910"/>
      <c r="G750" s="22"/>
      <c r="H750" s="911"/>
      <c r="I750" s="910"/>
      <c r="J750" s="912"/>
      <c r="K750" s="913"/>
      <c r="L750" s="914"/>
      <c r="M750" s="915"/>
      <c r="N750" s="916"/>
      <c r="O750" s="908"/>
      <c r="P750" s="917"/>
    </row>
    <row r="751" spans="1:17" s="918" customFormat="1" ht="18.75" customHeight="1" x14ac:dyDescent="0.3">
      <c r="A751" s="22"/>
      <c r="B751" s="22"/>
      <c r="C751" s="909"/>
      <c r="D751" s="22"/>
      <c r="E751" s="22" t="s">
        <v>2351</v>
      </c>
      <c r="F751" s="910"/>
      <c r="G751" s="22"/>
      <c r="H751" s="911"/>
      <c r="I751" s="910"/>
      <c r="J751" s="912" t="s">
        <v>2350</v>
      </c>
      <c r="K751" s="913"/>
      <c r="L751" s="914"/>
      <c r="M751" s="915"/>
      <c r="N751" s="916"/>
      <c r="O751" s="908" t="s">
        <v>2360</v>
      </c>
      <c r="P751" s="917"/>
    </row>
    <row r="752" spans="1:17" x14ac:dyDescent="0.25">
      <c r="E752" s="1" t="s">
        <v>3</v>
      </c>
      <c r="O752" s="129" t="s">
        <v>3</v>
      </c>
    </row>
    <row r="753" spans="1:16" ht="21.95" customHeight="1" x14ac:dyDescent="0.3">
      <c r="E753" s="22">
        <f>SUM(E384:E742)</f>
        <v>6859.0910000000013</v>
      </c>
      <c r="J753" s="959">
        <f>SUM(J384:J738)</f>
        <v>7430.7700000000086</v>
      </c>
      <c r="O753" s="908">
        <f>SUM(O384:O742)</f>
        <v>1488935.5732892943</v>
      </c>
      <c r="P753" s="917" t="s">
        <v>2352</v>
      </c>
    </row>
    <row r="754" spans="1:16" s="918" customFormat="1" ht="18.75" x14ac:dyDescent="0.3">
      <c r="A754" s="22"/>
      <c r="B754" s="22"/>
      <c r="C754" s="909"/>
      <c r="D754" s="22"/>
      <c r="E754" s="960">
        <f>SUM(E12:E721)</f>
        <v>7196.690999999998</v>
      </c>
      <c r="F754" s="910"/>
      <c r="G754" s="22"/>
      <c r="H754" s="911"/>
      <c r="I754" s="910"/>
      <c r="J754" s="960">
        <f>SUM(J12:J16)</f>
        <v>-49.000000000000156</v>
      </c>
      <c r="K754" s="913"/>
      <c r="L754" s="914"/>
      <c r="M754" s="915"/>
      <c r="N754" s="916"/>
      <c r="O754" s="908">
        <f>L6</f>
        <v>313994.76463964069</v>
      </c>
      <c r="P754" s="917" t="s">
        <v>2353</v>
      </c>
    </row>
    <row r="755" spans="1:16" s="918" customFormat="1" ht="18.75" x14ac:dyDescent="0.3">
      <c r="A755" s="22"/>
      <c r="B755" s="22"/>
      <c r="C755" s="909"/>
      <c r="D755" s="22"/>
      <c r="E755" s="22"/>
      <c r="F755" s="910"/>
      <c r="G755" s="22"/>
      <c r="H755" s="911"/>
      <c r="I755" s="910"/>
      <c r="J755" s="912"/>
      <c r="K755" s="913"/>
      <c r="L755" s="914"/>
      <c r="M755" s="915"/>
      <c r="N755" s="916"/>
      <c r="O755" s="908"/>
      <c r="P755" s="917"/>
    </row>
    <row r="756" spans="1:16" s="918" customFormat="1" ht="18.75" x14ac:dyDescent="0.3">
      <c r="A756" s="22"/>
      <c r="B756" s="22"/>
      <c r="C756" s="909"/>
      <c r="D756" s="22"/>
      <c r="E756" s="22">
        <f>E753+E754</f>
        <v>14055.781999999999</v>
      </c>
      <c r="F756" s="910"/>
      <c r="G756" s="22"/>
      <c r="H756" s="911"/>
      <c r="I756" s="910"/>
      <c r="J756" s="22">
        <f>J753+J754</f>
        <v>7381.7700000000086</v>
      </c>
      <c r="K756" s="913"/>
      <c r="L756" s="914"/>
      <c r="M756" s="915"/>
      <c r="N756" s="916"/>
      <c r="O756" s="908">
        <f>O753+O754</f>
        <v>1802930.337928935</v>
      </c>
      <c r="P756" s="917" t="s">
        <v>2354</v>
      </c>
    </row>
    <row r="757" spans="1:16" s="918" customFormat="1" ht="18.75" x14ac:dyDescent="0.3">
      <c r="A757" s="22"/>
      <c r="B757" s="22"/>
      <c r="C757" s="909"/>
      <c r="D757" s="22"/>
      <c r="E757" s="22"/>
      <c r="F757" s="910"/>
      <c r="G757" s="22"/>
      <c r="H757" s="911"/>
      <c r="I757" s="910"/>
      <c r="J757" s="912"/>
      <c r="K757" s="913"/>
      <c r="L757" s="914"/>
      <c r="M757" s="915"/>
      <c r="N757" s="916"/>
      <c r="O757" s="908"/>
      <c r="P757" s="917"/>
    </row>
    <row r="758" spans="1:16" s="918" customFormat="1" ht="18.75" x14ac:dyDescent="0.3">
      <c r="A758" s="22"/>
      <c r="B758" s="22"/>
      <c r="C758" s="909"/>
      <c r="D758" s="22"/>
      <c r="E758" s="22"/>
      <c r="F758" s="910"/>
      <c r="G758" s="22"/>
      <c r="H758" s="911"/>
      <c r="I758" s="910"/>
      <c r="J758" s="912"/>
      <c r="K758" s="913"/>
      <c r="L758" s="914"/>
      <c r="M758" s="915"/>
      <c r="N758" s="916"/>
      <c r="O758" s="908"/>
      <c r="P758" s="917"/>
    </row>
    <row r="759" spans="1:16" s="918" customFormat="1" ht="18.75" x14ac:dyDescent="0.3">
      <c r="A759" s="22"/>
      <c r="B759" s="22"/>
      <c r="C759" s="909"/>
      <c r="D759" s="22"/>
      <c r="E759" s="22"/>
      <c r="F759" s="910"/>
      <c r="G759" s="22"/>
      <c r="H759" s="911"/>
      <c r="I759" s="910"/>
      <c r="J759" s="912"/>
      <c r="K759" s="913"/>
      <c r="L759" s="914"/>
      <c r="M759" s="915"/>
      <c r="N759" s="916"/>
      <c r="O759" s="908"/>
      <c r="P759" s="917"/>
    </row>
    <row r="760" spans="1:16" s="918" customFormat="1" ht="18.75" x14ac:dyDescent="0.3">
      <c r="A760" s="22"/>
      <c r="B760" s="22"/>
      <c r="C760" s="909"/>
      <c r="D760" s="22"/>
      <c r="E760" s="22"/>
      <c r="F760" s="910"/>
      <c r="G760" s="22"/>
      <c r="H760" s="911"/>
      <c r="I760" s="910"/>
      <c r="J760" s="912"/>
      <c r="K760" s="913"/>
      <c r="L760" s="914"/>
      <c r="M760" s="915"/>
      <c r="N760" s="916"/>
      <c r="O760" s="908"/>
      <c r="P760" s="917"/>
    </row>
    <row r="761" spans="1:16" s="918" customFormat="1" ht="18.75" x14ac:dyDescent="0.3">
      <c r="A761" s="22"/>
      <c r="B761" s="22"/>
      <c r="C761" s="909"/>
      <c r="D761" s="22"/>
      <c r="E761" s="22"/>
      <c r="F761" s="910"/>
      <c r="G761" s="22"/>
      <c r="H761" s="911"/>
      <c r="I761" s="910"/>
      <c r="J761" s="912"/>
      <c r="K761" s="913"/>
      <c r="L761" s="914"/>
      <c r="M761" s="915"/>
      <c r="N761" s="916"/>
      <c r="O761" s="908"/>
      <c r="P761" s="917"/>
    </row>
    <row r="762" spans="1:16" s="918" customFormat="1" ht="18.75" x14ac:dyDescent="0.3">
      <c r="A762" s="22"/>
      <c r="B762" s="22"/>
      <c r="C762" s="909"/>
      <c r="D762" s="22"/>
      <c r="E762" s="22"/>
      <c r="F762" s="910"/>
      <c r="G762" s="22"/>
      <c r="H762" s="911"/>
      <c r="I762" s="910"/>
      <c r="J762" s="912"/>
      <c r="K762" s="913"/>
      <c r="L762" s="914"/>
      <c r="M762" s="915"/>
      <c r="N762" s="916"/>
      <c r="O762" s="908"/>
      <c r="P762" s="917"/>
    </row>
    <row r="763" spans="1:16" s="918" customFormat="1" ht="18.75" x14ac:dyDescent="0.3">
      <c r="A763" s="22"/>
      <c r="B763" s="22"/>
      <c r="C763" s="909"/>
      <c r="D763" s="22"/>
      <c r="E763" s="22"/>
      <c r="F763" s="910"/>
      <c r="G763" s="22"/>
      <c r="H763" s="911"/>
      <c r="I763" s="910"/>
      <c r="J763" s="912"/>
      <c r="K763" s="913"/>
      <c r="L763" s="914"/>
      <c r="M763" s="915"/>
      <c r="N763" s="916"/>
      <c r="O763" s="908"/>
      <c r="P763" s="917"/>
    </row>
    <row r="764" spans="1:16" s="918" customFormat="1" ht="18.75" x14ac:dyDescent="0.3">
      <c r="A764" s="22"/>
      <c r="B764" s="22"/>
      <c r="C764" s="909"/>
      <c r="D764" s="22"/>
      <c r="E764" s="22"/>
      <c r="F764" s="910"/>
      <c r="G764" s="22"/>
      <c r="H764" s="911"/>
      <c r="I764" s="910"/>
      <c r="J764" s="912"/>
      <c r="K764" s="913"/>
      <c r="L764" s="914"/>
      <c r="M764" s="915"/>
      <c r="N764" s="916"/>
      <c r="O764" s="908"/>
      <c r="P764" s="917"/>
    </row>
    <row r="765" spans="1:16" s="918" customFormat="1" ht="18.75" x14ac:dyDescent="0.3">
      <c r="A765" s="22"/>
      <c r="B765" s="22"/>
      <c r="C765" s="909"/>
      <c r="D765" s="22"/>
      <c r="E765" s="22"/>
      <c r="F765" s="910"/>
      <c r="G765" s="22"/>
      <c r="H765" s="911"/>
      <c r="I765" s="910"/>
      <c r="J765" s="912"/>
      <c r="K765" s="913"/>
      <c r="L765" s="914"/>
      <c r="M765" s="915"/>
      <c r="N765" s="916"/>
      <c r="O765" s="908"/>
      <c r="P765" s="917"/>
    </row>
    <row r="766" spans="1:16" s="918" customFormat="1" ht="18.75" x14ac:dyDescent="0.3">
      <c r="A766" s="22"/>
      <c r="B766" s="22"/>
      <c r="C766" s="909"/>
      <c r="D766" s="22"/>
      <c r="E766" s="22"/>
      <c r="F766" s="910"/>
      <c r="G766" s="22"/>
      <c r="H766" s="911"/>
      <c r="I766" s="910"/>
      <c r="J766" s="912"/>
      <c r="K766" s="913"/>
      <c r="L766" s="914"/>
      <c r="M766" s="915"/>
      <c r="N766" s="916"/>
      <c r="O766" s="908"/>
      <c r="P766" s="917"/>
    </row>
    <row r="767" spans="1:16" s="918" customFormat="1" ht="18.75" x14ac:dyDescent="0.3">
      <c r="A767" s="22"/>
      <c r="B767" s="22"/>
      <c r="C767" s="909"/>
      <c r="D767" s="22"/>
      <c r="E767" s="22"/>
      <c r="F767" s="910"/>
      <c r="G767" s="22"/>
      <c r="H767" s="911"/>
      <c r="I767" s="910"/>
      <c r="J767" s="912"/>
      <c r="K767" s="913"/>
      <c r="L767" s="914"/>
      <c r="M767" s="915"/>
      <c r="N767" s="916"/>
      <c r="O767" s="908"/>
      <c r="P767" s="917"/>
    </row>
    <row r="768" spans="1:16" s="918" customFormat="1" ht="18.75" x14ac:dyDescent="0.3">
      <c r="A768" s="22"/>
      <c r="B768" s="22"/>
      <c r="C768" s="909"/>
      <c r="D768" s="22"/>
      <c r="E768" s="22"/>
      <c r="F768" s="910"/>
      <c r="G768" s="22"/>
      <c r="H768" s="911"/>
      <c r="I768" s="910"/>
      <c r="J768" s="912"/>
      <c r="K768" s="913"/>
      <c r="L768" s="914"/>
      <c r="M768" s="915"/>
      <c r="N768" s="916"/>
      <c r="O768" s="908"/>
      <c r="P768" s="917"/>
    </row>
    <row r="769" spans="1:16" s="918" customFormat="1" ht="18.75" x14ac:dyDescent="0.3">
      <c r="A769" s="22"/>
      <c r="B769" s="22"/>
      <c r="C769" s="909"/>
      <c r="D769" s="22"/>
      <c r="E769" s="22"/>
      <c r="F769" s="910"/>
      <c r="G769" s="22"/>
      <c r="H769" s="911"/>
      <c r="I769" s="910"/>
      <c r="J769" s="912"/>
      <c r="K769" s="913"/>
      <c r="L769" s="914"/>
      <c r="M769" s="915"/>
      <c r="N769" s="916"/>
      <c r="O769" s="908"/>
      <c r="P769" s="917"/>
    </row>
  </sheetData>
  <sortState ref="A14:Q24">
    <sortCondition ref="A14:A24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2016-03-31T18:13:32Z</dcterms:modified>
</cp:coreProperties>
</file>