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'!$A$13:$G$574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17" i="8"/>
  <c r="G17"/>
  <c r="K16"/>
  <c r="G16"/>
  <c r="K15"/>
  <c r="G15"/>
  <c r="K32" i="12"/>
  <c r="G32"/>
  <c r="K31"/>
  <c r="G31"/>
  <c r="K14"/>
  <c r="G14"/>
  <c r="J13" i="15"/>
  <c r="L13" s="1"/>
  <c r="K13"/>
  <c r="K390"/>
  <c r="J390"/>
  <c r="L390" s="1"/>
  <c r="K389"/>
  <c r="J389"/>
  <c r="L389" s="1"/>
  <c r="J15"/>
  <c r="K17"/>
  <c r="J17"/>
  <c r="K16"/>
  <c r="J16"/>
  <c r="K15"/>
  <c r="K19"/>
  <c r="J19"/>
  <c r="K18"/>
  <c r="J18"/>
  <c r="K388"/>
  <c r="J388"/>
  <c r="K15" i="12"/>
  <c r="G15"/>
  <c r="K20" i="8"/>
  <c r="G20"/>
  <c r="K18"/>
  <c r="G18"/>
  <c r="K14"/>
  <c r="G14"/>
  <c r="K14" i="15"/>
  <c r="J14"/>
  <c r="K386"/>
  <c r="J386"/>
  <c r="K23" i="12"/>
  <c r="G23"/>
  <c r="K10"/>
  <c r="G10"/>
  <c r="K29"/>
  <c r="G29"/>
  <c r="K24"/>
  <c r="G24"/>
  <c r="K17"/>
  <c r="G17"/>
  <c r="K378" i="8"/>
  <c r="G378"/>
  <c r="K385" i="15"/>
  <c r="J385"/>
  <c r="K17" i="10"/>
  <c r="G17"/>
  <c r="K15"/>
  <c r="G15"/>
  <c r="K387" i="15"/>
  <c r="J387"/>
  <c r="K381"/>
  <c r="J381"/>
  <c r="K378"/>
  <c r="J378"/>
  <c r="K26" i="12"/>
  <c r="G26"/>
  <c r="K25"/>
  <c r="G25"/>
  <c r="K19"/>
  <c r="G19"/>
  <c r="K579"/>
  <c r="G579"/>
  <c r="K580"/>
  <c r="G580"/>
  <c r="K16"/>
  <c r="G16"/>
  <c r="G16" i="10"/>
  <c r="G10"/>
  <c r="K19"/>
  <c r="G19"/>
  <c r="K18"/>
  <c r="G18"/>
  <c r="K16"/>
  <c r="K10"/>
  <c r="J384" i="15"/>
  <c r="K380"/>
  <c r="J380"/>
  <c r="K384"/>
  <c r="K379"/>
  <c r="J379"/>
  <c r="K382"/>
  <c r="J382"/>
  <c r="K377"/>
  <c r="J377"/>
  <c r="K376"/>
  <c r="J376"/>
  <c r="K374"/>
  <c r="J374"/>
  <c r="K383"/>
  <c r="J383"/>
  <c r="K372"/>
  <c r="J372"/>
  <c r="L16" i="8" l="1"/>
  <c r="N16" s="1"/>
  <c r="L15"/>
  <c r="N15" s="1"/>
  <c r="L17"/>
  <c r="N17" s="1"/>
  <c r="L14"/>
  <c r="N14" s="1"/>
  <c r="L10" i="12"/>
  <c r="N10" s="1"/>
  <c r="L31"/>
  <c r="N31" s="1"/>
  <c r="L32"/>
  <c r="N32" s="1"/>
  <c r="L14"/>
  <c r="N14" s="1"/>
  <c r="O13" i="15"/>
  <c r="L15"/>
  <c r="O390"/>
  <c r="O389"/>
  <c r="L17"/>
  <c r="L18"/>
  <c r="O17"/>
  <c r="L388"/>
  <c r="L19"/>
  <c r="L16"/>
  <c r="O16"/>
  <c r="O15"/>
  <c r="O19"/>
  <c r="O18"/>
  <c r="O388"/>
  <c r="L15" i="12"/>
  <c r="N15" s="1"/>
  <c r="N16" i="10"/>
  <c r="L17"/>
  <c r="L14" i="15"/>
  <c r="L18" i="8"/>
  <c r="N18" s="1"/>
  <c r="L20"/>
  <c r="N20" s="1"/>
  <c r="O14" i="15"/>
  <c r="L385"/>
  <c r="O386"/>
  <c r="L387"/>
  <c r="L386"/>
  <c r="L29" i="12"/>
  <c r="N29" s="1"/>
  <c r="L24"/>
  <c r="N24" s="1"/>
  <c r="L17"/>
  <c r="N17" s="1"/>
  <c r="L23"/>
  <c r="N23" s="1"/>
  <c r="N17" i="10"/>
  <c r="N15"/>
  <c r="L378" i="8"/>
  <c r="N378" s="1"/>
  <c r="O385" i="15"/>
  <c r="O387"/>
  <c r="O381"/>
  <c r="L381"/>
  <c r="L380"/>
  <c r="L384"/>
  <c r="L378"/>
  <c r="O382"/>
  <c r="O378"/>
  <c r="L26" i="12"/>
  <c r="N26" s="1"/>
  <c r="L580"/>
  <c r="N580" s="1"/>
  <c r="L25"/>
  <c r="N25" s="1"/>
  <c r="L19"/>
  <c r="N19" s="1"/>
  <c r="L579"/>
  <c r="N579" s="1"/>
  <c r="L16"/>
  <c r="N16" s="1"/>
  <c r="L18" i="10"/>
  <c r="N19"/>
  <c r="N10"/>
  <c r="L19"/>
  <c r="N18"/>
  <c r="L379" i="15"/>
  <c r="L382"/>
  <c r="O380"/>
  <c r="O384"/>
  <c r="O379"/>
  <c r="O376"/>
  <c r="O377"/>
  <c r="L383"/>
  <c r="L377"/>
  <c r="L376"/>
  <c r="L372"/>
  <c r="L374"/>
  <c r="O374"/>
  <c r="O383"/>
  <c r="O372"/>
  <c r="O21" l="1"/>
  <c r="L6" s="1"/>
  <c r="K27" i="12"/>
  <c r="G27"/>
  <c r="K581"/>
  <c r="G581"/>
  <c r="K582"/>
  <c r="G582"/>
  <c r="K583"/>
  <c r="G583"/>
  <c r="K14" i="10"/>
  <c r="G14"/>
  <c r="K281"/>
  <c r="G281"/>
  <c r="K280"/>
  <c r="G280"/>
  <c r="K21" i="8"/>
  <c r="G21"/>
  <c r="K369" i="15"/>
  <c r="J369"/>
  <c r="J375"/>
  <c r="K375"/>
  <c r="J371"/>
  <c r="K370"/>
  <c r="J370"/>
  <c r="K371"/>
  <c r="K368"/>
  <c r="J368"/>
  <c r="K375" i="8"/>
  <c r="G375"/>
  <c r="K381"/>
  <c r="G381"/>
  <c r="K379"/>
  <c r="G379"/>
  <c r="K380"/>
  <c r="G380"/>
  <c r="K374"/>
  <c r="G374"/>
  <c r="K373" i="15"/>
  <c r="J373"/>
  <c r="K367"/>
  <c r="J367"/>
  <c r="K283" i="10"/>
  <c r="G283"/>
  <c r="K366" i="15"/>
  <c r="J366"/>
  <c r="J365"/>
  <c r="K365"/>
  <c r="K364"/>
  <c r="J364"/>
  <c r="N163" i="13"/>
  <c r="Q163" s="1"/>
  <c r="N162"/>
  <c r="Q162" s="1"/>
  <c r="K360" i="15"/>
  <c r="J360"/>
  <c r="K286" i="10"/>
  <c r="G286"/>
  <c r="K20"/>
  <c r="G20"/>
  <c r="J363" i="15"/>
  <c r="K363"/>
  <c r="N167" i="13"/>
  <c r="Q167" s="1"/>
  <c r="K377" i="8"/>
  <c r="G377"/>
  <c r="K23"/>
  <c r="G23"/>
  <c r="K369"/>
  <c r="G369"/>
  <c r="K577" i="12"/>
  <c r="G577"/>
  <c r="K287" i="10"/>
  <c r="G287"/>
  <c r="K356" i="15"/>
  <c r="J356"/>
  <c r="K359"/>
  <c r="J359"/>
  <c r="K361"/>
  <c r="J361"/>
  <c r="J354"/>
  <c r="K354"/>
  <c r="K358"/>
  <c r="J358"/>
  <c r="K357"/>
  <c r="J357"/>
  <c r="K355"/>
  <c r="J355"/>
  <c r="K362"/>
  <c r="J362"/>
  <c r="N233" i="14"/>
  <c r="Q233" s="1"/>
  <c r="K279" i="10"/>
  <c r="G279"/>
  <c r="L582" i="12" l="1"/>
  <c r="N582" s="1"/>
  <c r="L581"/>
  <c r="N581" s="1"/>
  <c r="L27"/>
  <c r="N27" s="1"/>
  <c r="L374" i="8"/>
  <c r="N374" s="1"/>
  <c r="L371" i="15"/>
  <c r="L369"/>
  <c r="L583" i="12"/>
  <c r="N583" s="1"/>
  <c r="L14" i="10"/>
  <c r="L281"/>
  <c r="L280"/>
  <c r="N280"/>
  <c r="N14"/>
  <c r="N281"/>
  <c r="L21" i="8"/>
  <c r="N21" s="1"/>
  <c r="O369" i="15"/>
  <c r="O370"/>
  <c r="L375"/>
  <c r="O373"/>
  <c r="O368"/>
  <c r="O375"/>
  <c r="O371"/>
  <c r="L370"/>
  <c r="L368"/>
  <c r="L380" i="8"/>
  <c r="N380" s="1"/>
  <c r="L375"/>
  <c r="N375" s="1"/>
  <c r="L381"/>
  <c r="N381" s="1"/>
  <c r="L379"/>
  <c r="N379" s="1"/>
  <c r="L373" i="15"/>
  <c r="O367"/>
  <c r="L367"/>
  <c r="N283" i="10"/>
  <c r="O366" i="15"/>
  <c r="O363"/>
  <c r="L283" i="10"/>
  <c r="L366" i="15"/>
  <c r="L365"/>
  <c r="O365"/>
  <c r="L364"/>
  <c r="O364"/>
  <c r="L23" i="8"/>
  <c r="N23" s="1"/>
  <c r="L360" i="15"/>
  <c r="O360"/>
  <c r="L286" i="10"/>
  <c r="N20"/>
  <c r="L20"/>
  <c r="N286"/>
  <c r="L363" i="15"/>
  <c r="L356"/>
  <c r="L358"/>
  <c r="L361"/>
  <c r="L377" i="8"/>
  <c r="N377" s="1"/>
  <c r="L369"/>
  <c r="N369" s="1"/>
  <c r="L577" i="12"/>
  <c r="N577" s="1"/>
  <c r="O354" i="15"/>
  <c r="O359"/>
  <c r="L355"/>
  <c r="O356"/>
  <c r="O355"/>
  <c r="L287" i="10"/>
  <c r="N287"/>
  <c r="O361" i="15"/>
  <c r="L359"/>
  <c r="O358"/>
  <c r="L354"/>
  <c r="L362"/>
  <c r="L357"/>
  <c r="O362"/>
  <c r="O357"/>
  <c r="N279" i="10"/>
  <c r="L279"/>
  <c r="K18" i="12"/>
  <c r="K20"/>
  <c r="G20"/>
  <c r="K566"/>
  <c r="G566"/>
  <c r="K574"/>
  <c r="G574"/>
  <c r="K277" i="10"/>
  <c r="G277"/>
  <c r="K273"/>
  <c r="G273"/>
  <c r="K352" i="15"/>
  <c r="J352"/>
  <c r="K21" i="12"/>
  <c r="G21"/>
  <c r="K555"/>
  <c r="G555"/>
  <c r="K558"/>
  <c r="G558"/>
  <c r="K575"/>
  <c r="G575"/>
  <c r="K13"/>
  <c r="G13"/>
  <c r="K284" i="10"/>
  <c r="G284"/>
  <c r="K276"/>
  <c r="G276"/>
  <c r="K365" i="8"/>
  <c r="G365"/>
  <c r="K351" i="15"/>
  <c r="J351"/>
  <c r="K353"/>
  <c r="J353"/>
  <c r="K347"/>
  <c r="J347"/>
  <c r="N276" i="10" l="1"/>
  <c r="O351" i="15"/>
  <c r="O352"/>
  <c r="L20" i="12"/>
  <c r="N20" s="1"/>
  <c r="L566"/>
  <c r="N566" s="1"/>
  <c r="L574"/>
  <c r="N574" s="1"/>
  <c r="L277" i="10"/>
  <c r="N277"/>
  <c r="L273"/>
  <c r="N273"/>
  <c r="L352" i="15"/>
  <c r="L13" i="12"/>
  <c r="N13" s="1"/>
  <c r="L21"/>
  <c r="N21" s="1"/>
  <c r="L555"/>
  <c r="N555" s="1"/>
  <c r="L558"/>
  <c r="N558" s="1"/>
  <c r="L575"/>
  <c r="N575" s="1"/>
  <c r="L276" i="10"/>
  <c r="N284"/>
  <c r="L284"/>
  <c r="L365" i="8"/>
  <c r="N365" s="1"/>
  <c r="L351" i="15"/>
  <c r="L353"/>
  <c r="O353"/>
  <c r="L347"/>
  <c r="O347"/>
  <c r="K350" l="1"/>
  <c r="J350"/>
  <c r="K346"/>
  <c r="J346"/>
  <c r="K349"/>
  <c r="J349"/>
  <c r="N232" i="14"/>
  <c r="Q232" s="1"/>
  <c r="N161" i="13"/>
  <c r="Q161" s="1"/>
  <c r="N166"/>
  <c r="Q166" s="1"/>
  <c r="K572" i="12"/>
  <c r="G572"/>
  <c r="K576"/>
  <c r="G576"/>
  <c r="K557"/>
  <c r="G557"/>
  <c r="K285" i="10"/>
  <c r="G285"/>
  <c r="K278"/>
  <c r="G278"/>
  <c r="K22" i="8"/>
  <c r="G22"/>
  <c r="K19"/>
  <c r="G19"/>
  <c r="K368"/>
  <c r="G368"/>
  <c r="K364"/>
  <c r="G364"/>
  <c r="K361"/>
  <c r="G361"/>
  <c r="K373"/>
  <c r="G373"/>
  <c r="K348" i="15"/>
  <c r="J348"/>
  <c r="K345"/>
  <c r="J345"/>
  <c r="K344"/>
  <c r="J344"/>
  <c r="K354" i="8"/>
  <c r="G354"/>
  <c r="K560" i="12"/>
  <c r="G560"/>
  <c r="K571"/>
  <c r="G571"/>
  <c r="K274" i="10"/>
  <c r="G274"/>
  <c r="K272"/>
  <c r="G272"/>
  <c r="K342" i="15"/>
  <c r="J342"/>
  <c r="K341"/>
  <c r="J341"/>
  <c r="K340"/>
  <c r="J340"/>
  <c r="O349" l="1"/>
  <c r="L350"/>
  <c r="O346"/>
  <c r="L345"/>
  <c r="O350"/>
  <c r="L346"/>
  <c r="L349"/>
  <c r="L348"/>
  <c r="N285" i="10"/>
  <c r="L278"/>
  <c r="L285"/>
  <c r="L572" i="12"/>
  <c r="N572" s="1"/>
  <c r="L576"/>
  <c r="N576" s="1"/>
  <c r="L368" i="8"/>
  <c r="N368" s="1"/>
  <c r="L361"/>
  <c r="N361" s="1"/>
  <c r="L364"/>
  <c r="N364" s="1"/>
  <c r="L22"/>
  <c r="N22" s="1"/>
  <c r="L557" i="12"/>
  <c r="N557" s="1"/>
  <c r="N278" i="10"/>
  <c r="L19" i="8"/>
  <c r="N19" s="1"/>
  <c r="L373"/>
  <c r="N373" s="1"/>
  <c r="O348" i="15"/>
  <c r="L344"/>
  <c r="O344"/>
  <c r="O345"/>
  <c r="L571" i="12"/>
  <c r="N571" s="1"/>
  <c r="N272" i="10"/>
  <c r="N274"/>
  <c r="L272"/>
  <c r="L354" i="8"/>
  <c r="N354" s="1"/>
  <c r="O342" i="15"/>
  <c r="L560" i="12"/>
  <c r="N560" s="1"/>
  <c r="L274" i="10"/>
  <c r="L341" i="15"/>
  <c r="L342"/>
  <c r="L340"/>
  <c r="O340"/>
  <c r="O341"/>
  <c r="K22" i="12" l="1"/>
  <c r="G22"/>
  <c r="G18"/>
  <c r="K343" i="15"/>
  <c r="J343"/>
  <c r="J339"/>
  <c r="K339"/>
  <c r="K362" i="8"/>
  <c r="G362"/>
  <c r="L339" i="15" l="1"/>
  <c r="L343"/>
  <c r="O343"/>
  <c r="L22" i="12"/>
  <c r="N22" s="1"/>
  <c r="L18"/>
  <c r="N18" s="1"/>
  <c r="O339" i="15"/>
  <c r="L362" i="8"/>
  <c r="N362" s="1"/>
  <c r="K335" i="15" l="1"/>
  <c r="J335"/>
  <c r="K337"/>
  <c r="J337"/>
  <c r="K336"/>
  <c r="J336"/>
  <c r="K567" i="12"/>
  <c r="G567"/>
  <c r="K267" i="10"/>
  <c r="G267"/>
  <c r="K329" i="15"/>
  <c r="J329"/>
  <c r="K328"/>
  <c r="J328"/>
  <c r="K333"/>
  <c r="J333"/>
  <c r="J332"/>
  <c r="K332"/>
  <c r="K327"/>
  <c r="J327"/>
  <c r="K331"/>
  <c r="J331"/>
  <c r="K330"/>
  <c r="J330"/>
  <c r="K28" i="12"/>
  <c r="G28"/>
  <c r="K573"/>
  <c r="G573"/>
  <c r="K554"/>
  <c r="G554"/>
  <c r="K553"/>
  <c r="G553"/>
  <c r="K552"/>
  <c r="G552"/>
  <c r="K268" i="10"/>
  <c r="G268"/>
  <c r="K363" i="8"/>
  <c r="G363"/>
  <c r="L552" i="12" l="1"/>
  <c r="N552" s="1"/>
  <c r="L28"/>
  <c r="N28" s="1"/>
  <c r="L268" i="10"/>
  <c r="L337" i="15"/>
  <c r="L335"/>
  <c r="O335"/>
  <c r="O337"/>
  <c r="L336"/>
  <c r="O336"/>
  <c r="L329"/>
  <c r="L567" i="12"/>
  <c r="N567" s="1"/>
  <c r="L267" i="10"/>
  <c r="N267"/>
  <c r="L363" i="8"/>
  <c r="N363" s="1"/>
  <c r="L328" i="15"/>
  <c r="L333"/>
  <c r="O329"/>
  <c r="L332"/>
  <c r="O333"/>
  <c r="O328"/>
  <c r="O332"/>
  <c r="L327"/>
  <c r="L331"/>
  <c r="O331"/>
  <c r="L330"/>
  <c r="O327"/>
  <c r="O330"/>
  <c r="L553" i="12"/>
  <c r="N553" s="1"/>
  <c r="L573"/>
  <c r="N573" s="1"/>
  <c r="L554"/>
  <c r="N554" s="1"/>
  <c r="N268" i="10"/>
  <c r="K367" i="8"/>
  <c r="G367"/>
  <c r="K326" i="15"/>
  <c r="J326"/>
  <c r="K325"/>
  <c r="J325"/>
  <c r="L367" i="8" l="1"/>
  <c r="N367" s="1"/>
  <c r="L326" i="15"/>
  <c r="L325"/>
  <c r="O326"/>
  <c r="O325"/>
  <c r="N164" i="13"/>
  <c r="Q164" s="1"/>
  <c r="K323" i="15"/>
  <c r="J323"/>
  <c r="K321"/>
  <c r="J321"/>
  <c r="K338"/>
  <c r="J338"/>
  <c r="K324"/>
  <c r="J324"/>
  <c r="K322"/>
  <c r="J322"/>
  <c r="K320"/>
  <c r="J320"/>
  <c r="K269" i="10"/>
  <c r="G269"/>
  <c r="K266"/>
  <c r="G266"/>
  <c r="N231" i="14"/>
  <c r="Q231" s="1"/>
  <c r="K319" i="15"/>
  <c r="J319"/>
  <c r="N230" i="14"/>
  <c r="Q230" s="1"/>
  <c r="K318" i="15"/>
  <c r="J318"/>
  <c r="N229" i="14"/>
  <c r="Q229" s="1"/>
  <c r="K351" i="8"/>
  <c r="G351"/>
  <c r="K347"/>
  <c r="G347"/>
  <c r="J334" i="15"/>
  <c r="K334"/>
  <c r="K317"/>
  <c r="J317"/>
  <c r="K316"/>
  <c r="J316"/>
  <c r="N159" i="13"/>
  <c r="Q159" s="1"/>
  <c r="N157"/>
  <c r="Q157" s="1"/>
  <c r="K543" i="12"/>
  <c r="G543"/>
  <c r="K548"/>
  <c r="G548"/>
  <c r="K563"/>
  <c r="G563"/>
  <c r="K561"/>
  <c r="G561"/>
  <c r="K565"/>
  <c r="G565"/>
  <c r="K271" i="10"/>
  <c r="G271"/>
  <c r="K264"/>
  <c r="G264"/>
  <c r="K346" i="8"/>
  <c r="G346"/>
  <c r="K348"/>
  <c r="G348"/>
  <c r="K353"/>
  <c r="G353"/>
  <c r="K315" i="15"/>
  <c r="J315"/>
  <c r="K314"/>
  <c r="J314"/>
  <c r="J313"/>
  <c r="K313"/>
  <c r="K263" i="10"/>
  <c r="G263"/>
  <c r="L543" i="12" l="1"/>
  <c r="N543" s="1"/>
  <c r="O314" i="15"/>
  <c r="L338"/>
  <c r="L324"/>
  <c r="L321"/>
  <c r="O323"/>
  <c r="O320"/>
  <c r="L322"/>
  <c r="L320"/>
  <c r="L351" i="8"/>
  <c r="N351" s="1"/>
  <c r="L323" i="15"/>
  <c r="O321"/>
  <c r="O338"/>
  <c r="O324"/>
  <c r="O322"/>
  <c r="L319"/>
  <c r="O334"/>
  <c r="L318"/>
  <c r="N269" i="10"/>
  <c r="L269"/>
  <c r="L266"/>
  <c r="N266"/>
  <c r="O319" i="15"/>
  <c r="O318"/>
  <c r="O317"/>
  <c r="L316"/>
  <c r="L347" i="8"/>
  <c r="N347" s="1"/>
  <c r="L334" i="15"/>
  <c r="L317"/>
  <c r="O316"/>
  <c r="L346" i="8"/>
  <c r="N346" s="1"/>
  <c r="N263" i="10"/>
  <c r="L548" i="12"/>
  <c r="N548" s="1"/>
  <c r="L561"/>
  <c r="N561" s="1"/>
  <c r="L565"/>
  <c r="N565" s="1"/>
  <c r="L563"/>
  <c r="N563" s="1"/>
  <c r="L271" i="10"/>
  <c r="L264"/>
  <c r="N264"/>
  <c r="N271"/>
  <c r="L348" i="8"/>
  <c r="N348" s="1"/>
  <c r="L353"/>
  <c r="N353" s="1"/>
  <c r="L314" i="15"/>
  <c r="L315"/>
  <c r="O315"/>
  <c r="L313"/>
  <c r="O313"/>
  <c r="L263" i="10"/>
  <c r="K358" i="8"/>
  <c r="G358"/>
  <c r="K370"/>
  <c r="G370"/>
  <c r="K350"/>
  <c r="G350"/>
  <c r="K349"/>
  <c r="G349"/>
  <c r="K355"/>
  <c r="G355"/>
  <c r="K312" i="15"/>
  <c r="J312"/>
  <c r="K311"/>
  <c r="J311"/>
  <c r="K309"/>
  <c r="J309"/>
  <c r="K308"/>
  <c r="J308"/>
  <c r="J307"/>
  <c r="J306"/>
  <c r="O308" l="1"/>
  <c r="O309"/>
  <c r="O312"/>
  <c r="L358" i="8"/>
  <c r="N358" s="1"/>
  <c r="L370"/>
  <c r="N370" s="1"/>
  <c r="L350"/>
  <c r="N350" s="1"/>
  <c r="L349"/>
  <c r="N349" s="1"/>
  <c r="L355"/>
  <c r="N355" s="1"/>
  <c r="L308" i="15"/>
  <c r="L312"/>
  <c r="O311"/>
  <c r="L309"/>
  <c r="L311"/>
  <c r="K307" l="1"/>
  <c r="O307" s="1"/>
  <c r="K306"/>
  <c r="O306" s="1"/>
  <c r="K305"/>
  <c r="J305"/>
  <c r="K256" i="10"/>
  <c r="G256"/>
  <c r="K578" i="12"/>
  <c r="G578"/>
  <c r="K559"/>
  <c r="G559"/>
  <c r="K249" i="10"/>
  <c r="G249"/>
  <c r="N158" i="13"/>
  <c r="Q158" s="1"/>
  <c r="N160"/>
  <c r="Q160" s="1"/>
  <c r="K371" i="8"/>
  <c r="G371"/>
  <c r="K310" i="15"/>
  <c r="J310"/>
  <c r="J304"/>
  <c r="K304"/>
  <c r="K303"/>
  <c r="J303"/>
  <c r="K302"/>
  <c r="J302"/>
  <c r="K297"/>
  <c r="J297"/>
  <c r="K296"/>
  <c r="J296"/>
  <c r="K301"/>
  <c r="J301"/>
  <c r="K300"/>
  <c r="J300"/>
  <c r="K298"/>
  <c r="J298"/>
  <c r="K299"/>
  <c r="J299"/>
  <c r="K295"/>
  <c r="J295"/>
  <c r="K283"/>
  <c r="J283"/>
  <c r="K292"/>
  <c r="J292"/>
  <c r="K265" i="10"/>
  <c r="G265"/>
  <c r="K376" i="8"/>
  <c r="G376"/>
  <c r="K360"/>
  <c r="G360"/>
  <c r="K343"/>
  <c r="G343"/>
  <c r="K290" i="15"/>
  <c r="J290"/>
  <c r="J289"/>
  <c r="K289"/>
  <c r="K294"/>
  <c r="J294"/>
  <c r="K293"/>
  <c r="J293"/>
  <c r="K288"/>
  <c r="J288"/>
  <c r="K287"/>
  <c r="J287"/>
  <c r="K286"/>
  <c r="J286"/>
  <c r="J285"/>
  <c r="K291"/>
  <c r="J291"/>
  <c r="K285"/>
  <c r="K284"/>
  <c r="J284"/>
  <c r="K547" i="12"/>
  <c r="G547"/>
  <c r="K546"/>
  <c r="G546"/>
  <c r="K279" i="15"/>
  <c r="J279"/>
  <c r="K278"/>
  <c r="J278"/>
  <c r="K281"/>
  <c r="J281"/>
  <c r="K276"/>
  <c r="J276"/>
  <c r="J275"/>
  <c r="K275"/>
  <c r="J280"/>
  <c r="K282"/>
  <c r="J282"/>
  <c r="K280"/>
  <c r="K273"/>
  <c r="J273"/>
  <c r="K570" i="12"/>
  <c r="G570"/>
  <c r="K550"/>
  <c r="G550"/>
  <c r="K274" i="15"/>
  <c r="J274"/>
  <c r="K277"/>
  <c r="J277"/>
  <c r="K271"/>
  <c r="J271"/>
  <c r="K272"/>
  <c r="J272"/>
  <c r="K372" i="8"/>
  <c r="G372"/>
  <c r="N156" i="13"/>
  <c r="Q156" s="1"/>
  <c r="K549" i="12"/>
  <c r="G549"/>
  <c r="K551"/>
  <c r="G551"/>
  <c r="K258" i="10"/>
  <c r="G258"/>
  <c r="K556" i="12"/>
  <c r="G556"/>
  <c r="K257" i="10"/>
  <c r="G257"/>
  <c r="L304" i="15" l="1"/>
  <c r="L305"/>
  <c r="L307"/>
  <c r="L306"/>
  <c r="O305"/>
  <c r="L310"/>
  <c r="L256" i="10"/>
  <c r="N256"/>
  <c r="L578" i="12"/>
  <c r="N578" s="1"/>
  <c r="L559"/>
  <c r="N559" s="1"/>
  <c r="L249" i="10"/>
  <c r="N249"/>
  <c r="L343" i="8"/>
  <c r="N343" s="1"/>
  <c r="L371"/>
  <c r="N371" s="1"/>
  <c r="L551" i="12"/>
  <c r="N551" s="1"/>
  <c r="N258" i="10"/>
  <c r="O310" i="15"/>
  <c r="O304"/>
  <c r="L303"/>
  <c r="O303"/>
  <c r="L289"/>
  <c r="O300"/>
  <c r="O302"/>
  <c r="L302"/>
  <c r="O298"/>
  <c r="O297"/>
  <c r="O299"/>
  <c r="L296"/>
  <c r="O301"/>
  <c r="L297"/>
  <c r="O296"/>
  <c r="L300"/>
  <c r="L298"/>
  <c r="L301"/>
  <c r="L299"/>
  <c r="L295"/>
  <c r="O295"/>
  <c r="L286"/>
  <c r="L283"/>
  <c r="L291"/>
  <c r="O283"/>
  <c r="O286"/>
  <c r="L294"/>
  <c r="O293"/>
  <c r="O292"/>
  <c r="O288"/>
  <c r="L290"/>
  <c r="L287"/>
  <c r="L292"/>
  <c r="L570" i="12"/>
  <c r="N570" s="1"/>
  <c r="L265" i="10"/>
  <c r="N265"/>
  <c r="L547" i="12"/>
  <c r="N547" s="1"/>
  <c r="L546"/>
  <c r="N546" s="1"/>
  <c r="L376" i="8"/>
  <c r="N376" s="1"/>
  <c r="L360"/>
  <c r="N360" s="1"/>
  <c r="O290" i="15"/>
  <c r="O289"/>
  <c r="O294"/>
  <c r="L293"/>
  <c r="L288"/>
  <c r="O287"/>
  <c r="O285"/>
  <c r="O291"/>
  <c r="L284"/>
  <c r="L285"/>
  <c r="O284"/>
  <c r="L276"/>
  <c r="O280"/>
  <c r="O281"/>
  <c r="L281"/>
  <c r="L279"/>
  <c r="O276"/>
  <c r="L278"/>
  <c r="O278"/>
  <c r="O279"/>
  <c r="O275"/>
  <c r="L275"/>
  <c r="L273"/>
  <c r="L280"/>
  <c r="L282"/>
  <c r="O282"/>
  <c r="O273"/>
  <c r="L274"/>
  <c r="O274"/>
  <c r="L550" i="12"/>
  <c r="N550" s="1"/>
  <c r="L277" i="15"/>
  <c r="O277"/>
  <c r="L272"/>
  <c r="O271"/>
  <c r="O272"/>
  <c r="L271"/>
  <c r="L372" i="8"/>
  <c r="N372" s="1"/>
  <c r="L549" i="12"/>
  <c r="N549" s="1"/>
  <c r="L258" i="10"/>
  <c r="L556" i="12"/>
  <c r="N556" s="1"/>
  <c r="N257" i="10"/>
  <c r="L257"/>
  <c r="K357" i="8"/>
  <c r="G357"/>
  <c r="K352"/>
  <c r="G352"/>
  <c r="N227" i="14"/>
  <c r="Q227" s="1"/>
  <c r="N153" i="13"/>
  <c r="Q153" s="1"/>
  <c r="K540" i="12"/>
  <c r="G540"/>
  <c r="K536"/>
  <c r="G536"/>
  <c r="K545"/>
  <c r="G545"/>
  <c r="K254" i="10"/>
  <c r="G254"/>
  <c r="K335" i="8"/>
  <c r="G335"/>
  <c r="K340"/>
  <c r="G340"/>
  <c r="K337"/>
  <c r="G337"/>
  <c r="K267" i="15"/>
  <c r="J267"/>
  <c r="K266"/>
  <c r="J266"/>
  <c r="K265"/>
  <c r="J265"/>
  <c r="N226" i="14"/>
  <c r="Q226" s="1"/>
  <c r="N155" i="13"/>
  <c r="Q155" s="1"/>
  <c r="N165"/>
  <c r="Q165" s="1"/>
  <c r="K270" i="15"/>
  <c r="J270"/>
  <c r="K275" i="10"/>
  <c r="G275"/>
  <c r="K253"/>
  <c r="G253"/>
  <c r="K251"/>
  <c r="G251"/>
  <c r="K250"/>
  <c r="G250"/>
  <c r="K262"/>
  <c r="G262"/>
  <c r="K564" i="12"/>
  <c r="G564"/>
  <c r="K531"/>
  <c r="G531"/>
  <c r="K562"/>
  <c r="G562"/>
  <c r="K529"/>
  <c r="G529"/>
  <c r="K569"/>
  <c r="G569"/>
  <c r="N228" i="14"/>
  <c r="Q228" s="1"/>
  <c r="K264" i="15"/>
  <c r="J264"/>
  <c r="L340" i="8" l="1"/>
  <c r="N340" s="1"/>
  <c r="O265" i="15"/>
  <c r="L266"/>
  <c r="L251" i="10"/>
  <c r="L335" i="8"/>
  <c r="N335" s="1"/>
  <c r="L352"/>
  <c r="N352" s="1"/>
  <c r="N254" i="10"/>
  <c r="L357" i="8"/>
  <c r="N357" s="1"/>
  <c r="L254" i="10"/>
  <c r="L536" i="12"/>
  <c r="N536" s="1"/>
  <c r="L540"/>
  <c r="N540" s="1"/>
  <c r="L545"/>
  <c r="N545" s="1"/>
  <c r="L267" i="15"/>
  <c r="O267"/>
  <c r="O266"/>
  <c r="N251" i="10"/>
  <c r="L529" i="12"/>
  <c r="N529" s="1"/>
  <c r="L569"/>
  <c r="N569" s="1"/>
  <c r="L562"/>
  <c r="N562" s="1"/>
  <c r="L337" i="8"/>
  <c r="N337" s="1"/>
  <c r="L265" i="15"/>
  <c r="L270"/>
  <c r="O270"/>
  <c r="N262" i="10"/>
  <c r="L275"/>
  <c r="N275"/>
  <c r="N253"/>
  <c r="L253"/>
  <c r="L250"/>
  <c r="N250"/>
  <c r="L262"/>
  <c r="L531" i="12"/>
  <c r="N531" s="1"/>
  <c r="L564"/>
  <c r="N564" s="1"/>
  <c r="O264" i="15"/>
  <c r="L264"/>
  <c r="K356" i="8"/>
  <c r="G356"/>
  <c r="K332"/>
  <c r="G332"/>
  <c r="K247" i="10"/>
  <c r="G247"/>
  <c r="K516" i="12"/>
  <c r="G516"/>
  <c r="K535"/>
  <c r="G535"/>
  <c r="K534"/>
  <c r="G534"/>
  <c r="K511"/>
  <c r="G511"/>
  <c r="K359" i="8"/>
  <c r="G359"/>
  <c r="K239" i="10"/>
  <c r="G239"/>
  <c r="K520" i="12"/>
  <c r="G520"/>
  <c r="K525"/>
  <c r="G525"/>
  <c r="K522"/>
  <c r="G522"/>
  <c r="K244" i="10"/>
  <c r="G244"/>
  <c r="L247" l="1"/>
  <c r="L332" i="8"/>
  <c r="N332" s="1"/>
  <c r="L516" i="12"/>
  <c r="N516" s="1"/>
  <c r="L356" i="8"/>
  <c r="N356" s="1"/>
  <c r="N247" i="10"/>
  <c r="L535" i="12"/>
  <c r="N535" s="1"/>
  <c r="L534"/>
  <c r="N534" s="1"/>
  <c r="L511"/>
  <c r="N511" s="1"/>
  <c r="L359" i="8"/>
  <c r="N359" s="1"/>
  <c r="L239" i="10"/>
  <c r="N239"/>
  <c r="L520" i="12"/>
  <c r="N520" s="1"/>
  <c r="L525"/>
  <c r="N525" s="1"/>
  <c r="L522"/>
  <c r="N522" s="1"/>
  <c r="L244" i="10"/>
  <c r="N244"/>
  <c r="K544" i="12"/>
  <c r="G544"/>
  <c r="N150" i="13"/>
  <c r="Q150" s="1"/>
  <c r="N152"/>
  <c r="Q152" s="1"/>
  <c r="K269" i="15"/>
  <c r="J269"/>
  <c r="K268"/>
  <c r="J268"/>
  <c r="K263"/>
  <c r="J263"/>
  <c r="K512" i="12"/>
  <c r="G512"/>
  <c r="K513"/>
  <c r="G513"/>
  <c r="K530"/>
  <c r="G530"/>
  <c r="K344" i="8"/>
  <c r="G344"/>
  <c r="K521" i="12"/>
  <c r="G521"/>
  <c r="K526"/>
  <c r="G526"/>
  <c r="K533"/>
  <c r="G533"/>
  <c r="K568"/>
  <c r="G568"/>
  <c r="K517"/>
  <c r="G517"/>
  <c r="K238" i="10"/>
  <c r="G238"/>
  <c r="L512" i="12" l="1"/>
  <c r="N512" s="1"/>
  <c r="L544"/>
  <c r="N544" s="1"/>
  <c r="O268" i="15"/>
  <c r="O269"/>
  <c r="L263"/>
  <c r="L269"/>
  <c r="L268"/>
  <c r="O263"/>
  <c r="L530" i="12"/>
  <c r="N530" s="1"/>
  <c r="L513"/>
  <c r="N513" s="1"/>
  <c r="L344" i="8"/>
  <c r="N344" s="1"/>
  <c r="L521" i="12"/>
  <c r="N521" s="1"/>
  <c r="L526"/>
  <c r="N526" s="1"/>
  <c r="L533"/>
  <c r="N533" s="1"/>
  <c r="L568"/>
  <c r="N568" s="1"/>
  <c r="L517"/>
  <c r="N517" s="1"/>
  <c r="L238" i="10"/>
  <c r="N238"/>
  <c r="K341" i="8"/>
  <c r="G341"/>
  <c r="K240" i="10"/>
  <c r="G240"/>
  <c r="N223" i="14"/>
  <c r="Q223" s="1"/>
  <c r="K260" i="10"/>
  <c r="G260"/>
  <c r="K231"/>
  <c r="G231"/>
  <c r="K515" i="12"/>
  <c r="G515"/>
  <c r="N224" i="14"/>
  <c r="Q224" s="1"/>
  <c r="N151" i="13"/>
  <c r="Q151" s="1"/>
  <c r="K252" i="10"/>
  <c r="G252"/>
  <c r="K270"/>
  <c r="G270"/>
  <c r="K333" i="8"/>
  <c r="G333"/>
  <c r="K524" i="12"/>
  <c r="G524"/>
  <c r="K342" i="8"/>
  <c r="G342"/>
  <c r="K331"/>
  <c r="G331"/>
  <c r="K537" i="12"/>
  <c r="G537"/>
  <c r="K527"/>
  <c r="G527"/>
  <c r="K503"/>
  <c r="G503"/>
  <c r="N225" i="14"/>
  <c r="Q225" s="1"/>
  <c r="K502" i="12"/>
  <c r="K13" i="10"/>
  <c r="K366" i="8"/>
  <c r="G366"/>
  <c r="K338"/>
  <c r="G338"/>
  <c r="K510" i="12"/>
  <c r="G510"/>
  <c r="K519"/>
  <c r="G519"/>
  <c r="K518"/>
  <c r="G518"/>
  <c r="K532"/>
  <c r="G532"/>
  <c r="K509"/>
  <c r="G509"/>
  <c r="K504"/>
  <c r="G504"/>
  <c r="L341" i="8" l="1"/>
  <c r="N341" s="1"/>
  <c r="L537" i="12"/>
  <c r="N537" s="1"/>
  <c r="L524"/>
  <c r="N524" s="1"/>
  <c r="L240" i="10"/>
  <c r="N240"/>
  <c r="L252"/>
  <c r="N231"/>
  <c r="N260"/>
  <c r="L260"/>
  <c r="L231"/>
  <c r="L515" i="12"/>
  <c r="N515" s="1"/>
  <c r="L333" i="8"/>
  <c r="N333" s="1"/>
  <c r="L270" i="10"/>
  <c r="N270"/>
  <c r="N252"/>
  <c r="L342" i="8"/>
  <c r="N342" s="1"/>
  <c r="L331"/>
  <c r="N331" s="1"/>
  <c r="L527" i="12"/>
  <c r="N527" s="1"/>
  <c r="L503"/>
  <c r="N503" s="1"/>
  <c r="L366" i="8"/>
  <c r="N366" s="1"/>
  <c r="L338"/>
  <c r="N338" s="1"/>
  <c r="L510" i="12"/>
  <c r="N510" s="1"/>
  <c r="L519"/>
  <c r="N519" s="1"/>
  <c r="L518"/>
  <c r="N518" s="1"/>
  <c r="L532"/>
  <c r="N532" s="1"/>
  <c r="L504"/>
  <c r="N504" s="1"/>
  <c r="L509"/>
  <c r="N509" s="1"/>
  <c r="K334" i="8" l="1"/>
  <c r="G334"/>
  <c r="K234" i="10"/>
  <c r="G234"/>
  <c r="K230"/>
  <c r="G230"/>
  <c r="N154" i="13"/>
  <c r="Q154" s="1"/>
  <c r="N149"/>
  <c r="Q149" s="1"/>
  <c r="K528" i="12"/>
  <c r="G528"/>
  <c r="K514"/>
  <c r="G514"/>
  <c r="K539"/>
  <c r="G539"/>
  <c r="K246" i="10"/>
  <c r="G246"/>
  <c r="K345" i="8"/>
  <c r="G345"/>
  <c r="K248" i="10"/>
  <c r="G248"/>
  <c r="K339" i="8"/>
  <c r="G339"/>
  <c r="K241" i="10"/>
  <c r="G241"/>
  <c r="K233"/>
  <c r="G233"/>
  <c r="K237"/>
  <c r="G237"/>
  <c r="K236"/>
  <c r="G236"/>
  <c r="K245"/>
  <c r="G245"/>
  <c r="K229"/>
  <c r="G229"/>
  <c r="K541" i="12"/>
  <c r="G541"/>
  <c r="K508"/>
  <c r="G508"/>
  <c r="K232" i="10"/>
  <c r="G232"/>
  <c r="K259"/>
  <c r="G259"/>
  <c r="G13"/>
  <c r="N222" i="14"/>
  <c r="Q222" s="1"/>
  <c r="K506" i="12"/>
  <c r="K227" i="10"/>
  <c r="G227"/>
  <c r="L345" i="8" l="1"/>
  <c r="N345" s="1"/>
  <c r="L237" i="10"/>
  <c r="N230"/>
  <c r="L230"/>
  <c r="L334" i="8"/>
  <c r="N334" s="1"/>
  <c r="N234" i="10"/>
  <c r="L234"/>
  <c r="N246"/>
  <c r="L259"/>
  <c r="L229"/>
  <c r="L514" i="12"/>
  <c r="N514" s="1"/>
  <c r="L528"/>
  <c r="N528" s="1"/>
  <c r="L539"/>
  <c r="N539" s="1"/>
  <c r="L246" i="10"/>
  <c r="L248"/>
  <c r="N248"/>
  <c r="L339" i="8"/>
  <c r="N339" s="1"/>
  <c r="L541" i="12"/>
  <c r="N541" s="1"/>
  <c r="L241" i="10"/>
  <c r="L233"/>
  <c r="N233"/>
  <c r="N237"/>
  <c r="N236"/>
  <c r="L236"/>
  <c r="N241"/>
  <c r="L245"/>
  <c r="N245"/>
  <c r="N229"/>
  <c r="L508" i="12"/>
  <c r="N508" s="1"/>
  <c r="L232" i="10"/>
  <c r="N232"/>
  <c r="L13"/>
  <c r="N13"/>
  <c r="N259"/>
  <c r="L227"/>
  <c r="N227"/>
  <c r="K499" i="12"/>
  <c r="G499"/>
  <c r="K261" i="10"/>
  <c r="G261"/>
  <c r="K223"/>
  <c r="G223"/>
  <c r="K330" i="8"/>
  <c r="G330"/>
  <c r="N221" i="14"/>
  <c r="Q221" s="1"/>
  <c r="K225" i="10"/>
  <c r="G225"/>
  <c r="K243"/>
  <c r="G243"/>
  <c r="L330" i="8" l="1"/>
  <c r="N330" s="1"/>
  <c r="L243" i="10"/>
  <c r="L499" i="12"/>
  <c r="N499" s="1"/>
  <c r="N261" i="10"/>
  <c r="N225"/>
  <c r="L261"/>
  <c r="L223"/>
  <c r="N223"/>
  <c r="N243"/>
  <c r="L225"/>
  <c r="K493" i="12"/>
  <c r="K538"/>
  <c r="G538"/>
  <c r="K498"/>
  <c r="G498"/>
  <c r="G493"/>
  <c r="K242" i="10"/>
  <c r="G242"/>
  <c r="K221"/>
  <c r="G221"/>
  <c r="K329" i="8"/>
  <c r="G329"/>
  <c r="K228" i="10"/>
  <c r="G228"/>
  <c r="K226"/>
  <c r="G226"/>
  <c r="K235"/>
  <c r="G235"/>
  <c r="K222"/>
  <c r="G222"/>
  <c r="K523" i="12"/>
  <c r="G523"/>
  <c r="K489"/>
  <c r="G489"/>
  <c r="K501"/>
  <c r="G501"/>
  <c r="K495"/>
  <c r="G495"/>
  <c r="K500"/>
  <c r="G500"/>
  <c r="K491"/>
  <c r="G491"/>
  <c r="K220" i="10"/>
  <c r="G220"/>
  <c r="K219"/>
  <c r="G219"/>
  <c r="K327" i="8"/>
  <c r="G327"/>
  <c r="K490" i="12"/>
  <c r="G490"/>
  <c r="K497"/>
  <c r="G497"/>
  <c r="K486"/>
  <c r="G486"/>
  <c r="K476"/>
  <c r="G476"/>
  <c r="G506"/>
  <c r="K483"/>
  <c r="G483"/>
  <c r="K481"/>
  <c r="G481"/>
  <c r="K215" i="10"/>
  <c r="G215"/>
  <c r="K336" i="8"/>
  <c r="G336"/>
  <c r="K255" i="10"/>
  <c r="G255"/>
  <c r="K496" i="12"/>
  <c r="G496"/>
  <c r="K487"/>
  <c r="G487"/>
  <c r="K507"/>
  <c r="G507"/>
  <c r="K479"/>
  <c r="G479"/>
  <c r="K505"/>
  <c r="G505"/>
  <c r="K482"/>
  <c r="G482"/>
  <c r="K475"/>
  <c r="G475"/>
  <c r="K480"/>
  <c r="G480"/>
  <c r="K212" i="10"/>
  <c r="G212"/>
  <c r="K485" i="12"/>
  <c r="G485"/>
  <c r="K488"/>
  <c r="G488"/>
  <c r="K484"/>
  <c r="G484"/>
  <c r="G502"/>
  <c r="K492"/>
  <c r="G492"/>
  <c r="K478"/>
  <c r="G478"/>
  <c r="K477"/>
  <c r="G477"/>
  <c r="K214" i="10"/>
  <c r="G214"/>
  <c r="K213"/>
  <c r="G213"/>
  <c r="K216"/>
  <c r="G216"/>
  <c r="K218"/>
  <c r="G218"/>
  <c r="K217"/>
  <c r="G217"/>
  <c r="K262" i="15"/>
  <c r="J262"/>
  <c r="N220" i="14"/>
  <c r="Q220" s="1"/>
  <c r="K261" i="15"/>
  <c r="J261"/>
  <c r="K258"/>
  <c r="J258"/>
  <c r="K260"/>
  <c r="J260"/>
  <c r="N219" i="14"/>
  <c r="Q219" s="1"/>
  <c r="N217"/>
  <c r="Q217" s="1"/>
  <c r="N218"/>
  <c r="Q218" s="1"/>
  <c r="N215"/>
  <c r="Q215" s="1"/>
  <c r="N211"/>
  <c r="Q211" s="1"/>
  <c r="N213"/>
  <c r="Q213" s="1"/>
  <c r="K542" i="12"/>
  <c r="G542"/>
  <c r="K211" i="10"/>
  <c r="G211"/>
  <c r="N216" i="14"/>
  <c r="Q216" s="1"/>
  <c r="K494" i="12"/>
  <c r="G494"/>
  <c r="K328" i="8"/>
  <c r="G328"/>
  <c r="K256" i="15"/>
  <c r="J256"/>
  <c r="N214" i="14"/>
  <c r="Q214" s="1"/>
  <c r="N212"/>
  <c r="Q212" s="1"/>
  <c r="K473" i="12"/>
  <c r="G473"/>
  <c r="K472"/>
  <c r="G472"/>
  <c r="J254" i="15"/>
  <c r="J252"/>
  <c r="J251"/>
  <c r="K254"/>
  <c r="K252"/>
  <c r="K251"/>
  <c r="N208" i="14"/>
  <c r="Q208" s="1"/>
  <c r="N209"/>
  <c r="Q209" s="1"/>
  <c r="N207"/>
  <c r="Q207" s="1"/>
  <c r="K259" i="15"/>
  <c r="J259"/>
  <c r="N203" i="14"/>
  <c r="Q203" s="1"/>
  <c r="N202"/>
  <c r="Q202" s="1"/>
  <c r="K224" i="10"/>
  <c r="G224"/>
  <c r="K210"/>
  <c r="G210"/>
  <c r="N204" i="14"/>
  <c r="Q204" s="1"/>
  <c r="K464" i="12"/>
  <c r="G464"/>
  <c r="G467"/>
  <c r="K467"/>
  <c r="K466"/>
  <c r="G466"/>
  <c r="J255" i="15"/>
  <c r="K253"/>
  <c r="J253"/>
  <c r="K257"/>
  <c r="J257"/>
  <c r="K255"/>
  <c r="N206" i="14"/>
  <c r="Q206" s="1"/>
  <c r="N210"/>
  <c r="Q210" s="1"/>
  <c r="N199"/>
  <c r="Q199" s="1"/>
  <c r="N198"/>
  <c r="Q198" s="1"/>
  <c r="N197"/>
  <c r="Q197" s="1"/>
  <c r="K250" i="15"/>
  <c r="J250"/>
  <c r="N242" i="10" l="1"/>
  <c r="L215"/>
  <c r="L538" i="12"/>
  <c r="N538" s="1"/>
  <c r="L523"/>
  <c r="N523" s="1"/>
  <c r="L329" i="8"/>
  <c r="N329" s="1"/>
  <c r="L327"/>
  <c r="N327" s="1"/>
  <c r="L498" i="12"/>
  <c r="N498" s="1"/>
  <c r="L493"/>
  <c r="N493" s="1"/>
  <c r="L242" i="10"/>
  <c r="L221"/>
  <c r="N221"/>
  <c r="L219"/>
  <c r="L226"/>
  <c r="N226"/>
  <c r="L228"/>
  <c r="N228"/>
  <c r="L489" i="12"/>
  <c r="N489" s="1"/>
  <c r="L235" i="10"/>
  <c r="N235"/>
  <c r="N222"/>
  <c r="L222"/>
  <c r="L501" i="12"/>
  <c r="N501" s="1"/>
  <c r="L495"/>
  <c r="N495" s="1"/>
  <c r="L500"/>
  <c r="N500" s="1"/>
  <c r="L491"/>
  <c r="N491" s="1"/>
  <c r="N220" i="10"/>
  <c r="L220"/>
  <c r="N219"/>
  <c r="N255"/>
  <c r="L483" i="12"/>
  <c r="N483" s="1"/>
  <c r="L542"/>
  <c r="N542" s="1"/>
  <c r="L255" i="10"/>
  <c r="L485" i="12"/>
  <c r="N485" s="1"/>
  <c r="L490"/>
  <c r="N490" s="1"/>
  <c r="L484"/>
  <c r="N484" s="1"/>
  <c r="L479"/>
  <c r="N479" s="1"/>
  <c r="L497"/>
  <c r="N497" s="1"/>
  <c r="L486"/>
  <c r="N486" s="1"/>
  <c r="L476"/>
  <c r="N476" s="1"/>
  <c r="L506"/>
  <c r="N506" s="1"/>
  <c r="L481"/>
  <c r="N481" s="1"/>
  <c r="L212" i="10"/>
  <c r="N215"/>
  <c r="L336" i="8"/>
  <c r="N336" s="1"/>
  <c r="L496" i="12"/>
  <c r="N496" s="1"/>
  <c r="L260" i="15"/>
  <c r="L487" i="12"/>
  <c r="N487" s="1"/>
  <c r="L507"/>
  <c r="N507" s="1"/>
  <c r="L505"/>
  <c r="N505" s="1"/>
  <c r="L482"/>
  <c r="N482" s="1"/>
  <c r="L475"/>
  <c r="N475" s="1"/>
  <c r="L480"/>
  <c r="N480" s="1"/>
  <c r="L213" i="10"/>
  <c r="N218"/>
  <c r="N212"/>
  <c r="L488" i="12"/>
  <c r="N488" s="1"/>
  <c r="L502"/>
  <c r="N502" s="1"/>
  <c r="L492"/>
  <c r="N492" s="1"/>
  <c r="L478"/>
  <c r="N478" s="1"/>
  <c r="L477"/>
  <c r="N477" s="1"/>
  <c r="L214" i="10"/>
  <c r="N213"/>
  <c r="L216"/>
  <c r="L218"/>
  <c r="L217"/>
  <c r="N214"/>
  <c r="N217"/>
  <c r="N216"/>
  <c r="L262" i="15"/>
  <c r="O262"/>
  <c r="L261"/>
  <c r="O258"/>
  <c r="L258"/>
  <c r="O260"/>
  <c r="O261"/>
  <c r="L254"/>
  <c r="L472" i="12"/>
  <c r="N472" s="1"/>
  <c r="L211" i="10"/>
  <c r="N211"/>
  <c r="L252" i="15"/>
  <c r="O256"/>
  <c r="L251"/>
  <c r="L494" i="12"/>
  <c r="N494" s="1"/>
  <c r="L328" i="8"/>
  <c r="N328" s="1"/>
  <c r="L256" i="15"/>
  <c r="L473" i="12"/>
  <c r="N473" s="1"/>
  <c r="O252" i="15"/>
  <c r="O251"/>
  <c r="O254"/>
  <c r="L464" i="12"/>
  <c r="N464" s="1"/>
  <c r="L259" i="15"/>
  <c r="O259"/>
  <c r="L467" i="12"/>
  <c r="N467" s="1"/>
  <c r="L253" i="15"/>
  <c r="L224" i="10"/>
  <c r="N224"/>
  <c r="L210"/>
  <c r="N210"/>
  <c r="L250" i="15"/>
  <c r="O257"/>
  <c r="L255"/>
  <c r="L466" i="12"/>
  <c r="N466" s="1"/>
  <c r="O255" i="15"/>
  <c r="L257"/>
  <c r="O253"/>
  <c r="O250"/>
  <c r="J249"/>
  <c r="K249"/>
  <c r="K469" i="12"/>
  <c r="G469"/>
  <c r="N201" i="14"/>
  <c r="Q201" s="1"/>
  <c r="N195"/>
  <c r="Q195" s="1"/>
  <c r="N196"/>
  <c r="Q196" s="1"/>
  <c r="J246" i="15"/>
  <c r="J248"/>
  <c r="J247"/>
  <c r="K248"/>
  <c r="K246"/>
  <c r="K247"/>
  <c r="N205" i="14"/>
  <c r="Q205" s="1"/>
  <c r="O248" i="15" l="1"/>
  <c r="L246"/>
  <c r="O247"/>
  <c r="O249"/>
  <c r="L249"/>
  <c r="L469" i="12"/>
  <c r="N469" s="1"/>
  <c r="L248" i="15"/>
  <c r="L247"/>
  <c r="O246"/>
  <c r="N192" i="14"/>
  <c r="Q192" s="1"/>
  <c r="K455" i="12"/>
  <c r="G455"/>
  <c r="K451"/>
  <c r="G451"/>
  <c r="K245" i="15"/>
  <c r="J245"/>
  <c r="K243"/>
  <c r="J243"/>
  <c r="J244"/>
  <c r="O244" s="1"/>
  <c r="N193" i="14"/>
  <c r="Q193" s="1"/>
  <c r="N190"/>
  <c r="Q190" s="1"/>
  <c r="N188"/>
  <c r="Q188" s="1"/>
  <c r="N194"/>
  <c r="Q194" s="1"/>
  <c r="N189"/>
  <c r="Q189" s="1"/>
  <c r="N191"/>
  <c r="Q191" s="1"/>
  <c r="K463" i="12"/>
  <c r="G463"/>
  <c r="K459"/>
  <c r="G459"/>
  <c r="K325" i="8"/>
  <c r="G325"/>
  <c r="K240" i="15"/>
  <c r="J240"/>
  <c r="K326" i="8"/>
  <c r="G326"/>
  <c r="K470" i="12"/>
  <c r="G470"/>
  <c r="K241" i="15"/>
  <c r="J241"/>
  <c r="K238"/>
  <c r="J238"/>
  <c r="K242"/>
  <c r="J242"/>
  <c r="K474" i="12"/>
  <c r="G474"/>
  <c r="K471"/>
  <c r="G471"/>
  <c r="K208" i="10"/>
  <c r="G208"/>
  <c r="L471" i="12" l="1"/>
  <c r="N471" s="1"/>
  <c r="L244" i="15"/>
  <c r="L455" i="12"/>
  <c r="N455" s="1"/>
  <c r="L451"/>
  <c r="N451" s="1"/>
  <c r="L245" i="15"/>
  <c r="O243"/>
  <c r="O245"/>
  <c r="L243"/>
  <c r="L463" i="12"/>
  <c r="N463" s="1"/>
  <c r="L459"/>
  <c r="N459" s="1"/>
  <c r="L325" i="8"/>
  <c r="N325" s="1"/>
  <c r="L240" i="15"/>
  <c r="L238"/>
  <c r="L241"/>
  <c r="O240"/>
  <c r="L326" i="8"/>
  <c r="N326" s="1"/>
  <c r="L470" i="12"/>
  <c r="N470" s="1"/>
  <c r="O241" i="15"/>
  <c r="O238"/>
  <c r="O242"/>
  <c r="L242"/>
  <c r="L474" i="12"/>
  <c r="N474" s="1"/>
  <c r="N208" i="10"/>
  <c r="L208"/>
  <c r="N148" i="13" l="1"/>
  <c r="Q148" s="1"/>
  <c r="K460" i="12"/>
  <c r="G460"/>
  <c r="N187" i="14"/>
  <c r="Q187" s="1"/>
  <c r="N184"/>
  <c r="Q184" s="1"/>
  <c r="N200"/>
  <c r="Q200" s="1"/>
  <c r="K209" i="10"/>
  <c r="G209"/>
  <c r="K321" i="8"/>
  <c r="G321"/>
  <c r="K456" i="12"/>
  <c r="G456"/>
  <c r="N182" i="14"/>
  <c r="Q182" s="1"/>
  <c r="K323" i="8"/>
  <c r="G323"/>
  <c r="N180" i="14"/>
  <c r="Q180" s="1"/>
  <c r="N186"/>
  <c r="Q186" s="1"/>
  <c r="N183"/>
  <c r="Q183" s="1"/>
  <c r="N176"/>
  <c r="Q176" s="1"/>
  <c r="N181"/>
  <c r="Q181" s="1"/>
  <c r="K462" i="12"/>
  <c r="G462"/>
  <c r="K457"/>
  <c r="G457"/>
  <c r="N177" i="14"/>
  <c r="Q177" s="1"/>
  <c r="N185"/>
  <c r="Q185" s="1"/>
  <c r="N179"/>
  <c r="Q179" s="1"/>
  <c r="K468" i="12"/>
  <c r="G468"/>
  <c r="K322" i="8"/>
  <c r="G322"/>
  <c r="N178" i="14"/>
  <c r="Q178" s="1"/>
  <c r="K442" i="12"/>
  <c r="G442"/>
  <c r="K446"/>
  <c r="G446"/>
  <c r="K465"/>
  <c r="G465"/>
  <c r="K450"/>
  <c r="G450"/>
  <c r="K320" i="8"/>
  <c r="G320"/>
  <c r="K452" i="12"/>
  <c r="G452"/>
  <c r="N175" i="14"/>
  <c r="Q175" s="1"/>
  <c r="K437" i="12"/>
  <c r="G437"/>
  <c r="N174" i="14"/>
  <c r="Q174" s="1"/>
  <c r="N171"/>
  <c r="Q171" s="1"/>
  <c r="N170"/>
  <c r="Q170" s="1"/>
  <c r="N168"/>
  <c r="Q168" s="1"/>
  <c r="N145" i="13"/>
  <c r="Q145" s="1"/>
  <c r="K440" i="12"/>
  <c r="G440"/>
  <c r="K461"/>
  <c r="G461"/>
  <c r="K449"/>
  <c r="G449"/>
  <c r="N172" i="14"/>
  <c r="Q172" s="1"/>
  <c r="N173"/>
  <c r="Q173" s="1"/>
  <c r="K429" i="12"/>
  <c r="G429"/>
  <c r="K443"/>
  <c r="G443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8" i="12"/>
  <c r="G438"/>
  <c r="K445"/>
  <c r="G445"/>
  <c r="K432"/>
  <c r="G432"/>
  <c r="N156" i="14"/>
  <c r="Q156" s="1"/>
  <c r="N164"/>
  <c r="Q164" s="1"/>
  <c r="K431" i="12"/>
  <c r="G431"/>
  <c r="K205" i="10"/>
  <c r="G205"/>
  <c r="K204"/>
  <c r="G204"/>
  <c r="N143" i="13"/>
  <c r="Q143" s="1"/>
  <c r="N140"/>
  <c r="Q140" s="1"/>
  <c r="K239" i="15"/>
  <c r="J239"/>
  <c r="N163" i="14"/>
  <c r="Q163" s="1"/>
  <c r="N138" i="13"/>
  <c r="Q138" s="1"/>
  <c r="N155" i="14"/>
  <c r="Q155" s="1"/>
  <c r="N157"/>
  <c r="Q157" s="1"/>
  <c r="K428" i="12"/>
  <c r="G428"/>
  <c r="N160" i="14"/>
  <c r="Q160" s="1"/>
  <c r="N154"/>
  <c r="Q154" s="1"/>
  <c r="N162"/>
  <c r="Q162" s="1"/>
  <c r="K423" i="12"/>
  <c r="G423"/>
  <c r="K435"/>
  <c r="G435"/>
  <c r="N153" i="14"/>
  <c r="Q153" s="1"/>
  <c r="K418" i="12"/>
  <c r="G418"/>
  <c r="K436"/>
  <c r="G436"/>
  <c r="K319" i="8"/>
  <c r="G319"/>
  <c r="K422" i="12"/>
  <c r="G422"/>
  <c r="K430"/>
  <c r="G430"/>
  <c r="K441"/>
  <c r="G441"/>
  <c r="K447"/>
  <c r="G447"/>
  <c r="K439"/>
  <c r="G439"/>
  <c r="K434"/>
  <c r="G434"/>
  <c r="K421"/>
  <c r="G421"/>
  <c r="N151" i="14"/>
  <c r="Q151" s="1"/>
  <c r="N150"/>
  <c r="Q150" s="1"/>
  <c r="N149"/>
  <c r="Q149" s="1"/>
  <c r="N144" i="13"/>
  <c r="Q144" s="1"/>
  <c r="K433" i="12"/>
  <c r="G433"/>
  <c r="K316" i="8"/>
  <c r="G316"/>
  <c r="N134" i="13"/>
  <c r="Q134" s="1"/>
  <c r="N135"/>
  <c r="Q135" s="1"/>
  <c r="N136"/>
  <c r="Q136" s="1"/>
  <c r="K206" i="10"/>
  <c r="G206"/>
  <c r="K237" i="15"/>
  <c r="J237"/>
  <c r="K198" i="10"/>
  <c r="G198"/>
  <c r="K313" i="8"/>
  <c r="G313"/>
  <c r="N147" i="14"/>
  <c r="Q147" s="1"/>
  <c r="N148"/>
  <c r="Q148" s="1"/>
  <c r="N145"/>
  <c r="Q145" s="1"/>
  <c r="N146"/>
  <c r="Q146" s="1"/>
  <c r="N139" i="13"/>
  <c r="Q139" s="1"/>
  <c r="K199" i="10"/>
  <c r="G199"/>
  <c r="K202"/>
  <c r="G202"/>
  <c r="N152" i="14"/>
  <c r="Q152" s="1"/>
  <c r="K201" i="10"/>
  <c r="G201"/>
  <c r="N144" i="14"/>
  <c r="Q144" s="1"/>
  <c r="K236" i="15"/>
  <c r="J236"/>
  <c r="K414" i="12"/>
  <c r="K203" i="10"/>
  <c r="G203"/>
  <c r="K318" i="8"/>
  <c r="G318"/>
  <c r="K311"/>
  <c r="G311"/>
  <c r="K420" i="12"/>
  <c r="G420"/>
  <c r="K314" i="8"/>
  <c r="G314"/>
  <c r="K407" i="12"/>
  <c r="G407"/>
  <c r="K235" i="15"/>
  <c r="J235"/>
  <c r="K415" i="12"/>
  <c r="G415"/>
  <c r="K315" i="8"/>
  <c r="G315"/>
  <c r="N209" i="10" l="1"/>
  <c r="O239" i="15"/>
  <c r="L460" i="12"/>
  <c r="N460" s="1"/>
  <c r="L209" i="10"/>
  <c r="L321" i="8"/>
  <c r="N321" s="1"/>
  <c r="L456" i="12"/>
  <c r="N456" s="1"/>
  <c r="L323" i="8"/>
  <c r="N323" s="1"/>
  <c r="L462" i="12"/>
  <c r="N462" s="1"/>
  <c r="L457"/>
  <c r="N457" s="1"/>
  <c r="L450"/>
  <c r="N450" s="1"/>
  <c r="L313" i="8"/>
  <c r="N313" s="1"/>
  <c r="L322"/>
  <c r="N322" s="1"/>
  <c r="L468" i="12"/>
  <c r="N468" s="1"/>
  <c r="L442"/>
  <c r="N442" s="1"/>
  <c r="L432"/>
  <c r="N432" s="1"/>
  <c r="L438"/>
  <c r="N438" s="1"/>
  <c r="L446"/>
  <c r="N446" s="1"/>
  <c r="L465"/>
  <c r="N465" s="1"/>
  <c r="L320" i="8"/>
  <c r="N320" s="1"/>
  <c r="L452" i="12"/>
  <c r="N452" s="1"/>
  <c r="L437"/>
  <c r="N437" s="1"/>
  <c r="L440"/>
  <c r="N440" s="1"/>
  <c r="L449"/>
  <c r="N449" s="1"/>
  <c r="L461"/>
  <c r="N461" s="1"/>
  <c r="L429"/>
  <c r="N429" s="1"/>
  <c r="L443"/>
  <c r="N443" s="1"/>
  <c r="L445"/>
  <c r="N445" s="1"/>
  <c r="L436"/>
  <c r="N436" s="1"/>
  <c r="L422"/>
  <c r="N422" s="1"/>
  <c r="L431"/>
  <c r="N431" s="1"/>
  <c r="L205" i="10"/>
  <c r="N205"/>
  <c r="L204"/>
  <c r="N204"/>
  <c r="L239" i="15"/>
  <c r="L428" i="12"/>
  <c r="N428" s="1"/>
  <c r="L423"/>
  <c r="N423" s="1"/>
  <c r="L435"/>
  <c r="N435" s="1"/>
  <c r="L319" i="8"/>
  <c r="N319" s="1"/>
  <c r="L418" i="12"/>
  <c r="N418" s="1"/>
  <c r="L430"/>
  <c r="N430" s="1"/>
  <c r="L433"/>
  <c r="N433" s="1"/>
  <c r="L441"/>
  <c r="N441" s="1"/>
  <c r="L447"/>
  <c r="N447" s="1"/>
  <c r="L439"/>
  <c r="N439" s="1"/>
  <c r="L434"/>
  <c r="N434" s="1"/>
  <c r="L421"/>
  <c r="N421" s="1"/>
  <c r="L316" i="8"/>
  <c r="N316" s="1"/>
  <c r="L206" i="10"/>
  <c r="N206"/>
  <c r="L237" i="15"/>
  <c r="L236"/>
  <c r="O237"/>
  <c r="L198" i="10"/>
  <c r="N198"/>
  <c r="L199"/>
  <c r="N199"/>
  <c r="N202"/>
  <c r="L202"/>
  <c r="L420" i="12"/>
  <c r="N420" s="1"/>
  <c r="N201" i="10"/>
  <c r="L201"/>
  <c r="O236" i="15"/>
  <c r="L203" i="10"/>
  <c r="N203"/>
  <c r="O235" i="15"/>
  <c r="L318" i="8"/>
  <c r="N318" s="1"/>
  <c r="L311"/>
  <c r="N311" s="1"/>
  <c r="L314"/>
  <c r="N314" s="1"/>
  <c r="L407" i="12"/>
  <c r="N407" s="1"/>
  <c r="L235" i="15"/>
  <c r="L415" i="12"/>
  <c r="N415" s="1"/>
  <c r="L315" i="8"/>
  <c r="N315" s="1"/>
  <c r="K405" i="12"/>
  <c r="G405"/>
  <c r="N146" i="13"/>
  <c r="Q146" s="1"/>
  <c r="K419" i="12"/>
  <c r="G419"/>
  <c r="N143" i="14"/>
  <c r="Q143" s="1"/>
  <c r="K401" i="12"/>
  <c r="G401"/>
  <c r="K234" i="15"/>
  <c r="J234"/>
  <c r="K233"/>
  <c r="J233"/>
  <c r="N137" i="13"/>
  <c r="Q137" s="1"/>
  <c r="K448" i="12"/>
  <c r="G448"/>
  <c r="K400"/>
  <c r="G400"/>
  <c r="K424"/>
  <c r="G424"/>
  <c r="K399"/>
  <c r="G399"/>
  <c r="K207" i="10"/>
  <c r="G207"/>
  <c r="K317" i="8"/>
  <c r="G317"/>
  <c r="K197" i="10"/>
  <c r="G197"/>
  <c r="K196"/>
  <c r="G196"/>
  <c r="K396" i="12"/>
  <c r="G396"/>
  <c r="K402"/>
  <c r="G402"/>
  <c r="K427"/>
  <c r="G427"/>
  <c r="K417"/>
  <c r="G417"/>
  <c r="K310" i="8"/>
  <c r="G310"/>
  <c r="K324"/>
  <c r="G324"/>
  <c r="K308"/>
  <c r="G308"/>
  <c r="L405" i="12" l="1"/>
  <c r="N405" s="1"/>
  <c r="L402"/>
  <c r="N402" s="1"/>
  <c r="L424"/>
  <c r="N424" s="1"/>
  <c r="L308" i="8"/>
  <c r="N308" s="1"/>
  <c r="L310"/>
  <c r="N310" s="1"/>
  <c r="L419" i="12"/>
  <c r="N419" s="1"/>
  <c r="L401"/>
  <c r="N401" s="1"/>
  <c r="L234" i="15"/>
  <c r="O234"/>
  <c r="L233"/>
  <c r="O233"/>
  <c r="L399" i="12"/>
  <c r="N399" s="1"/>
  <c r="L448"/>
  <c r="N448" s="1"/>
  <c r="L400"/>
  <c r="N400" s="1"/>
  <c r="N207" i="10"/>
  <c r="L207"/>
  <c r="L317" i="8"/>
  <c r="N317" s="1"/>
  <c r="L396" i="12"/>
  <c r="N396" s="1"/>
  <c r="N196" i="10"/>
  <c r="L196"/>
  <c r="L197"/>
  <c r="N197"/>
  <c r="L417" i="12"/>
  <c r="N417" s="1"/>
  <c r="L427"/>
  <c r="N427" s="1"/>
  <c r="L324" i="8"/>
  <c r="N324" s="1"/>
  <c r="N25" s="1"/>
  <c r="K403" i="12"/>
  <c r="G403"/>
  <c r="K232" i="15"/>
  <c r="J232"/>
  <c r="K307" i="8"/>
  <c r="G307"/>
  <c r="K397" i="12"/>
  <c r="G397"/>
  <c r="K231" i="15"/>
  <c r="J231"/>
  <c r="K413" i="12"/>
  <c r="G413"/>
  <c r="N133" i="13"/>
  <c r="Q133" s="1"/>
  <c r="N141" i="14"/>
  <c r="Q141" s="1"/>
  <c r="K404" i="12"/>
  <c r="G404"/>
  <c r="N140" i="14"/>
  <c r="Q140" s="1"/>
  <c r="L232" i="15" l="1"/>
  <c r="L397" i="12"/>
  <c r="N397" s="1"/>
  <c r="L403"/>
  <c r="N403" s="1"/>
  <c r="O232" i="15"/>
  <c r="L404" i="12"/>
  <c r="N404" s="1"/>
  <c r="L307" i="8"/>
  <c r="N307" s="1"/>
  <c r="L231" i="15"/>
  <c r="O231"/>
  <c r="L413" i="12"/>
  <c r="N413" s="1"/>
  <c r="K395"/>
  <c r="G395"/>
  <c r="K394"/>
  <c r="G394"/>
  <c r="G312" i="8"/>
  <c r="K312"/>
  <c r="G309"/>
  <c r="K309"/>
  <c r="G305"/>
  <c r="K305"/>
  <c r="G304"/>
  <c r="K304"/>
  <c r="G306"/>
  <c r="K306"/>
  <c r="G303"/>
  <c r="K303"/>
  <c r="K229" i="15"/>
  <c r="N137" i="14"/>
  <c r="Q137" s="1"/>
  <c r="N138"/>
  <c r="Q138" s="1"/>
  <c r="K458" i="12"/>
  <c r="G458"/>
  <c r="K411"/>
  <c r="G411"/>
  <c r="K409"/>
  <c r="G409"/>
  <c r="N133" i="14"/>
  <c r="Q133" s="1"/>
  <c r="N136"/>
  <c r="Q136" s="1"/>
  <c r="N135"/>
  <c r="Q135" s="1"/>
  <c r="K193" i="10"/>
  <c r="G193"/>
  <c r="K192"/>
  <c r="G192"/>
  <c r="K416" i="12"/>
  <c r="G416"/>
  <c r="K425"/>
  <c r="G425"/>
  <c r="J229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3" i="12"/>
  <c r="G453"/>
  <c r="L395" l="1"/>
  <c r="N395" s="1"/>
  <c r="L304" i="8"/>
  <c r="N304" s="1"/>
  <c r="L303"/>
  <c r="N303" s="1"/>
  <c r="L309"/>
  <c r="N309" s="1"/>
  <c r="L394" i="12"/>
  <c r="N394" s="1"/>
  <c r="L306" i="8"/>
  <c r="N306" s="1"/>
  <c r="L312"/>
  <c r="N312" s="1"/>
  <c r="L305"/>
  <c r="N305" s="1"/>
  <c r="L192" i="10"/>
  <c r="L458" i="12"/>
  <c r="N458" s="1"/>
  <c r="L411"/>
  <c r="N411" s="1"/>
  <c r="L409"/>
  <c r="N409" s="1"/>
  <c r="L193" i="10"/>
  <c r="N193"/>
  <c r="N192"/>
  <c r="L416" i="12"/>
  <c r="N416" s="1"/>
  <c r="L425"/>
  <c r="N425" s="1"/>
  <c r="L229" i="15"/>
  <c r="O229"/>
  <c r="L453" i="12"/>
  <c r="N453" s="1"/>
  <c r="N129" i="14"/>
  <c r="Q129" s="1"/>
  <c r="N126"/>
  <c r="Q126" s="1"/>
  <c r="K408" i="12"/>
  <c r="G408"/>
  <c r="K389"/>
  <c r="G389"/>
  <c r="K392"/>
  <c r="G392"/>
  <c r="G391"/>
  <c r="K391"/>
  <c r="K412"/>
  <c r="G412"/>
  <c r="G406"/>
  <c r="K410"/>
  <c r="K228" i="15"/>
  <c r="J228"/>
  <c r="K406" i="12"/>
  <c r="G410"/>
  <c r="N127" i="14"/>
  <c r="Q127" s="1"/>
  <c r="K388" i="12"/>
  <c r="G388"/>
  <c r="K189" i="10"/>
  <c r="G189"/>
  <c r="O228" i="15" l="1"/>
  <c r="L410" i="12"/>
  <c r="N410" s="1"/>
  <c r="L408"/>
  <c r="N408" s="1"/>
  <c r="L389"/>
  <c r="N389" s="1"/>
  <c r="L392"/>
  <c r="N392" s="1"/>
  <c r="L391"/>
  <c r="N391" s="1"/>
  <c r="L412"/>
  <c r="N412" s="1"/>
  <c r="L406"/>
  <c r="N406" s="1"/>
  <c r="L228" i="15"/>
  <c r="L388" i="12"/>
  <c r="N388" s="1"/>
  <c r="L189" i="10"/>
  <c r="N189"/>
  <c r="N123" i="14"/>
  <c r="Q123" s="1"/>
  <c r="K230" i="15"/>
  <c r="J230"/>
  <c r="K227"/>
  <c r="J227"/>
  <c r="O230" l="1"/>
  <c r="L227"/>
  <c r="O227"/>
  <c r="L230"/>
  <c r="N125" i="14"/>
  <c r="Q125" s="1"/>
  <c r="K382" i="12"/>
  <c r="G382"/>
  <c r="N132" i="13"/>
  <c r="Q132" s="1"/>
  <c r="K426" i="12"/>
  <c r="G426"/>
  <c r="N124" i="14"/>
  <c r="Q124" s="1"/>
  <c r="K223" i="15"/>
  <c r="J223"/>
  <c r="L382" i="12" l="1"/>
  <c r="N382" s="1"/>
  <c r="L223" i="15"/>
  <c r="L426" i="12"/>
  <c r="N426" s="1"/>
  <c r="O223" i="15"/>
  <c r="K454" i="12"/>
  <c r="G454"/>
  <c r="K398"/>
  <c r="G398"/>
  <c r="J224" i="15"/>
  <c r="J225"/>
  <c r="K226"/>
  <c r="J226"/>
  <c r="K225"/>
  <c r="G414" i="12"/>
  <c r="N122" i="14"/>
  <c r="Q122" s="1"/>
  <c r="K444" i="12"/>
  <c r="G444"/>
  <c r="K200" i="10"/>
  <c r="G200"/>
  <c r="K190"/>
  <c r="G190"/>
  <c r="K218" i="15"/>
  <c r="J218"/>
  <c r="K195" i="10"/>
  <c r="G195"/>
  <c r="J222" i="15"/>
  <c r="J205"/>
  <c r="J187"/>
  <c r="K224"/>
  <c r="N121" i="14"/>
  <c r="Q121" s="1"/>
  <c r="K220" i="15"/>
  <c r="J220"/>
  <c r="K221"/>
  <c r="J221"/>
  <c r="K219"/>
  <c r="J219"/>
  <c r="K222"/>
  <c r="N131" i="13"/>
  <c r="Q131" s="1"/>
  <c r="N120" i="14"/>
  <c r="Q120" s="1"/>
  <c r="K381" i="12"/>
  <c r="G381"/>
  <c r="O225" i="15" l="1"/>
  <c r="L226"/>
  <c r="L398" i="12"/>
  <c r="N398" s="1"/>
  <c r="L454"/>
  <c r="N454" s="1"/>
  <c r="L225" i="15"/>
  <c r="O226"/>
  <c r="L414" i="12"/>
  <c r="N414" s="1"/>
  <c r="L444"/>
  <c r="N444" s="1"/>
  <c r="N200" i="10"/>
  <c r="L200"/>
  <c r="L190"/>
  <c r="N190"/>
  <c r="O218" i="15"/>
  <c r="L218"/>
  <c r="L195" i="10"/>
  <c r="N195"/>
  <c r="L224" i="15"/>
  <c r="O222"/>
  <c r="O224"/>
  <c r="O221"/>
  <c r="L219"/>
  <c r="L220"/>
  <c r="O220"/>
  <c r="L222"/>
  <c r="L221"/>
  <c r="O219"/>
  <c r="L381" i="12"/>
  <c r="N381" s="1"/>
  <c r="K378"/>
  <c r="G378"/>
  <c r="L378" l="1"/>
  <c r="N378" s="1"/>
  <c r="K385"/>
  <c r="G385"/>
  <c r="L385" l="1"/>
  <c r="N385" s="1"/>
  <c r="K301" i="8"/>
  <c r="G301"/>
  <c r="K186" i="10"/>
  <c r="G186"/>
  <c r="K217" i="15"/>
  <c r="J217"/>
  <c r="J215"/>
  <c r="K215"/>
  <c r="K216"/>
  <c r="J216"/>
  <c r="N119" i="14"/>
  <c r="Q119" s="1"/>
  <c r="K188" i="10"/>
  <c r="G188"/>
  <c r="J212" i="15"/>
  <c r="J213"/>
  <c r="J214"/>
  <c r="K212"/>
  <c r="K214"/>
  <c r="K213"/>
  <c r="K377" i="12"/>
  <c r="G377"/>
  <c r="N130" i="13"/>
  <c r="Q130" s="1"/>
  <c r="N129"/>
  <c r="Q129" s="1"/>
  <c r="K380" i="12"/>
  <c r="G380"/>
  <c r="K387"/>
  <c r="G387"/>
  <c r="K386"/>
  <c r="G386"/>
  <c r="K384"/>
  <c r="G384"/>
  <c r="K183" i="10"/>
  <c r="G183"/>
  <c r="K184"/>
  <c r="G184"/>
  <c r="K302" i="8"/>
  <c r="G302"/>
  <c r="K300"/>
  <c r="G300"/>
  <c r="N113" i="14"/>
  <c r="Q113" s="1"/>
  <c r="K211" i="15"/>
  <c r="J211"/>
  <c r="K210"/>
  <c r="J210"/>
  <c r="N116" i="14"/>
  <c r="Q116" s="1"/>
  <c r="N117"/>
  <c r="Q117" s="1"/>
  <c r="N118"/>
  <c r="Q118" s="1"/>
  <c r="N115"/>
  <c r="Q115" s="1"/>
  <c r="N114"/>
  <c r="Q114" s="1"/>
  <c r="K356" i="12"/>
  <c r="G356"/>
  <c r="K209" i="15"/>
  <c r="J209"/>
  <c r="K298" i="8"/>
  <c r="G298"/>
  <c r="K208" i="15"/>
  <c r="J208"/>
  <c r="N111" i="14"/>
  <c r="Q111" s="1"/>
  <c r="N110"/>
  <c r="Q110" s="1"/>
  <c r="N112"/>
  <c r="Q112" s="1"/>
  <c r="L377" i="12" l="1"/>
  <c r="N377" s="1"/>
  <c r="L215" i="15"/>
  <c r="L302" i="8"/>
  <c r="N302" s="1"/>
  <c r="L301"/>
  <c r="N301" s="1"/>
  <c r="L217" i="15"/>
  <c r="L186" i="10"/>
  <c r="N186"/>
  <c r="L216" i="15"/>
  <c r="O217"/>
  <c r="O215"/>
  <c r="O216"/>
  <c r="N183" i="10"/>
  <c r="L188"/>
  <c r="N188"/>
  <c r="L300" i="8"/>
  <c r="N300" s="1"/>
  <c r="L213" i="15"/>
  <c r="L212"/>
  <c r="O214"/>
  <c r="O212"/>
  <c r="L214"/>
  <c r="O213"/>
  <c r="L184" i="10"/>
  <c r="L384" i="12"/>
  <c r="N384" s="1"/>
  <c r="L386"/>
  <c r="N386" s="1"/>
  <c r="L387"/>
  <c r="N387" s="1"/>
  <c r="L380"/>
  <c r="N380" s="1"/>
  <c r="L183" i="10"/>
  <c r="N184"/>
  <c r="L211" i="15"/>
  <c r="L210"/>
  <c r="O211"/>
  <c r="O210"/>
  <c r="L208"/>
  <c r="O209"/>
  <c r="L356" i="12"/>
  <c r="N356" s="1"/>
  <c r="L209" i="15"/>
  <c r="L298" i="8"/>
  <c r="N298" s="1"/>
  <c r="O208" i="15"/>
  <c r="K207"/>
  <c r="J207"/>
  <c r="K205"/>
  <c r="K206"/>
  <c r="J206"/>
  <c r="K204"/>
  <c r="J204"/>
  <c r="K297" i="8"/>
  <c r="G297"/>
  <c r="K181" i="10"/>
  <c r="G181"/>
  <c r="K172"/>
  <c r="G172"/>
  <c r="K171"/>
  <c r="G171"/>
  <c r="K191"/>
  <c r="G191"/>
  <c r="K178"/>
  <c r="G178"/>
  <c r="K376" i="12"/>
  <c r="G376"/>
  <c r="K390"/>
  <c r="G390"/>
  <c r="K341"/>
  <c r="G341"/>
  <c r="K379"/>
  <c r="G379"/>
  <c r="K173" i="10"/>
  <c r="G173"/>
  <c r="K182"/>
  <c r="G182"/>
  <c r="K330" i="12"/>
  <c r="G330"/>
  <c r="K393"/>
  <c r="G393"/>
  <c r="K332"/>
  <c r="G332"/>
  <c r="K331"/>
  <c r="G331"/>
  <c r="K336"/>
  <c r="G336"/>
  <c r="K328"/>
  <c r="G328"/>
  <c r="N109" i="14"/>
  <c r="Q109" s="1"/>
  <c r="K344" i="12"/>
  <c r="G344"/>
  <c r="K339"/>
  <c r="G339"/>
  <c r="K30"/>
  <c r="G30"/>
  <c r="K201" i="15"/>
  <c r="J201"/>
  <c r="O206" l="1"/>
  <c r="L205"/>
  <c r="L207"/>
  <c r="O207"/>
  <c r="O205"/>
  <c r="L206"/>
  <c r="L204"/>
  <c r="O204"/>
  <c r="L30" i="12"/>
  <c r="N30" s="1"/>
  <c r="N35" s="1"/>
  <c r="L297" i="8"/>
  <c r="N297" s="1"/>
  <c r="N171" i="10"/>
  <c r="L191"/>
  <c r="N191"/>
  <c r="N181"/>
  <c r="L181"/>
  <c r="L172"/>
  <c r="N172"/>
  <c r="L171"/>
  <c r="L178"/>
  <c r="N178"/>
  <c r="L173"/>
  <c r="N173"/>
  <c r="L341" i="12"/>
  <c r="N341" s="1"/>
  <c r="L332"/>
  <c r="N332" s="1"/>
  <c r="L379"/>
  <c r="N379" s="1"/>
  <c r="L376"/>
  <c r="N376" s="1"/>
  <c r="L390"/>
  <c r="N390" s="1"/>
  <c r="L182" i="10"/>
  <c r="N182"/>
  <c r="L331" i="12"/>
  <c r="N331" s="1"/>
  <c r="L330"/>
  <c r="N330" s="1"/>
  <c r="L393"/>
  <c r="N393" s="1"/>
  <c r="L336"/>
  <c r="N336" s="1"/>
  <c r="L328"/>
  <c r="N328" s="1"/>
  <c r="L344"/>
  <c r="N344" s="1"/>
  <c r="L339"/>
  <c r="N339" s="1"/>
  <c r="O201" i="15"/>
  <c r="L201"/>
  <c r="K203" l="1"/>
  <c r="J203"/>
  <c r="K200"/>
  <c r="J200"/>
  <c r="K202"/>
  <c r="J202"/>
  <c r="L200" l="1"/>
  <c r="O200"/>
  <c r="L202"/>
  <c r="L203"/>
  <c r="O202"/>
  <c r="O203"/>
  <c r="K340" i="12" l="1"/>
  <c r="G340"/>
  <c r="K365"/>
  <c r="G365"/>
  <c r="K369"/>
  <c r="G369"/>
  <c r="K345"/>
  <c r="G345"/>
  <c r="K355"/>
  <c r="G355"/>
  <c r="K348"/>
  <c r="G348"/>
  <c r="K299" i="8"/>
  <c r="G299"/>
  <c r="K199" i="15"/>
  <c r="J199"/>
  <c r="K198"/>
  <c r="J198"/>
  <c r="K295" i="8"/>
  <c r="G295"/>
  <c r="K187" i="10"/>
  <c r="G187"/>
  <c r="K314" i="12"/>
  <c r="G314"/>
  <c r="K371"/>
  <c r="G371"/>
  <c r="K338"/>
  <c r="G338"/>
  <c r="K368"/>
  <c r="G368"/>
  <c r="K313"/>
  <c r="G313"/>
  <c r="K197" i="15"/>
  <c r="J197"/>
  <c r="K179" i="10"/>
  <c r="G179"/>
  <c r="K167"/>
  <c r="G167"/>
  <c r="K296" i="8"/>
  <c r="G296"/>
  <c r="K351" i="12"/>
  <c r="G351"/>
  <c r="K325"/>
  <c r="G325"/>
  <c r="K363"/>
  <c r="G363"/>
  <c r="K309"/>
  <c r="G309"/>
  <c r="K317"/>
  <c r="G317"/>
  <c r="N107" i="14"/>
  <c r="Q107" s="1"/>
  <c r="J186" i="15"/>
  <c r="J183"/>
  <c r="J182"/>
  <c r="N108" i="14"/>
  <c r="Q108" s="1"/>
  <c r="K194" i="15"/>
  <c r="J194"/>
  <c r="K196"/>
  <c r="J196"/>
  <c r="K193"/>
  <c r="J193"/>
  <c r="K195"/>
  <c r="J195"/>
  <c r="K375" i="12"/>
  <c r="G375"/>
  <c r="K373"/>
  <c r="G373"/>
  <c r="K342"/>
  <c r="G342"/>
  <c r="K308"/>
  <c r="G308"/>
  <c r="K383"/>
  <c r="G383"/>
  <c r="K334"/>
  <c r="G334"/>
  <c r="K323"/>
  <c r="G323"/>
  <c r="K320"/>
  <c r="G320"/>
  <c r="K292" i="8"/>
  <c r="G292"/>
  <c r="N106" i="14"/>
  <c r="Q106" s="1"/>
  <c r="K164" i="10"/>
  <c r="G164"/>
  <c r="K294" i="8"/>
  <c r="G294"/>
  <c r="K315" i="12"/>
  <c r="G315"/>
  <c r="K329"/>
  <c r="G329"/>
  <c r="K312"/>
  <c r="G312"/>
  <c r="K327"/>
  <c r="G327"/>
  <c r="K361"/>
  <c r="G361"/>
  <c r="J188" i="15"/>
  <c r="K188"/>
  <c r="J192"/>
  <c r="K192"/>
  <c r="J189"/>
  <c r="K189"/>
  <c r="J191"/>
  <c r="K191"/>
  <c r="J190"/>
  <c r="K190"/>
  <c r="N128" i="13"/>
  <c r="Q128" s="1"/>
  <c r="N103" i="14"/>
  <c r="Q103" s="1"/>
  <c r="N102"/>
  <c r="Q102" s="1"/>
  <c r="K349" i="12"/>
  <c r="K353"/>
  <c r="G353"/>
  <c r="K311"/>
  <c r="G311"/>
  <c r="L299" i="8" l="1"/>
  <c r="N299" s="1"/>
  <c r="L345" i="12"/>
  <c r="N345" s="1"/>
  <c r="L348"/>
  <c r="N348" s="1"/>
  <c r="L365"/>
  <c r="N365" s="1"/>
  <c r="L369"/>
  <c r="N369" s="1"/>
  <c r="L355"/>
  <c r="N355" s="1"/>
  <c r="L340"/>
  <c r="N340" s="1"/>
  <c r="O198" i="15"/>
  <c r="O199"/>
  <c r="L199"/>
  <c r="L198"/>
  <c r="L295" i="8"/>
  <c r="N295" s="1"/>
  <c r="O197" i="15"/>
  <c r="L187" i="10"/>
  <c r="N187"/>
  <c r="L371" i="12"/>
  <c r="N371" s="1"/>
  <c r="L338"/>
  <c r="N338" s="1"/>
  <c r="L368"/>
  <c r="N368" s="1"/>
  <c r="L314"/>
  <c r="N314" s="1"/>
  <c r="L313"/>
  <c r="N313" s="1"/>
  <c r="L197" i="15"/>
  <c r="L179" i="10"/>
  <c r="L167"/>
  <c r="N179"/>
  <c r="N167"/>
  <c r="L373" i="12"/>
  <c r="N373" s="1"/>
  <c r="L296" i="8"/>
  <c r="N296" s="1"/>
  <c r="L325" i="12"/>
  <c r="N325" s="1"/>
  <c r="L351"/>
  <c r="N351" s="1"/>
  <c r="L363"/>
  <c r="N363" s="1"/>
  <c r="L309"/>
  <c r="N309" s="1"/>
  <c r="L317"/>
  <c r="N317" s="1"/>
  <c r="O189" i="15"/>
  <c r="L194"/>
  <c r="L190"/>
  <c r="O194"/>
  <c r="L193"/>
  <c r="L191"/>
  <c r="L188"/>
  <c r="O192"/>
  <c r="L196"/>
  <c r="L195"/>
  <c r="O195"/>
  <c r="O196"/>
  <c r="O193"/>
  <c r="L375" i="12"/>
  <c r="N375" s="1"/>
  <c r="L342"/>
  <c r="N342" s="1"/>
  <c r="L383"/>
  <c r="N383" s="1"/>
  <c r="L323"/>
  <c r="N323" s="1"/>
  <c r="L308"/>
  <c r="N308" s="1"/>
  <c r="L334"/>
  <c r="N334" s="1"/>
  <c r="L320"/>
  <c r="N320" s="1"/>
  <c r="L353"/>
  <c r="N353" s="1"/>
  <c r="L311"/>
  <c r="N311" s="1"/>
  <c r="L292" i="8"/>
  <c r="N292" s="1"/>
  <c r="O188" i="15"/>
  <c r="L192"/>
  <c r="O191"/>
  <c r="O190"/>
  <c r="L189"/>
  <c r="N164" i="10"/>
  <c r="L164"/>
  <c r="L294" i="8"/>
  <c r="N294" s="1"/>
  <c r="L315" i="12"/>
  <c r="N315" s="1"/>
  <c r="L327"/>
  <c r="N327" s="1"/>
  <c r="L361"/>
  <c r="N361" s="1"/>
  <c r="L329"/>
  <c r="N329" s="1"/>
  <c r="L312"/>
  <c r="N312" s="1"/>
  <c r="K335"/>
  <c r="G335"/>
  <c r="N185" i="15"/>
  <c r="K185" s="1"/>
  <c r="K187"/>
  <c r="O187" s="1"/>
  <c r="J185"/>
  <c r="J184"/>
  <c r="K184"/>
  <c r="K186"/>
  <c r="O186" s="1"/>
  <c r="N101" i="14"/>
  <c r="Q101" s="1"/>
  <c r="N105"/>
  <c r="Q105" s="1"/>
  <c r="Q16" s="1"/>
  <c r="N6" s="1"/>
  <c r="N100"/>
  <c r="Q100" s="1"/>
  <c r="K301" i="12"/>
  <c r="G301"/>
  <c r="K346"/>
  <c r="G346"/>
  <c r="K296"/>
  <c r="G296"/>
  <c r="K295"/>
  <c r="G295"/>
  <c r="K194" i="10"/>
  <c r="G194"/>
  <c r="K160"/>
  <c r="G160"/>
  <c r="K177"/>
  <c r="G177"/>
  <c r="K291" i="8"/>
  <c r="G291"/>
  <c r="G285"/>
  <c r="K283"/>
  <c r="G283"/>
  <c r="G287"/>
  <c r="K288"/>
  <c r="G288"/>
  <c r="K183" i="15"/>
  <c r="I31"/>
  <c r="N31"/>
  <c r="K31" s="1"/>
  <c r="J32"/>
  <c r="N32"/>
  <c r="K32" s="1"/>
  <c r="J33"/>
  <c r="K33"/>
  <c r="J34"/>
  <c r="K34"/>
  <c r="J35"/>
  <c r="N35"/>
  <c r="K35" s="1"/>
  <c r="J36"/>
  <c r="K36"/>
  <c r="J37"/>
  <c r="N37"/>
  <c r="K37" s="1"/>
  <c r="J38"/>
  <c r="K38"/>
  <c r="J39"/>
  <c r="K39"/>
  <c r="J40"/>
  <c r="N40"/>
  <c r="K40" s="1"/>
  <c r="J41"/>
  <c r="K41"/>
  <c r="J42"/>
  <c r="K42"/>
  <c r="J43"/>
  <c r="K43"/>
  <c r="J44"/>
  <c r="K44"/>
  <c r="J45"/>
  <c r="K45"/>
  <c r="J46"/>
  <c r="K46"/>
  <c r="J47"/>
  <c r="K47"/>
  <c r="J48"/>
  <c r="K48"/>
  <c r="J49"/>
  <c r="N49"/>
  <c r="K49" s="1"/>
  <c r="J50"/>
  <c r="N50"/>
  <c r="K50" s="1"/>
  <c r="J51"/>
  <c r="N51"/>
  <c r="K51" s="1"/>
  <c r="J52"/>
  <c r="K52"/>
  <c r="J53"/>
  <c r="N53"/>
  <c r="K53" s="1"/>
  <c r="J54"/>
  <c r="N54"/>
  <c r="K54" s="1"/>
  <c r="J55"/>
  <c r="K55"/>
  <c r="I56"/>
  <c r="N56"/>
  <c r="K56" s="1"/>
  <c r="J57"/>
  <c r="K57"/>
  <c r="J58"/>
  <c r="K58"/>
  <c r="J59"/>
  <c r="K59"/>
  <c r="J60"/>
  <c r="N60"/>
  <c r="K60" s="1"/>
  <c r="J61"/>
  <c r="N61"/>
  <c r="K61" s="1"/>
  <c r="J62"/>
  <c r="K62"/>
  <c r="J63"/>
  <c r="K63"/>
  <c r="J64"/>
  <c r="K64"/>
  <c r="J65"/>
  <c r="K65"/>
  <c r="J66"/>
  <c r="K66"/>
  <c r="J67"/>
  <c r="N67"/>
  <c r="K67" s="1"/>
  <c r="J68"/>
  <c r="K68"/>
  <c r="J69"/>
  <c r="N69"/>
  <c r="K69" s="1"/>
  <c r="J70"/>
  <c r="N70"/>
  <c r="K70" s="1"/>
  <c r="J71"/>
  <c r="K71"/>
  <c r="J72"/>
  <c r="N72"/>
  <c r="K72" s="1"/>
  <c r="J73"/>
  <c r="K73"/>
  <c r="J74"/>
  <c r="K74"/>
  <c r="J75"/>
  <c r="K75"/>
  <c r="J76"/>
  <c r="N76"/>
  <c r="K76" s="1"/>
  <c r="J77"/>
  <c r="K77"/>
  <c r="J78"/>
  <c r="K78"/>
  <c r="J79"/>
  <c r="N79"/>
  <c r="K79" s="1"/>
  <c r="J80"/>
  <c r="K80"/>
  <c r="J81"/>
  <c r="N81"/>
  <c r="K81" s="1"/>
  <c r="J82"/>
  <c r="K82"/>
  <c r="J83"/>
  <c r="K83"/>
  <c r="J84"/>
  <c r="N84"/>
  <c r="K84" s="1"/>
  <c r="J85"/>
  <c r="K85"/>
  <c r="J86"/>
  <c r="K86"/>
  <c r="J87"/>
  <c r="K87"/>
  <c r="J88"/>
  <c r="N88"/>
  <c r="K88" s="1"/>
  <c r="J89"/>
  <c r="K89"/>
  <c r="J90"/>
  <c r="K90"/>
  <c r="J91"/>
  <c r="N91"/>
  <c r="K91" s="1"/>
  <c r="J92"/>
  <c r="K92"/>
  <c r="J93"/>
  <c r="K93"/>
  <c r="J94"/>
  <c r="K94"/>
  <c r="J95"/>
  <c r="K95"/>
  <c r="J96"/>
  <c r="N96"/>
  <c r="K96" s="1"/>
  <c r="J97"/>
  <c r="K97"/>
  <c r="J98"/>
  <c r="K98"/>
  <c r="J99"/>
  <c r="N99"/>
  <c r="K99" s="1"/>
  <c r="J100"/>
  <c r="N100"/>
  <c r="K100" s="1"/>
  <c r="J101"/>
  <c r="K101"/>
  <c r="J102"/>
  <c r="K102"/>
  <c r="J103"/>
  <c r="K103"/>
  <c r="J104"/>
  <c r="N104"/>
  <c r="K104" s="1"/>
  <c r="J105"/>
  <c r="K105"/>
  <c r="J106"/>
  <c r="N106"/>
  <c r="K106" s="1"/>
  <c r="J107"/>
  <c r="N107"/>
  <c r="K107" s="1"/>
  <c r="J108"/>
  <c r="K108"/>
  <c r="J109"/>
  <c r="N109"/>
  <c r="K109" s="1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N119"/>
  <c r="K119" s="1"/>
  <c r="J120"/>
  <c r="K120"/>
  <c r="J121"/>
  <c r="N121"/>
  <c r="K121" s="1"/>
  <c r="J122"/>
  <c r="K122"/>
  <c r="J123"/>
  <c r="K123"/>
  <c r="J124"/>
  <c r="N124"/>
  <c r="K124" s="1"/>
  <c r="J125"/>
  <c r="K125"/>
  <c r="J126"/>
  <c r="K126"/>
  <c r="J127"/>
  <c r="K127"/>
  <c r="J128"/>
  <c r="K128"/>
  <c r="J129"/>
  <c r="K129"/>
  <c r="J130"/>
  <c r="K130"/>
  <c r="J131"/>
  <c r="N131"/>
  <c r="K131" s="1"/>
  <c r="J132"/>
  <c r="N132"/>
  <c r="K132" s="1"/>
  <c r="J133"/>
  <c r="N133"/>
  <c r="K133" s="1"/>
  <c r="J134"/>
  <c r="K134"/>
  <c r="J135"/>
  <c r="K135"/>
  <c r="J136"/>
  <c r="N136"/>
  <c r="K136" s="1"/>
  <c r="J137"/>
  <c r="K137"/>
  <c r="J138"/>
  <c r="N138"/>
  <c r="K138" s="1"/>
  <c r="J139"/>
  <c r="K139"/>
  <c r="J140"/>
  <c r="K140"/>
  <c r="J141"/>
  <c r="K141"/>
  <c r="J142"/>
  <c r="K142"/>
  <c r="J143"/>
  <c r="K143"/>
  <c r="J144"/>
  <c r="N144"/>
  <c r="K144" s="1"/>
  <c r="J145"/>
  <c r="N145"/>
  <c r="K145" s="1"/>
  <c r="J146"/>
  <c r="K146"/>
  <c r="J147"/>
  <c r="K147"/>
  <c r="J148"/>
  <c r="K148"/>
  <c r="J149"/>
  <c r="K149"/>
  <c r="J150"/>
  <c r="N150"/>
  <c r="K150" s="1"/>
  <c r="J151"/>
  <c r="N151"/>
  <c r="K151" s="1"/>
  <c r="J152"/>
  <c r="K152"/>
  <c r="J153"/>
  <c r="K153"/>
  <c r="J154"/>
  <c r="N154"/>
  <c r="K154" s="1"/>
  <c r="J155"/>
  <c r="K155"/>
  <c r="J156"/>
  <c r="K156"/>
  <c r="J157"/>
  <c r="K157"/>
  <c r="J158"/>
  <c r="K158"/>
  <c r="J159"/>
  <c r="K159"/>
  <c r="J160"/>
  <c r="K160"/>
  <c r="J161"/>
  <c r="N161"/>
  <c r="K161" s="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K169"/>
  <c r="J170"/>
  <c r="K170"/>
  <c r="J171"/>
  <c r="K171"/>
  <c r="J172"/>
  <c r="N172"/>
  <c r="K172" s="1"/>
  <c r="J173"/>
  <c r="N173"/>
  <c r="K173" s="1"/>
  <c r="J174"/>
  <c r="N174"/>
  <c r="K174" s="1"/>
  <c r="J175"/>
  <c r="N175"/>
  <c r="K175" s="1"/>
  <c r="J176"/>
  <c r="K176"/>
  <c r="J177"/>
  <c r="K177"/>
  <c r="J178"/>
  <c r="K178"/>
  <c r="J179"/>
  <c r="K179"/>
  <c r="J180"/>
  <c r="K180"/>
  <c r="J181"/>
  <c r="K181"/>
  <c r="K182"/>
  <c r="L182" s="1"/>
  <c r="N104" i="14"/>
  <c r="Q104" s="1"/>
  <c r="K300" i="12"/>
  <c r="G300"/>
  <c r="K298"/>
  <c r="G298"/>
  <c r="K347"/>
  <c r="G347"/>
  <c r="K333"/>
  <c r="G333"/>
  <c r="K297"/>
  <c r="G297"/>
  <c r="K322"/>
  <c r="G322"/>
  <c r="K170" i="10"/>
  <c r="G170"/>
  <c r="K165"/>
  <c r="G165"/>
  <c r="K281" i="8"/>
  <c r="G281"/>
  <c r="K286"/>
  <c r="G286"/>
  <c r="K293"/>
  <c r="G293"/>
  <c r="G290"/>
  <c r="K168" i="10"/>
  <c r="G168"/>
  <c r="K185"/>
  <c r="G185"/>
  <c r="K157"/>
  <c r="G157"/>
  <c r="K162"/>
  <c r="G162"/>
  <c r="K163"/>
  <c r="G163"/>
  <c r="K175"/>
  <c r="G175"/>
  <c r="K180"/>
  <c r="G180"/>
  <c r="K362" i="12"/>
  <c r="G362"/>
  <c r="K306"/>
  <c r="G306"/>
  <c r="K318"/>
  <c r="G318"/>
  <c r="K299"/>
  <c r="G299"/>
  <c r="K307"/>
  <c r="G307"/>
  <c r="K292"/>
  <c r="G292"/>
  <c r="K364"/>
  <c r="G364"/>
  <c r="K293"/>
  <c r="G293"/>
  <c r="K305"/>
  <c r="G305"/>
  <c r="K291"/>
  <c r="G291"/>
  <c r="G349"/>
  <c r="L349" s="1"/>
  <c r="N349" s="1"/>
  <c r="K343"/>
  <c r="G343"/>
  <c r="K319"/>
  <c r="G319"/>
  <c r="K284" i="8"/>
  <c r="G284"/>
  <c r="N99" i="14"/>
  <c r="Q99" s="1"/>
  <c r="N98"/>
  <c r="Q98" s="1"/>
  <c r="N97"/>
  <c r="Q97" s="1"/>
  <c r="N96"/>
  <c r="Q96" s="1"/>
  <c r="N125" i="13"/>
  <c r="Q125" s="1"/>
  <c r="K174" i="10"/>
  <c r="G174"/>
  <c r="K289" i="12"/>
  <c r="G289"/>
  <c r="K290"/>
  <c r="G290"/>
  <c r="K288"/>
  <c r="G288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8" i="10"/>
  <c r="G158"/>
  <c r="N86" i="14"/>
  <c r="Q86" s="1"/>
  <c r="N88"/>
  <c r="Q88" s="1"/>
  <c r="N94"/>
  <c r="Q94" s="1"/>
  <c r="K360" i="12"/>
  <c r="K279" i="8"/>
  <c r="G279"/>
  <c r="K287" i="12"/>
  <c r="G287"/>
  <c r="K374"/>
  <c r="G374"/>
  <c r="K337"/>
  <c r="G337"/>
  <c r="K357"/>
  <c r="G357"/>
  <c r="K303"/>
  <c r="G303"/>
  <c r="K310"/>
  <c r="G310"/>
  <c r="K366"/>
  <c r="G366"/>
  <c r="K176" i="10"/>
  <c r="G176"/>
  <c r="K159"/>
  <c r="G159"/>
  <c r="N87" i="14"/>
  <c r="Q87" s="1"/>
  <c r="K169" i="10"/>
  <c r="G169"/>
  <c r="K153"/>
  <c r="G153"/>
  <c r="G360" i="12"/>
  <c r="K283"/>
  <c r="G283"/>
  <c r="K286"/>
  <c r="G286"/>
  <c r="K350"/>
  <c r="G350"/>
  <c r="K358"/>
  <c r="G358"/>
  <c r="K285"/>
  <c r="G285"/>
  <c r="K280" i="8"/>
  <c r="G280"/>
  <c r="K285"/>
  <c r="K289"/>
  <c r="G289"/>
  <c r="G282"/>
  <c r="N84" i="14"/>
  <c r="Q84" s="1"/>
  <c r="K152" i="10"/>
  <c r="G152"/>
  <c r="K166"/>
  <c r="G166"/>
  <c r="K321" i="12"/>
  <c r="G321"/>
  <c r="K324"/>
  <c r="G324"/>
  <c r="K352"/>
  <c r="G352"/>
  <c r="K287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1" i="10"/>
  <c r="K151"/>
  <c r="G302" i="12"/>
  <c r="K302"/>
  <c r="K280"/>
  <c r="G280"/>
  <c r="K277"/>
  <c r="G277"/>
  <c r="K275"/>
  <c r="G275"/>
  <c r="K278" i="8"/>
  <c r="G278"/>
  <c r="P40" i="13"/>
  <c r="K156" i="10"/>
  <c r="G156"/>
  <c r="K304" i="12"/>
  <c r="G304"/>
  <c r="K281"/>
  <c r="G281"/>
  <c r="E282"/>
  <c r="K282" s="1"/>
  <c r="F282"/>
  <c r="K290" i="8"/>
  <c r="K282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1" i="10"/>
  <c r="G161"/>
  <c r="G150"/>
  <c r="G149"/>
  <c r="G148"/>
  <c r="G147"/>
  <c r="G146"/>
  <c r="K150"/>
  <c r="K149"/>
  <c r="K148"/>
  <c r="K147"/>
  <c r="K146"/>
  <c r="G275" i="8"/>
  <c r="G274"/>
  <c r="G273"/>
  <c r="G272"/>
  <c r="G271"/>
  <c r="G270"/>
  <c r="K275"/>
  <c r="K272"/>
  <c r="K274"/>
  <c r="K273"/>
  <c r="K271"/>
  <c r="K270"/>
  <c r="G277"/>
  <c r="K277"/>
  <c r="K276"/>
  <c r="G276"/>
  <c r="K270" i="12"/>
  <c r="K279"/>
  <c r="K271"/>
  <c r="K359"/>
  <c r="K272"/>
  <c r="K269"/>
  <c r="K294"/>
  <c r="K276"/>
  <c r="K273"/>
  <c r="K367"/>
  <c r="K284"/>
  <c r="K274"/>
  <c r="K372"/>
  <c r="K370"/>
  <c r="K278"/>
  <c r="K354"/>
  <c r="G270"/>
  <c r="G279"/>
  <c r="G271"/>
  <c r="G359"/>
  <c r="G272"/>
  <c r="G269"/>
  <c r="G294"/>
  <c r="G276"/>
  <c r="G273"/>
  <c r="G367"/>
  <c r="G284"/>
  <c r="G274"/>
  <c r="G372"/>
  <c r="G370"/>
  <c r="G278"/>
  <c r="G354"/>
  <c r="K266"/>
  <c r="K265"/>
  <c r="K260"/>
  <c r="K259"/>
  <c r="K268"/>
  <c r="K267"/>
  <c r="K264"/>
  <c r="K263"/>
  <c r="K262"/>
  <c r="K261"/>
  <c r="K258"/>
  <c r="K257"/>
  <c r="K256"/>
  <c r="K255"/>
  <c r="K254"/>
  <c r="K253"/>
  <c r="K252"/>
  <c r="K251"/>
  <c r="K250"/>
  <c r="K24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N113" i="13"/>
  <c r="Q113" s="1"/>
  <c r="N60" i="14"/>
  <c r="Q60" s="1"/>
  <c r="N57"/>
  <c r="Q57" s="1"/>
  <c r="N115" i="13"/>
  <c r="Q115" s="1"/>
  <c r="N116"/>
  <c r="Q116" s="1"/>
  <c r="N118"/>
  <c r="Q118" s="1"/>
  <c r="K145" i="10"/>
  <c r="G145"/>
  <c r="K155"/>
  <c r="G155"/>
  <c r="K144"/>
  <c r="G144"/>
  <c r="N58" i="14"/>
  <c r="Q58" s="1"/>
  <c r="N59"/>
  <c r="Q59" s="1"/>
  <c r="N56"/>
  <c r="Q56" s="1"/>
  <c r="K222" i="12"/>
  <c r="G222"/>
  <c r="K209"/>
  <c r="G209"/>
  <c r="N111" i="13"/>
  <c r="Q111" s="1"/>
  <c r="K208" i="12"/>
  <c r="G208"/>
  <c r="K246"/>
  <c r="G246"/>
  <c r="K203"/>
  <c r="K269" i="8"/>
  <c r="G269"/>
  <c r="K261"/>
  <c r="G261"/>
  <c r="L261" s="1"/>
  <c r="N261" s="1"/>
  <c r="K223" i="12"/>
  <c r="G223"/>
  <c r="K207"/>
  <c r="G207"/>
  <c r="K210"/>
  <c r="G210"/>
  <c r="K248"/>
  <c r="G248"/>
  <c r="K191"/>
  <c r="G191"/>
  <c r="K206"/>
  <c r="G206"/>
  <c r="K193"/>
  <c r="G193"/>
  <c r="K198"/>
  <c r="G198"/>
  <c r="N54" i="14"/>
  <c r="Q54" s="1"/>
  <c r="N55"/>
  <c r="Q55" s="1"/>
  <c r="N52"/>
  <c r="Q52" s="1"/>
  <c r="K247" i="12"/>
  <c r="G247"/>
  <c r="K199"/>
  <c r="G199"/>
  <c r="N51" i="14"/>
  <c r="Q51" s="1"/>
  <c r="K218" i="12"/>
  <c r="G218"/>
  <c r="K189"/>
  <c r="G189"/>
  <c r="K117" i="10"/>
  <c r="G117"/>
  <c r="N114" i="13"/>
  <c r="Q114" s="1"/>
  <c r="K264" i="8"/>
  <c r="G264"/>
  <c r="K126" i="10"/>
  <c r="G126"/>
  <c r="K224" i="12"/>
  <c r="G224"/>
  <c r="K194"/>
  <c r="G194"/>
  <c r="K245"/>
  <c r="G245"/>
  <c r="N53" i="14"/>
  <c r="Q53" s="1"/>
  <c r="K244" i="12"/>
  <c r="G244"/>
  <c r="K195"/>
  <c r="G195"/>
  <c r="K243"/>
  <c r="G243"/>
  <c r="K205"/>
  <c r="G205"/>
  <c r="K190"/>
  <c r="G190"/>
  <c r="K115" i="10"/>
  <c r="G115"/>
  <c r="K263" i="8"/>
  <c r="G263"/>
  <c r="K213" i="12"/>
  <c r="G213"/>
  <c r="K242"/>
  <c r="G242"/>
  <c r="K201"/>
  <c r="G201"/>
  <c r="K240"/>
  <c r="G240"/>
  <c r="K188"/>
  <c r="G188"/>
  <c r="K241"/>
  <c r="G241"/>
  <c r="K187"/>
  <c r="G187"/>
  <c r="K239"/>
  <c r="G239"/>
  <c r="K214"/>
  <c r="G214"/>
  <c r="K200"/>
  <c r="G200"/>
  <c r="K113" i="10"/>
  <c r="G113"/>
  <c r="K128"/>
  <c r="G128"/>
  <c r="K143"/>
  <c r="G143"/>
  <c r="K112"/>
  <c r="G112"/>
  <c r="K186" i="12"/>
  <c r="G186"/>
  <c r="K114" i="10"/>
  <c r="G114"/>
  <c r="K142"/>
  <c r="G142"/>
  <c r="N112" i="13"/>
  <c r="Q112" s="1"/>
  <c r="N45" i="14"/>
  <c r="Q45" s="1"/>
  <c r="N49"/>
  <c r="Q49" s="1"/>
  <c r="N46"/>
  <c r="Q46" s="1"/>
  <c r="K220" i="12"/>
  <c r="G220"/>
  <c r="K216"/>
  <c r="G216"/>
  <c r="K238"/>
  <c r="G238"/>
  <c r="K178"/>
  <c r="G178"/>
  <c r="K181"/>
  <c r="G181"/>
  <c r="K183"/>
  <c r="G183"/>
  <c r="K125" i="10"/>
  <c r="G125"/>
  <c r="K108"/>
  <c r="G108"/>
  <c r="K141"/>
  <c r="G141"/>
  <c r="N48" i="14"/>
  <c r="Q48" s="1"/>
  <c r="K254" i="8"/>
  <c r="G254"/>
  <c r="K237" i="12"/>
  <c r="G237"/>
  <c r="K179"/>
  <c r="G179"/>
  <c r="N44" i="14"/>
  <c r="Q44" s="1"/>
  <c r="N43"/>
  <c r="Q43" s="1"/>
  <c r="N42"/>
  <c r="Q42" s="1"/>
  <c r="G204" i="12"/>
  <c r="G203"/>
  <c r="K219"/>
  <c r="G219"/>
  <c r="K235"/>
  <c r="G235"/>
  <c r="K236"/>
  <c r="G236"/>
  <c r="K204"/>
  <c r="K116" i="10"/>
  <c r="G116"/>
  <c r="K256" i="8"/>
  <c r="G256"/>
  <c r="K252"/>
  <c r="G252"/>
  <c r="N108" i="13"/>
  <c r="Q108" s="1"/>
  <c r="K172" i="12"/>
  <c r="G172"/>
  <c r="K234"/>
  <c r="G234"/>
  <c r="K233"/>
  <c r="G233"/>
  <c r="K232"/>
  <c r="G232"/>
  <c r="K174"/>
  <c r="G174"/>
  <c r="K127" i="10"/>
  <c r="G127"/>
  <c r="K124"/>
  <c r="G124"/>
  <c r="K129"/>
  <c r="G129"/>
  <c r="K260" i="8"/>
  <c r="G260"/>
  <c r="N47" i="14"/>
  <c r="Q47" s="1"/>
  <c r="N37"/>
  <c r="Q37" s="1"/>
  <c r="K175" i="12"/>
  <c r="K226"/>
  <c r="K217"/>
  <c r="K180"/>
  <c r="K215"/>
  <c r="K185"/>
  <c r="K170"/>
  <c r="K211"/>
  <c r="K212"/>
  <c r="K225"/>
  <c r="K197"/>
  <c r="K176"/>
  <c r="K221"/>
  <c r="K227"/>
  <c r="K171"/>
  <c r="K192"/>
  <c r="K228"/>
  <c r="K202"/>
  <c r="K184"/>
  <c r="K229"/>
  <c r="K177"/>
  <c r="K196"/>
  <c r="K316"/>
  <c r="K230"/>
  <c r="K231"/>
  <c r="K182"/>
  <c r="K173"/>
  <c r="G175"/>
  <c r="G226"/>
  <c r="G217"/>
  <c r="G180"/>
  <c r="G215"/>
  <c r="G185"/>
  <c r="G211"/>
  <c r="G212"/>
  <c r="G225"/>
  <c r="G197"/>
  <c r="G176"/>
  <c r="G221"/>
  <c r="G227"/>
  <c r="G171"/>
  <c r="G192"/>
  <c r="G228"/>
  <c r="G202"/>
  <c r="G184"/>
  <c r="G229"/>
  <c r="G177"/>
  <c r="G196"/>
  <c r="G316"/>
  <c r="G230"/>
  <c r="G231"/>
  <c r="G182"/>
  <c r="G173"/>
  <c r="N50" i="14"/>
  <c r="Q50" s="1"/>
  <c r="N40"/>
  <c r="Q40" s="1"/>
  <c r="K107" i="10"/>
  <c r="G107"/>
  <c r="K11" i="8"/>
  <c r="K255"/>
  <c r="G255"/>
  <c r="N39" i="14"/>
  <c r="Q39" s="1"/>
  <c r="N38"/>
  <c r="Q38" s="1"/>
  <c r="K251" i="8"/>
  <c r="G251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3" i="12"/>
  <c r="G163"/>
  <c r="K162"/>
  <c r="G162"/>
  <c r="K104" i="10"/>
  <c r="G104"/>
  <c r="K132"/>
  <c r="G132"/>
  <c r="K101"/>
  <c r="G101"/>
  <c r="K268" i="8"/>
  <c r="G268"/>
  <c r="K258"/>
  <c r="G258"/>
  <c r="G130" i="10"/>
  <c r="G120"/>
  <c r="G103"/>
  <c r="G119"/>
  <c r="G133"/>
  <c r="G118"/>
  <c r="G134"/>
  <c r="G109"/>
  <c r="G102"/>
  <c r="G154"/>
  <c r="G110"/>
  <c r="G135"/>
  <c r="G136"/>
  <c r="G106"/>
  <c r="G111"/>
  <c r="G137"/>
  <c r="G121"/>
  <c r="G131"/>
  <c r="G138"/>
  <c r="G122"/>
  <c r="G105"/>
  <c r="G139"/>
  <c r="G140"/>
  <c r="G12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K167" i="12"/>
  <c r="K168"/>
  <c r="K16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4"/>
  <c r="K165"/>
  <c r="K166"/>
  <c r="G169"/>
  <c r="G170"/>
  <c r="G168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4"/>
  <c r="G165"/>
  <c r="G166"/>
  <c r="K265" i="8"/>
  <c r="K257"/>
  <c r="K266"/>
  <c r="K267"/>
  <c r="K253"/>
  <c r="K259"/>
  <c r="K250"/>
  <c r="K248"/>
  <c r="K249"/>
  <c r="K262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G265"/>
  <c r="G257"/>
  <c r="G266"/>
  <c r="G267"/>
  <c r="G253"/>
  <c r="G259"/>
  <c r="G26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Q15" i="13"/>
  <c r="G129" i="8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11"/>
  <c r="K10"/>
  <c r="G10"/>
  <c r="K100" i="10"/>
  <c r="K123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0" i="8"/>
  <c r="G248"/>
  <c r="G249"/>
  <c r="G167" i="12"/>
  <c r="N10" i="13"/>
  <c r="Q10" s="1"/>
  <c r="K33" i="10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2"/>
  <c r="K103"/>
  <c r="K105"/>
  <c r="K120"/>
  <c r="K119"/>
  <c r="K133"/>
  <c r="K118"/>
  <c r="K134"/>
  <c r="K109"/>
  <c r="K154"/>
  <c r="K110"/>
  <c r="K135"/>
  <c r="K136"/>
  <c r="K106"/>
  <c r="K111"/>
  <c r="K137"/>
  <c r="K121"/>
  <c r="K131"/>
  <c r="K138"/>
  <c r="K122"/>
  <c r="K139"/>
  <c r="K140"/>
  <c r="K130"/>
  <c r="G11"/>
  <c r="K11"/>
  <c r="K282"/>
  <c r="G282"/>
  <c r="G11" i="12"/>
  <c r="K11"/>
  <c r="K326"/>
  <c r="G326"/>
  <c r="N10" i="14"/>
  <c r="Q10" s="1"/>
  <c r="N11"/>
  <c r="Q11" s="1"/>
  <c r="N11" i="13"/>
  <c r="Q11" s="1"/>
  <c r="Q172" l="1"/>
  <c r="O11" i="15"/>
  <c r="O10"/>
  <c r="L294" i="12"/>
  <c r="N294" s="1"/>
  <c r="N43" i="13"/>
  <c r="Q43" s="1"/>
  <c r="L110" i="10"/>
  <c r="L138"/>
  <c r="L11" i="8"/>
  <c r="N11" s="1"/>
  <c r="L267"/>
  <c r="N267" s="1"/>
  <c r="L148"/>
  <c r="N148" s="1"/>
  <c r="L140"/>
  <c r="N140" s="1"/>
  <c r="L132"/>
  <c r="N132" s="1"/>
  <c r="Q40" i="13"/>
  <c r="L113" i="10"/>
  <c r="L115"/>
  <c r="L91"/>
  <c r="N83"/>
  <c r="N75"/>
  <c r="N59"/>
  <c r="N51"/>
  <c r="L43"/>
  <c r="L107"/>
  <c r="L82"/>
  <c r="L42"/>
  <c r="L137" i="15"/>
  <c r="O179"/>
  <c r="L167"/>
  <c r="L163"/>
  <c r="O159"/>
  <c r="O155"/>
  <c r="L147"/>
  <c r="O123"/>
  <c r="L115"/>
  <c r="O111"/>
  <c r="L99"/>
  <c r="L95"/>
  <c r="O87"/>
  <c r="L83"/>
  <c r="L71"/>
  <c r="L59"/>
  <c r="O47"/>
  <c r="L43"/>
  <c r="L39"/>
  <c r="L125" i="10"/>
  <c r="L143"/>
  <c r="N180"/>
  <c r="L157"/>
  <c r="L36"/>
  <c r="N60"/>
  <c r="N149"/>
  <c r="L68"/>
  <c r="L44"/>
  <c r="N128"/>
  <c r="N76"/>
  <c r="L52"/>
  <c r="N116"/>
  <c r="N155"/>
  <c r="N132"/>
  <c r="L128"/>
  <c r="L121"/>
  <c r="L102"/>
  <c r="L95"/>
  <c r="L55"/>
  <c r="N124"/>
  <c r="L126"/>
  <c r="N146"/>
  <c r="L170"/>
  <c r="N93"/>
  <c r="L85"/>
  <c r="L77"/>
  <c r="L69"/>
  <c r="L61"/>
  <c r="L53"/>
  <c r="N45"/>
  <c r="L37"/>
  <c r="L112"/>
  <c r="N177"/>
  <c r="L196" i="12"/>
  <c r="N196" s="1"/>
  <c r="N227"/>
  <c r="L234"/>
  <c r="N234" s="1"/>
  <c r="L251"/>
  <c r="N251" s="1"/>
  <c r="N114"/>
  <c r="N105"/>
  <c r="L179" i="8"/>
  <c r="N179" s="1"/>
  <c r="L171"/>
  <c r="N171" s="1"/>
  <c r="L163"/>
  <c r="N163" s="1"/>
  <c r="L155"/>
  <c r="N155" s="1"/>
  <c r="L147"/>
  <c r="N147" s="1"/>
  <c r="L139"/>
  <c r="N139" s="1"/>
  <c r="L131"/>
  <c r="N131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105"/>
  <c r="N10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244"/>
  <c r="N244" s="1"/>
  <c r="O177" i="15"/>
  <c r="L169"/>
  <c r="L165"/>
  <c r="L157"/>
  <c r="L153"/>
  <c r="O149"/>
  <c r="O145"/>
  <c r="O137"/>
  <c r="L129"/>
  <c r="O125"/>
  <c r="O121"/>
  <c r="L101"/>
  <c r="L97"/>
  <c r="L85"/>
  <c r="L73"/>
  <c r="L65"/>
  <c r="O49"/>
  <c r="L45"/>
  <c r="O41"/>
  <c r="L33"/>
  <c r="L158"/>
  <c r="O146"/>
  <c r="L78"/>
  <c r="Q237" i="14"/>
  <c r="N21" s="1"/>
  <c r="A4" s="1"/>
  <c r="C13" i="5" s="1"/>
  <c r="L179" i="15"/>
  <c r="O178"/>
  <c r="L180"/>
  <c r="L156"/>
  <c r="L148"/>
  <c r="O140"/>
  <c r="O128"/>
  <c r="O116"/>
  <c r="L108"/>
  <c r="O92"/>
  <c r="L64"/>
  <c r="O60"/>
  <c r="O184"/>
  <c r="L177"/>
  <c r="L282" i="10"/>
  <c r="N103"/>
  <c r="L132"/>
  <c r="L129"/>
  <c r="N165"/>
  <c r="L156"/>
  <c r="L114"/>
  <c r="L124"/>
  <c r="L174"/>
  <c r="L161"/>
  <c r="L278" i="12"/>
  <c r="N278" s="1"/>
  <c r="N163"/>
  <c r="L241"/>
  <c r="N241" s="1"/>
  <c r="L235"/>
  <c r="N235" s="1"/>
  <c r="L181"/>
  <c r="N181" s="1"/>
  <c r="L220"/>
  <c r="N220" s="1"/>
  <c r="L293"/>
  <c r="N293" s="1"/>
  <c r="L206"/>
  <c r="N206" s="1"/>
  <c r="L274"/>
  <c r="N274" s="1"/>
  <c r="L257"/>
  <c r="N257" s="1"/>
  <c r="L282" i="8"/>
  <c r="N282" s="1"/>
  <c r="L253"/>
  <c r="N253" s="1"/>
  <c r="L124"/>
  <c r="N124" s="1"/>
  <c r="L116"/>
  <c r="N116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80"/>
  <c r="N80" s="1"/>
  <c r="L48"/>
  <c r="N48" s="1"/>
  <c r="L10"/>
  <c r="N10" s="1"/>
  <c r="L287"/>
  <c r="N287" s="1"/>
  <c r="L266"/>
  <c r="N266" s="1"/>
  <c r="L270"/>
  <c r="N270" s="1"/>
  <c r="L160"/>
  <c r="N160" s="1"/>
  <c r="L84"/>
  <c r="N84" s="1"/>
  <c r="L259"/>
  <c r="N259" s="1"/>
  <c r="L258"/>
  <c r="N258" s="1"/>
  <c r="L254"/>
  <c r="N254" s="1"/>
  <c r="L269"/>
  <c r="N269" s="1"/>
  <c r="L271"/>
  <c r="N271" s="1"/>
  <c r="L291"/>
  <c r="N291" s="1"/>
  <c r="L80" i="15"/>
  <c r="O174"/>
  <c r="O126"/>
  <c r="L114"/>
  <c r="L110"/>
  <c r="O106"/>
  <c r="O94"/>
  <c r="L86"/>
  <c r="L82"/>
  <c r="L74"/>
  <c r="L66"/>
  <c r="O62"/>
  <c r="L123"/>
  <c r="L168"/>
  <c r="L143"/>
  <c r="L76"/>
  <c r="L61"/>
  <c r="L57"/>
  <c r="O33"/>
  <c r="L155"/>
  <c r="L120"/>
  <c r="O100"/>
  <c r="L88"/>
  <c r="L69"/>
  <c r="O148"/>
  <c r="L117"/>
  <c r="O43"/>
  <c r="O129"/>
  <c r="O59"/>
  <c r="L162"/>
  <c r="O158"/>
  <c r="L154"/>
  <c r="L139"/>
  <c r="O135"/>
  <c r="O131"/>
  <c r="L127"/>
  <c r="L119"/>
  <c r="O107"/>
  <c r="O95"/>
  <c r="O83"/>
  <c r="O80"/>
  <c r="L68"/>
  <c r="O64"/>
  <c r="L38"/>
  <c r="L34"/>
  <c r="O183"/>
  <c r="O73"/>
  <c r="L58"/>
  <c r="L152"/>
  <c r="O40"/>
  <c r="L63"/>
  <c r="L176"/>
  <c r="L172"/>
  <c r="O157"/>
  <c r="L130"/>
  <c r="O102"/>
  <c r="O90"/>
  <c r="L52"/>
  <c r="O48"/>
  <c r="L128"/>
  <c r="L77"/>
  <c r="L70"/>
  <c r="L141"/>
  <c r="L55"/>
  <c r="L36"/>
  <c r="L186"/>
  <c r="O71"/>
  <c r="L124"/>
  <c r="O124"/>
  <c r="O136"/>
  <c r="L136"/>
  <c r="O138"/>
  <c r="L102"/>
  <c r="L41"/>
  <c r="O170"/>
  <c r="O141"/>
  <c r="O117"/>
  <c r="L60"/>
  <c r="L140"/>
  <c r="L11"/>
  <c r="L171"/>
  <c r="O163"/>
  <c r="O160"/>
  <c r="L142"/>
  <c r="L121"/>
  <c r="L118"/>
  <c r="O114"/>
  <c r="O103"/>
  <c r="O89"/>
  <c r="O85"/>
  <c r="O78"/>
  <c r="O75"/>
  <c r="O68"/>
  <c r="O61"/>
  <c r="L42"/>
  <c r="O38"/>
  <c r="L135"/>
  <c r="L48"/>
  <c r="O182"/>
  <c r="O153"/>
  <c r="O50"/>
  <c r="L90"/>
  <c r="L10"/>
  <c r="O176"/>
  <c r="L150"/>
  <c r="O147"/>
  <c r="O143"/>
  <c r="O122"/>
  <c r="O119"/>
  <c r="O97"/>
  <c r="L93"/>
  <c r="L79"/>
  <c r="O65"/>
  <c r="O58"/>
  <c r="L46"/>
  <c r="L111"/>
  <c r="L138"/>
  <c r="L178"/>
  <c r="O180"/>
  <c r="O165"/>
  <c r="L112"/>
  <c r="L84"/>
  <c r="O66"/>
  <c r="L51"/>
  <c r="L37"/>
  <c r="L92"/>
  <c r="L149"/>
  <c r="L181"/>
  <c r="O166"/>
  <c r="O152"/>
  <c r="O134"/>
  <c r="O120"/>
  <c r="O113"/>
  <c r="L105"/>
  <c r="L98"/>
  <c r="O91"/>
  <c r="O77"/>
  <c r="O70"/>
  <c r="O63"/>
  <c r="O44"/>
  <c r="L183"/>
  <c r="L346" i="12"/>
  <c r="N346" s="1"/>
  <c r="N98"/>
  <c r="L57"/>
  <c r="N164"/>
  <c r="L58"/>
  <c r="L277"/>
  <c r="N277" s="1"/>
  <c r="L283"/>
  <c r="N283" s="1"/>
  <c r="L335"/>
  <c r="N335" s="1"/>
  <c r="L76"/>
  <c r="L284"/>
  <c r="N284" s="1"/>
  <c r="N58"/>
  <c r="L159"/>
  <c r="L151"/>
  <c r="L143"/>
  <c r="L135"/>
  <c r="L127"/>
  <c r="L55"/>
  <c r="N47"/>
  <c r="L215"/>
  <c r="L267"/>
  <c r="N267" s="1"/>
  <c r="L11"/>
  <c r="N11" s="1"/>
  <c r="L187"/>
  <c r="N187" s="1"/>
  <c r="L201"/>
  <c r="N201" s="1"/>
  <c r="L195"/>
  <c r="N195" s="1"/>
  <c r="L266"/>
  <c r="N266" s="1"/>
  <c r="L264"/>
  <c r="N264" s="1"/>
  <c r="L275"/>
  <c r="N275" s="1"/>
  <c r="L352"/>
  <c r="N352" s="1"/>
  <c r="L337"/>
  <c r="N337" s="1"/>
  <c r="L333"/>
  <c r="N333" s="1"/>
  <c r="L296"/>
  <c r="N296" s="1"/>
  <c r="L204"/>
  <c r="N204" s="1"/>
  <c r="L158"/>
  <c r="L150"/>
  <c r="L142"/>
  <c r="L134"/>
  <c r="L126"/>
  <c r="L118"/>
  <c r="N94"/>
  <c r="L86"/>
  <c r="N78"/>
  <c r="N70"/>
  <c r="N62"/>
  <c r="L174"/>
  <c r="N174" s="1"/>
  <c r="L172"/>
  <c r="N172" s="1"/>
  <c r="L245"/>
  <c r="N245" s="1"/>
  <c r="L191"/>
  <c r="N191" s="1"/>
  <c r="L290"/>
  <c r="N290" s="1"/>
  <c r="L297"/>
  <c r="N297" s="1"/>
  <c r="L300"/>
  <c r="N300" s="1"/>
  <c r="L301"/>
  <c r="N301" s="1"/>
  <c r="L246"/>
  <c r="N246" s="1"/>
  <c r="N64"/>
  <c r="L212"/>
  <c r="L273"/>
  <c r="N273" s="1"/>
  <c r="L167"/>
  <c r="N153"/>
  <c r="N137"/>
  <c r="N121"/>
  <c r="N89"/>
  <c r="L81"/>
  <c r="L73"/>
  <c r="N65"/>
  <c r="N52"/>
  <c r="L230"/>
  <c r="N230" s="1"/>
  <c r="L192"/>
  <c r="N192" s="1"/>
  <c r="L255"/>
  <c r="N255" s="1"/>
  <c r="L298"/>
  <c r="N298" s="1"/>
  <c r="L164"/>
  <c r="N154"/>
  <c r="N146"/>
  <c r="N138"/>
  <c r="N130"/>
  <c r="N122"/>
  <c r="L106"/>
  <c r="L98"/>
  <c r="N90"/>
  <c r="L82"/>
  <c r="L74"/>
  <c r="N66"/>
  <c r="L50"/>
  <c r="L115"/>
  <c r="N175"/>
  <c r="N166"/>
  <c r="L116"/>
  <c r="L108"/>
  <c r="L68"/>
  <c r="L60"/>
  <c r="L225"/>
  <c r="N226"/>
  <c r="L208"/>
  <c r="N208" s="1"/>
  <c r="L252"/>
  <c r="N252" s="1"/>
  <c r="L256"/>
  <c r="N256" s="1"/>
  <c r="L52"/>
  <c r="L93"/>
  <c r="L85"/>
  <c r="N77"/>
  <c r="N69"/>
  <c r="N61"/>
  <c r="L173"/>
  <c r="N173" s="1"/>
  <c r="L184"/>
  <c r="N184" s="1"/>
  <c r="N197"/>
  <c r="L214"/>
  <c r="N214" s="1"/>
  <c r="N215"/>
  <c r="L176"/>
  <c r="L226"/>
  <c r="L177"/>
  <c r="N177" s="1"/>
  <c r="N221"/>
  <c r="N159"/>
  <c r="N151"/>
  <c r="N143"/>
  <c r="N135"/>
  <c r="N127"/>
  <c r="N119"/>
  <c r="L111"/>
  <c r="N103"/>
  <c r="L71"/>
  <c r="L63"/>
  <c r="N55"/>
  <c r="L47"/>
  <c r="L358"/>
  <c r="N358" s="1"/>
  <c r="L186"/>
  <c r="N186" s="1"/>
  <c r="L271"/>
  <c r="N271" s="1"/>
  <c r="L203"/>
  <c r="N203" s="1"/>
  <c r="L280"/>
  <c r="N280" s="1"/>
  <c r="L202"/>
  <c r="N202" s="1"/>
  <c r="N225"/>
  <c r="L229"/>
  <c r="N229" s="1"/>
  <c r="L260"/>
  <c r="N260" s="1"/>
  <c r="L268"/>
  <c r="N268" s="1"/>
  <c r="L285"/>
  <c r="N285" s="1"/>
  <c r="L66"/>
  <c r="L239"/>
  <c r="N239" s="1"/>
  <c r="L240"/>
  <c r="N240" s="1"/>
  <c r="L243"/>
  <c r="N243" s="1"/>
  <c r="L194"/>
  <c r="N194" s="1"/>
  <c r="L199"/>
  <c r="N199" s="1"/>
  <c r="L370"/>
  <c r="N370" s="1"/>
  <c r="L286"/>
  <c r="N286" s="1"/>
  <c r="L360"/>
  <c r="N360" s="1"/>
  <c r="L242"/>
  <c r="N242" s="1"/>
  <c r="N157"/>
  <c r="N141"/>
  <c r="N125"/>
  <c r="N101"/>
  <c r="N85"/>
  <c r="L69"/>
  <c r="N45"/>
  <c r="L152"/>
  <c r="N128"/>
  <c r="L112"/>
  <c r="N96"/>
  <c r="L80"/>
  <c r="L64"/>
  <c r="L217"/>
  <c r="N158"/>
  <c r="N150"/>
  <c r="N142"/>
  <c r="N134"/>
  <c r="N126"/>
  <c r="N118"/>
  <c r="L110"/>
  <c r="L102"/>
  <c r="N86"/>
  <c r="L78"/>
  <c r="L70"/>
  <c r="L62"/>
  <c r="L54"/>
  <c r="L46"/>
  <c r="N161"/>
  <c r="L153"/>
  <c r="L145"/>
  <c r="N129"/>
  <c r="L121"/>
  <c r="N113"/>
  <c r="L105"/>
  <c r="N97"/>
  <c r="L89"/>
  <c r="N81"/>
  <c r="N73"/>
  <c r="L65"/>
  <c r="N57"/>
  <c r="N180"/>
  <c r="L171"/>
  <c r="N171" s="1"/>
  <c r="N170"/>
  <c r="L183"/>
  <c r="N183" s="1"/>
  <c r="L216"/>
  <c r="N216" s="1"/>
  <c r="L213"/>
  <c r="N213" s="1"/>
  <c r="L223"/>
  <c r="N223" s="1"/>
  <c r="L253"/>
  <c r="N253" s="1"/>
  <c r="L295"/>
  <c r="N295" s="1"/>
  <c r="L190"/>
  <c r="N190" s="1"/>
  <c r="G282"/>
  <c r="L282" s="1"/>
  <c r="N282" s="1"/>
  <c r="L232"/>
  <c r="N232" s="1"/>
  <c r="N149"/>
  <c r="N133"/>
  <c r="N117"/>
  <c r="N109"/>
  <c r="L77"/>
  <c r="L61"/>
  <c r="L53"/>
  <c r="L160"/>
  <c r="L144"/>
  <c r="N120"/>
  <c r="L104"/>
  <c r="L88"/>
  <c r="L72"/>
  <c r="N56"/>
  <c r="L185"/>
  <c r="L258"/>
  <c r="N258" s="1"/>
  <c r="L254"/>
  <c r="N254" s="1"/>
  <c r="L94"/>
  <c r="L146"/>
  <c r="L130"/>
  <c r="L122"/>
  <c r="L114"/>
  <c r="L90"/>
  <c r="N82"/>
  <c r="N74"/>
  <c r="N167"/>
  <c r="L236"/>
  <c r="N236" s="1"/>
  <c r="L238"/>
  <c r="N238" s="1"/>
  <c r="L207"/>
  <c r="N207" s="1"/>
  <c r="L303"/>
  <c r="N303" s="1"/>
  <c r="L287"/>
  <c r="N287" s="1"/>
  <c r="L288"/>
  <c r="N288" s="1"/>
  <c r="L364"/>
  <c r="N364" s="1"/>
  <c r="L318"/>
  <c r="N318" s="1"/>
  <c r="N72"/>
  <c r="L157"/>
  <c r="L149"/>
  <c r="L129"/>
  <c r="L154"/>
  <c r="N102"/>
  <c r="N54"/>
  <c r="L224"/>
  <c r="N224" s="1"/>
  <c r="L247"/>
  <c r="N247" s="1"/>
  <c r="L193"/>
  <c r="N193" s="1"/>
  <c r="L210"/>
  <c r="N210" s="1"/>
  <c r="L209"/>
  <c r="N209" s="1"/>
  <c r="L250"/>
  <c r="N250" s="1"/>
  <c r="L170"/>
  <c r="L103"/>
  <c r="L326"/>
  <c r="N326" s="1"/>
  <c r="N88"/>
  <c r="L119"/>
  <c r="N95"/>
  <c r="N87"/>
  <c r="N79"/>
  <c r="N71"/>
  <c r="N63"/>
  <c r="L198"/>
  <c r="N198" s="1"/>
  <c r="L248"/>
  <c r="N248" s="1"/>
  <c r="L261"/>
  <c r="N261" s="1"/>
  <c r="L249"/>
  <c r="N249" s="1"/>
  <c r="L259"/>
  <c r="N259" s="1"/>
  <c r="L291"/>
  <c r="N291" s="1"/>
  <c r="L292"/>
  <c r="N292" s="1"/>
  <c r="N110"/>
  <c r="N80"/>
  <c r="L221"/>
  <c r="L113"/>
  <c r="N111"/>
  <c r="N136"/>
  <c r="N104"/>
  <c r="N48"/>
  <c r="N165"/>
  <c r="N155"/>
  <c r="N147"/>
  <c r="L139"/>
  <c r="N131"/>
  <c r="N123"/>
  <c r="N115"/>
  <c r="N107"/>
  <c r="N99"/>
  <c r="N91"/>
  <c r="N83"/>
  <c r="N75"/>
  <c r="N67"/>
  <c r="N59"/>
  <c r="N51"/>
  <c r="L168"/>
  <c r="N168" s="1"/>
  <c r="L162"/>
  <c r="N185"/>
  <c r="L231"/>
  <c r="N231" s="1"/>
  <c r="L228"/>
  <c r="N228" s="1"/>
  <c r="N212"/>
  <c r="L175"/>
  <c r="L233"/>
  <c r="N233" s="1"/>
  <c r="L237"/>
  <c r="N237" s="1"/>
  <c r="L188"/>
  <c r="N188" s="1"/>
  <c r="L205"/>
  <c r="N205" s="1"/>
  <c r="L218"/>
  <c r="N218" s="1"/>
  <c r="L265"/>
  <c r="N265" s="1"/>
  <c r="L263"/>
  <c r="N263" s="1"/>
  <c r="L354"/>
  <c r="N354" s="1"/>
  <c r="L276"/>
  <c r="N276" s="1"/>
  <c r="L270"/>
  <c r="N270" s="1"/>
  <c r="L281"/>
  <c r="N281" s="1"/>
  <c r="L299"/>
  <c r="N299" s="1"/>
  <c r="L272"/>
  <c r="N272" s="1"/>
  <c r="L138"/>
  <c r="N106"/>
  <c r="N50"/>
  <c r="L178"/>
  <c r="N178" s="1"/>
  <c r="L269"/>
  <c r="N269" s="1"/>
  <c r="L197"/>
  <c r="N93"/>
  <c r="N145"/>
  <c r="L161"/>
  <c r="L137"/>
  <c r="L97"/>
  <c r="L49"/>
  <c r="N156"/>
  <c r="N148"/>
  <c r="L140"/>
  <c r="N132"/>
  <c r="N124"/>
  <c r="N116"/>
  <c r="N108"/>
  <c r="L100"/>
  <c r="N92"/>
  <c r="N84"/>
  <c r="N76"/>
  <c r="N68"/>
  <c r="N60"/>
  <c r="L169"/>
  <c r="L211"/>
  <c r="L182"/>
  <c r="N182" s="1"/>
  <c r="L219"/>
  <c r="N219" s="1"/>
  <c r="L179"/>
  <c r="N179" s="1"/>
  <c r="L200"/>
  <c r="N200" s="1"/>
  <c r="L244"/>
  <c r="N244" s="1"/>
  <c r="L189"/>
  <c r="N189" s="1"/>
  <c r="L222"/>
  <c r="N222" s="1"/>
  <c r="L262"/>
  <c r="N262" s="1"/>
  <c r="L279"/>
  <c r="N279" s="1"/>
  <c r="L321"/>
  <c r="N321" s="1"/>
  <c r="L289"/>
  <c r="N289" s="1"/>
  <c r="L305"/>
  <c r="N305" s="1"/>
  <c r="L307"/>
  <c r="N307" s="1"/>
  <c r="L362"/>
  <c r="N362" s="1"/>
  <c r="L165"/>
  <c r="L99"/>
  <c r="L155"/>
  <c r="L147"/>
  <c r="L136"/>
  <c r="L48"/>
  <c r="N162"/>
  <c r="L227"/>
  <c r="L45"/>
  <c r="L156"/>
  <c r="L148"/>
  <c r="L163"/>
  <c r="L107"/>
  <c r="N211"/>
  <c r="N169"/>
  <c r="N53"/>
  <c r="L316"/>
  <c r="N316" s="1"/>
  <c r="L75"/>
  <c r="L67"/>
  <c r="L59"/>
  <c r="L95"/>
  <c r="L87"/>
  <c r="L79"/>
  <c r="L128"/>
  <c r="L120"/>
  <c r="L117"/>
  <c r="N160"/>
  <c r="N152"/>
  <c r="N144"/>
  <c r="N112"/>
  <c r="N46"/>
  <c r="L350"/>
  <c r="N350" s="1"/>
  <c r="L306"/>
  <c r="N306" s="1"/>
  <c r="L302"/>
  <c r="N302" s="1"/>
  <c r="L166"/>
  <c r="L180"/>
  <c r="L131"/>
  <c r="L123"/>
  <c r="N176"/>
  <c r="N217"/>
  <c r="N139"/>
  <c r="N49"/>
  <c r="L96"/>
  <c r="L367"/>
  <c r="N367" s="1"/>
  <c r="L366"/>
  <c r="N366" s="1"/>
  <c r="L51"/>
  <c r="L91"/>
  <c r="L83"/>
  <c r="L132"/>
  <c r="L124"/>
  <c r="L141"/>
  <c r="L101"/>
  <c r="N140"/>
  <c r="N100"/>
  <c r="L359"/>
  <c r="N359" s="1"/>
  <c r="L304"/>
  <c r="N304" s="1"/>
  <c r="L324"/>
  <c r="N324" s="1"/>
  <c r="L56"/>
  <c r="L92"/>
  <c r="L84"/>
  <c r="L133"/>
  <c r="L125"/>
  <c r="L109"/>
  <c r="L319"/>
  <c r="N319" s="1"/>
  <c r="L347"/>
  <c r="N347" s="1"/>
  <c r="L357"/>
  <c r="N357" s="1"/>
  <c r="L240" i="8"/>
  <c r="N240" s="1"/>
  <c r="L209"/>
  <c r="N209" s="1"/>
  <c r="L169"/>
  <c r="N169" s="1"/>
  <c r="L106"/>
  <c r="N106" s="1"/>
  <c r="L262"/>
  <c r="N262" s="1"/>
  <c r="L86"/>
  <c r="N86" s="1"/>
  <c r="L245"/>
  <c r="N245" s="1"/>
  <c r="L75"/>
  <c r="N75" s="1"/>
  <c r="L43"/>
  <c r="N43" s="1"/>
  <c r="L35"/>
  <c r="N35" s="1"/>
  <c r="L183"/>
  <c r="N183" s="1"/>
  <c r="L159"/>
  <c r="N159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39"/>
  <c r="N39" s="1"/>
  <c r="L255"/>
  <c r="N255" s="1"/>
  <c r="L260"/>
  <c r="N260" s="1"/>
  <c r="L252"/>
  <c r="N252" s="1"/>
  <c r="L200"/>
  <c r="N200" s="1"/>
  <c r="L201"/>
  <c r="N201" s="1"/>
  <c r="L177"/>
  <c r="N177" s="1"/>
  <c r="L249"/>
  <c r="N249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145"/>
  <c r="N145" s="1"/>
  <c r="L128"/>
  <c r="N128" s="1"/>
  <c r="L72"/>
  <c r="N72" s="1"/>
  <c r="L212"/>
  <c r="N212" s="1"/>
  <c r="L180"/>
  <c r="N180" s="1"/>
  <c r="L108"/>
  <c r="N108" s="1"/>
  <c r="L208"/>
  <c r="N208" s="1"/>
  <c r="L144"/>
  <c r="N144" s="1"/>
  <c r="L137"/>
  <c r="N137" s="1"/>
  <c r="L276"/>
  <c r="N276" s="1"/>
  <c r="L273"/>
  <c r="N273" s="1"/>
  <c r="L206"/>
  <c r="N206" s="1"/>
  <c r="L272"/>
  <c r="N272" s="1"/>
  <c r="L238"/>
  <c r="N238" s="1"/>
  <c r="L207"/>
  <c r="N207" s="1"/>
  <c r="L176"/>
  <c r="N176" s="1"/>
  <c r="L168"/>
  <c r="N168" s="1"/>
  <c r="L256"/>
  <c r="N256" s="1"/>
  <c r="L263"/>
  <c r="N263" s="1"/>
  <c r="L277"/>
  <c r="N277" s="1"/>
  <c r="L279"/>
  <c r="N279" s="1"/>
  <c r="L284"/>
  <c r="N284" s="1"/>
  <c r="L215"/>
  <c r="N215" s="1"/>
  <c r="L224"/>
  <c r="N224" s="1"/>
  <c r="L112"/>
  <c r="N112" s="1"/>
  <c r="L88"/>
  <c r="N88" s="1"/>
  <c r="L56"/>
  <c r="N56" s="1"/>
  <c r="L40"/>
  <c r="N40" s="1"/>
  <c r="L278"/>
  <c r="N278" s="1"/>
  <c r="L211"/>
  <c r="N211" s="1"/>
  <c r="L203"/>
  <c r="N203" s="1"/>
  <c r="L195"/>
  <c r="N195" s="1"/>
  <c r="L187"/>
  <c r="N187" s="1"/>
  <c r="L172"/>
  <c r="N172" s="1"/>
  <c r="L164"/>
  <c r="N164" s="1"/>
  <c r="L156"/>
  <c r="N156" s="1"/>
  <c r="L185"/>
  <c r="N185" s="1"/>
  <c r="L161"/>
  <c r="N161" s="1"/>
  <c r="L153"/>
  <c r="N153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75"/>
  <c r="N275" s="1"/>
  <c r="L223"/>
  <c r="N223" s="1"/>
  <c r="L216"/>
  <c r="N216" s="1"/>
  <c r="L184"/>
  <c r="N184" s="1"/>
  <c r="L120"/>
  <c r="N120" s="1"/>
  <c r="L104"/>
  <c r="N104" s="1"/>
  <c r="L96"/>
  <c r="N96" s="1"/>
  <c r="L64"/>
  <c r="N64" s="1"/>
  <c r="L243"/>
  <c r="N243" s="1"/>
  <c r="L235"/>
  <c r="N235" s="1"/>
  <c r="L227"/>
  <c r="N227" s="1"/>
  <c r="L219"/>
  <c r="N219" s="1"/>
  <c r="L204"/>
  <c r="N204" s="1"/>
  <c r="L196"/>
  <c r="N196" s="1"/>
  <c r="L188"/>
  <c r="N188" s="1"/>
  <c r="L142"/>
  <c r="N142" s="1"/>
  <c r="L283"/>
  <c r="N283" s="1"/>
  <c r="L231"/>
  <c r="N231" s="1"/>
  <c r="L264"/>
  <c r="N264" s="1"/>
  <c r="L236"/>
  <c r="N236" s="1"/>
  <c r="L228"/>
  <c r="N228" s="1"/>
  <c r="L220"/>
  <c r="N220" s="1"/>
  <c r="L174"/>
  <c r="N174" s="1"/>
  <c r="L143"/>
  <c r="N143" s="1"/>
  <c r="L268"/>
  <c r="N268" s="1"/>
  <c r="L251"/>
  <c r="N251" s="1"/>
  <c r="L293"/>
  <c r="N293" s="1"/>
  <c r="O173" i="15"/>
  <c r="L173"/>
  <c r="L144"/>
  <c r="O144"/>
  <c r="L109"/>
  <c r="O109"/>
  <c r="O81"/>
  <c r="L81"/>
  <c r="L67"/>
  <c r="O67"/>
  <c r="O96"/>
  <c r="O35"/>
  <c r="L161"/>
  <c r="O161"/>
  <c r="L151"/>
  <c r="O151"/>
  <c r="L175"/>
  <c r="O175"/>
  <c r="L132"/>
  <c r="O132"/>
  <c r="L53"/>
  <c r="O53"/>
  <c r="O164"/>
  <c r="O150"/>
  <c r="O79"/>
  <c r="O185"/>
  <c r="L185"/>
  <c r="O172"/>
  <c r="O154"/>
  <c r="L133"/>
  <c r="L104"/>
  <c r="L72"/>
  <c r="O54"/>
  <c r="O32"/>
  <c r="L49"/>
  <c r="O168"/>
  <c r="O98"/>
  <c r="O93"/>
  <c r="O88"/>
  <c r="O76"/>
  <c r="O69"/>
  <c r="O55"/>
  <c r="O46"/>
  <c r="L159"/>
  <c r="O171"/>
  <c r="O156"/>
  <c r="O139"/>
  <c r="O86"/>
  <c r="O74"/>
  <c r="O118"/>
  <c r="O110"/>
  <c r="J56"/>
  <c r="O56" s="1"/>
  <c r="O39"/>
  <c r="L54"/>
  <c r="L75"/>
  <c r="L116"/>
  <c r="O169"/>
  <c r="O108"/>
  <c r="O101"/>
  <c r="O84"/>
  <c r="L145"/>
  <c r="L113"/>
  <c r="L100"/>
  <c r="L87"/>
  <c r="L91"/>
  <c r="L96"/>
  <c r="L106"/>
  <c r="L126"/>
  <c r="L35"/>
  <c r="L122"/>
  <c r="L160"/>
  <c r="L170"/>
  <c r="L174"/>
  <c r="O167"/>
  <c r="O162"/>
  <c r="O99"/>
  <c r="O82"/>
  <c r="O42"/>
  <c r="O37"/>
  <c r="J31"/>
  <c r="O31" s="1"/>
  <c r="L184"/>
  <c r="L187"/>
  <c r="L62"/>
  <c r="O112"/>
  <c r="O105"/>
  <c r="O57"/>
  <c r="O36"/>
  <c r="L107"/>
  <c r="L164"/>
  <c r="O130"/>
  <c r="O115"/>
  <c r="O34"/>
  <c r="L125"/>
  <c r="L134"/>
  <c r="O142"/>
  <c r="O51"/>
  <c r="L47"/>
  <c r="L131"/>
  <c r="L103"/>
  <c r="L44"/>
  <c r="L89"/>
  <c r="L32"/>
  <c r="O133"/>
  <c r="O104"/>
  <c r="O52"/>
  <c r="O45"/>
  <c r="O127"/>
  <c r="L166"/>
  <c r="L94"/>
  <c r="O181"/>
  <c r="O72"/>
  <c r="L40"/>
  <c r="L50"/>
  <c r="N129" i="10"/>
  <c r="N147"/>
  <c r="N139"/>
  <c r="N118"/>
  <c r="N125"/>
  <c r="N142"/>
  <c r="N175"/>
  <c r="N185"/>
  <c r="L152"/>
  <c r="L47"/>
  <c r="L100"/>
  <c r="N84"/>
  <c r="L108"/>
  <c r="N151"/>
  <c r="N176"/>
  <c r="L165"/>
  <c r="N109"/>
  <c r="N166"/>
  <c r="N96"/>
  <c r="N88"/>
  <c r="L80"/>
  <c r="N64"/>
  <c r="L56"/>
  <c r="N48"/>
  <c r="N282"/>
  <c r="N23" s="1"/>
  <c r="N135"/>
  <c r="N158"/>
  <c r="L139"/>
  <c r="L151"/>
  <c r="N159"/>
  <c r="L175"/>
  <c r="L76"/>
  <c r="N140"/>
  <c r="N133"/>
  <c r="N100"/>
  <c r="L97"/>
  <c r="N73"/>
  <c r="L41"/>
  <c r="L33"/>
  <c r="L142"/>
  <c r="N161"/>
  <c r="L153"/>
  <c r="N194"/>
  <c r="L38"/>
  <c r="N138"/>
  <c r="N136"/>
  <c r="L93"/>
  <c r="N34"/>
  <c r="L120"/>
  <c r="L105"/>
  <c r="N107"/>
  <c r="L86"/>
  <c r="L46"/>
  <c r="N122"/>
  <c r="N119"/>
  <c r="L135"/>
  <c r="L11"/>
  <c r="N137"/>
  <c r="L134"/>
  <c r="N101"/>
  <c r="L141"/>
  <c r="L145"/>
  <c r="L147"/>
  <c r="L163"/>
  <c r="L168"/>
  <c r="N6" i="13"/>
  <c r="L176" i="10"/>
  <c r="L185"/>
  <c r="L169"/>
  <c r="L289" i="8"/>
  <c r="N289" s="1"/>
  <c r="L286"/>
  <c r="N286" s="1"/>
  <c r="L288"/>
  <c r="N288" s="1"/>
  <c r="L175"/>
  <c r="N175" s="1"/>
  <c r="L246"/>
  <c r="N246" s="1"/>
  <c r="L136"/>
  <c r="N136" s="1"/>
  <c r="L265"/>
  <c r="N265" s="1"/>
  <c r="L230"/>
  <c r="N230" s="1"/>
  <c r="L198"/>
  <c r="N198" s="1"/>
  <c r="L225"/>
  <c r="N225" s="1"/>
  <c r="L199"/>
  <c r="N199" s="1"/>
  <c r="L193"/>
  <c r="N193" s="1"/>
  <c r="L167"/>
  <c r="N167" s="1"/>
  <c r="L129"/>
  <c r="N129" s="1"/>
  <c r="L274"/>
  <c r="N274" s="1"/>
  <c r="L239"/>
  <c r="N239" s="1"/>
  <c r="L151"/>
  <c r="N151" s="1"/>
  <c r="L233"/>
  <c r="N233" s="1"/>
  <c r="L222"/>
  <c r="N222" s="1"/>
  <c r="L190"/>
  <c r="N190" s="1"/>
  <c r="L158"/>
  <c r="N158" s="1"/>
  <c r="L152"/>
  <c r="N152" s="1"/>
  <c r="L126"/>
  <c r="N126" s="1"/>
  <c r="L118"/>
  <c r="N118" s="1"/>
  <c r="L110"/>
  <c r="N110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57"/>
  <c r="N257" s="1"/>
  <c r="L280"/>
  <c r="N280" s="1"/>
  <c r="L250"/>
  <c r="N250" s="1"/>
  <c r="L182"/>
  <c r="N182" s="1"/>
  <c r="L150"/>
  <c r="N150" s="1"/>
  <c r="L247"/>
  <c r="N247" s="1"/>
  <c r="L241"/>
  <c r="N241" s="1"/>
  <c r="L217"/>
  <c r="N217" s="1"/>
  <c r="L191"/>
  <c r="N191" s="1"/>
  <c r="L71"/>
  <c r="N7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281"/>
  <c r="N281" s="1"/>
  <c r="L214"/>
  <c r="N214" s="1"/>
  <c r="L232"/>
  <c r="N232" s="1"/>
  <c r="L248"/>
  <c r="N248" s="1"/>
  <c r="L192"/>
  <c r="N192" s="1"/>
  <c r="L166"/>
  <c r="N166" s="1"/>
  <c r="L134"/>
  <c r="N134" s="1"/>
  <c r="L290"/>
  <c r="N290" s="1"/>
  <c r="L285"/>
  <c r="N285" s="1"/>
  <c r="L374" i="12"/>
  <c r="N374" s="1"/>
  <c r="L372"/>
  <c r="N372" s="1"/>
  <c r="L343"/>
  <c r="N343" s="1"/>
  <c r="L310"/>
  <c r="N310" s="1"/>
  <c r="L322"/>
  <c r="N322" s="1"/>
  <c r="N106" i="10"/>
  <c r="N97"/>
  <c r="N89"/>
  <c r="L81"/>
  <c r="L73"/>
  <c r="L65"/>
  <c r="N57"/>
  <c r="N49"/>
  <c r="N41"/>
  <c r="N33"/>
  <c r="L149"/>
  <c r="L180"/>
  <c r="N157"/>
  <c r="N11"/>
  <c r="N130"/>
  <c r="L111"/>
  <c r="L118"/>
  <c r="N98"/>
  <c r="L90"/>
  <c r="N82"/>
  <c r="N74"/>
  <c r="L66"/>
  <c r="N58"/>
  <c r="L50"/>
  <c r="N42"/>
  <c r="L96"/>
  <c r="N72"/>
  <c r="L64"/>
  <c r="N56"/>
  <c r="L48"/>
  <c r="L40"/>
  <c r="N123"/>
  <c r="L109"/>
  <c r="L104"/>
  <c r="L127"/>
  <c r="N143"/>
  <c r="N112"/>
  <c r="L166"/>
  <c r="N162"/>
  <c r="N170"/>
  <c r="L160"/>
  <c r="N80"/>
  <c r="N145"/>
  <c r="N52"/>
  <c r="N68"/>
  <c r="L131"/>
  <c r="N154"/>
  <c r="L99"/>
  <c r="N91"/>
  <c r="L83"/>
  <c r="L75"/>
  <c r="L67"/>
  <c r="L59"/>
  <c r="L35"/>
  <c r="L116"/>
  <c r="N141"/>
  <c r="L136"/>
  <c r="N121"/>
  <c r="N153"/>
  <c r="N44"/>
  <c r="L94"/>
  <c r="N86"/>
  <c r="L78"/>
  <c r="N70"/>
  <c r="N62"/>
  <c r="L54"/>
  <c r="N46"/>
  <c r="N38"/>
  <c r="L92"/>
  <c r="L84"/>
  <c r="L60"/>
  <c r="N36"/>
  <c r="N126"/>
  <c r="L148"/>
  <c r="N169"/>
  <c r="N102"/>
  <c r="N117"/>
  <c r="L88"/>
  <c r="L133"/>
  <c r="L119"/>
  <c r="N120"/>
  <c r="N95"/>
  <c r="N87"/>
  <c r="L79"/>
  <c r="L71"/>
  <c r="L63"/>
  <c r="N55"/>
  <c r="N47"/>
  <c r="L39"/>
  <c r="N108"/>
  <c r="N114"/>
  <c r="L144"/>
  <c r="L150"/>
  <c r="N152"/>
  <c r="L159"/>
  <c r="N168"/>
  <c r="L45"/>
  <c r="N131"/>
  <c r="N77"/>
  <c r="N65"/>
  <c r="N53"/>
  <c r="L154"/>
  <c r="N115"/>
  <c r="N156"/>
  <c r="L158"/>
  <c r="L34"/>
  <c r="L58"/>
  <c r="N111"/>
  <c r="N105"/>
  <c r="N90"/>
  <c r="N78"/>
  <c r="N66"/>
  <c r="N54"/>
  <c r="N113"/>
  <c r="L146"/>
  <c r="N148"/>
  <c r="L162"/>
  <c r="L177"/>
  <c r="L194"/>
  <c r="L106"/>
  <c r="N40"/>
  <c r="L123"/>
  <c r="L57"/>
  <c r="L74"/>
  <c r="N104"/>
  <c r="N144"/>
  <c r="N163"/>
  <c r="L87"/>
  <c r="L51"/>
  <c r="L122"/>
  <c r="L98"/>
  <c r="L62"/>
  <c r="L130"/>
  <c r="L140"/>
  <c r="L72"/>
  <c r="L137"/>
  <c r="N134"/>
  <c r="N99"/>
  <c r="N79"/>
  <c r="N71"/>
  <c r="N67"/>
  <c r="N63"/>
  <c r="N43"/>
  <c r="N39"/>
  <c r="N35"/>
  <c r="L101"/>
  <c r="N85"/>
  <c r="N69"/>
  <c r="L155"/>
  <c r="N37"/>
  <c r="N110"/>
  <c r="L49"/>
  <c r="L103"/>
  <c r="L70"/>
  <c r="N127"/>
  <c r="N174"/>
  <c r="N160"/>
  <c r="L89"/>
  <c r="N81"/>
  <c r="N61"/>
  <c r="L117"/>
  <c r="N150"/>
  <c r="N94"/>
  <c r="N50"/>
  <c r="N92"/>
  <c r="N20" i="13" l="1"/>
  <c r="A4" s="1"/>
  <c r="C5" i="5" s="1"/>
  <c r="L56" i="15"/>
  <c r="N587" i="12"/>
  <c r="K40" s="1"/>
  <c r="N386" i="8"/>
  <c r="K30" s="1"/>
  <c r="O393" i="15"/>
  <c r="A4" s="1"/>
  <c r="L31"/>
  <c r="N290" i="10"/>
  <c r="K28" s="1"/>
  <c r="K6" i="8"/>
  <c r="K6" i="12"/>
  <c r="K6" i="10"/>
  <c r="A4" i="12" l="1"/>
  <c r="C9" i="5" s="1"/>
  <c r="A4" i="8"/>
  <c r="C7" i="5" s="1"/>
  <c r="L24" i="15"/>
  <c r="C15" i="5"/>
  <c r="A4" i="10"/>
  <c r="C11" i="5" s="1"/>
  <c r="C3" l="1"/>
</calcChain>
</file>

<file path=xl/sharedStrings.xml><?xml version="1.0" encoding="utf-8"?>
<sst xmlns="http://schemas.openxmlformats.org/spreadsheetml/2006/main" count="7445" uniqueCount="2191">
  <si>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</si>
  <si>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</si>
  <si>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</si>
  <si>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</si>
  <si>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</si>
  <si>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</si>
  <si>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</si>
  <si>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</si>
  <si>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</si>
  <si>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</si>
  <si>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</si>
  <si>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</si>
  <si>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</si>
  <si>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</si>
  <si>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</si>
  <si>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</si>
  <si>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</si>
  <si>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</si>
  <si>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</si>
  <si>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</si>
  <si>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</si>
  <si>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</si>
  <si>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</si>
  <si>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</si>
  <si>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</si>
  <si>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</si>
  <si>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</si>
  <si>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</si>
  <si>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</si>
  <si>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</si>
  <si>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</si>
  <si>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</si>
  <si>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</si>
  <si>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</si>
  <si>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</si>
  <si>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</si>
  <si>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</si>
  <si>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</si>
  <si>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</si>
  <si>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</si>
  <si>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</si>
  <si>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</si>
  <si>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</si>
  <si>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</si>
  <si>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</si>
  <si>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</si>
  <si>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</si>
  <si>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</si>
  <si>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</si>
  <si>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</si>
  <si>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</si>
  <si>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</si>
  <si>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</si>
  <si>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</si>
  <si>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</si>
  <si>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</si>
  <si>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</si>
  <si>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</si>
  <si>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</si>
  <si>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</si>
  <si>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</si>
  <si>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</si>
  <si>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</si>
  <si>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</si>
  <si>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</si>
  <si>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</si>
  <si>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</si>
  <si>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</si>
  <si>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</si>
  <si>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</si>
  <si>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</si>
  <si>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</si>
  <si>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</si>
  <si>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</si>
  <si>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</si>
  <si>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</si>
  <si>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</si>
  <si>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</si>
  <si>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</si>
  <si>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</si>
  <si>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</si>
  <si>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</si>
  <si>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</si>
  <si>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</si>
  <si>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</si>
  <si>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</si>
  <si>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</si>
  <si>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</si>
  <si>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</si>
  <si>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</si>
  <si>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</si>
  <si>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</si>
  <si>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</si>
  <si>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</si>
  <si>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</si>
  <si>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</si>
  <si>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</si>
  <si>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</si>
  <si>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</si>
  <si>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</si>
  <si>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</si>
  <si>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</si>
  <si>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</si>
  <si>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</si>
  <si>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</si>
  <si>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</si>
  <si>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</si>
  <si>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</si>
  <si>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</si>
  <si>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</si>
  <si>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</si>
  <si>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</si>
  <si>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</si>
  <si>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</si>
  <si>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</si>
  <si>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</si>
  <si>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</si>
  <si>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</si>
  <si>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</si>
  <si>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</si>
  <si>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</si>
  <si>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</si>
  <si>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</si>
  <si>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</si>
  <si>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</si>
  <si>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</si>
  <si>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</si>
  <si>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</si>
  <si>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</si>
  <si>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</si>
  <si>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</si>
  <si>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</si>
  <si>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</si>
  <si>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</si>
  <si>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</si>
  <si>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</si>
  <si>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</si>
  <si>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</si>
  <si>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</si>
  <si>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</si>
  <si>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</si>
  <si>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</si>
  <si>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</si>
  <si>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</si>
  <si>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</si>
  <si>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</si>
  <si>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</si>
  <si>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</si>
  <si>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</si>
  <si>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</si>
  <si>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</si>
  <si>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</si>
  <si>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</si>
  <si>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</si>
  <si>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</si>
  <si>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</si>
  <si>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</si>
  <si>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</si>
  <si>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</si>
  <si>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</si>
  <si>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</si>
  <si>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</si>
  <si>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</si>
  <si>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</si>
  <si>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</si>
  <si>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</si>
  <si>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</si>
  <si>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</si>
  <si>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</si>
  <si>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</si>
  <si>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</si>
  <si>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</si>
  <si>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</si>
  <si>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</si>
  <si>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</si>
  <si>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</si>
  <si>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</si>
  <si>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</si>
  <si>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</si>
  <si>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</si>
  <si>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</si>
  <si>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</si>
  <si>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</si>
  <si>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</si>
  <si>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</si>
  <si>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</si>
  <si>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</si>
  <si>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</si>
  <si>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</si>
  <si>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</si>
  <si>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</si>
  <si>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</si>
  <si>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</si>
  <si>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</si>
  <si>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</si>
  <si>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</si>
  <si>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</si>
  <si>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</si>
  <si>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</si>
  <si>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</si>
  <si>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</si>
  <si>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</si>
  <si>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</si>
  <si>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</si>
  <si>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</si>
  <si>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</si>
  <si>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</si>
  <si>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</si>
  <si>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</si>
  <si>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</si>
  <si>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</si>
  <si>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</si>
  <si>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</si>
  <si>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</si>
  <si>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</si>
  <si>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</si>
  <si>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</si>
  <si>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</si>
  <si>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</si>
  <si>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</si>
  <si>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</si>
  <si>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</si>
  <si>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</si>
  <si>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</si>
  <si>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</si>
  <si>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</si>
  <si>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</si>
  <si>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</si>
  <si>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</si>
  <si>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</si>
  <si>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</si>
  <si>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</si>
  <si>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</si>
  <si>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</si>
  <si>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</si>
  <si>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</si>
  <si>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</si>
  <si>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</si>
  <si>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</si>
  <si>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</si>
  <si>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</si>
  <si>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</si>
  <si>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</si>
  <si>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</si>
  <si>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</si>
  <si>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</si>
  <si>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</si>
  <si>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</si>
  <si>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</si>
  <si>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</si>
  <si>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</si>
  <si>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</si>
  <si>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</si>
  <si>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</si>
  <si>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</si>
  <si>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</si>
  <si>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</si>
  <si>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</si>
  <si>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</si>
  <si>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</si>
  <si>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</si>
  <si>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</si>
  <si>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</si>
  <si>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</si>
  <si>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</si>
  <si>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</si>
  <si>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</si>
  <si>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</si>
  <si>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</si>
  <si>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</si>
  <si>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</si>
  <si>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</si>
  <si>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</si>
  <si>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</si>
  <si>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</si>
  <si>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</si>
  <si>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</si>
  <si>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</si>
  <si>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</si>
  <si>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</si>
  <si>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</si>
  <si>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</si>
  <si>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</si>
  <si>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</si>
  <si>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</si>
  <si>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</si>
  <si>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</si>
  <si>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</si>
  <si>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</si>
  <si>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</si>
  <si>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</si>
  <si>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</si>
  <si>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</si>
  <si>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</si>
  <si>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</si>
  <si>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</si>
  <si>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</si>
  <si>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</si>
  <si>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</si>
  <si>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</si>
  <si>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</si>
  <si>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</si>
  <si>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</si>
  <si>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</si>
  <si>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</si>
  <si>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</si>
  <si>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</si>
  <si>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</si>
  <si>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</si>
  <si>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</si>
  <si>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</si>
  <si>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</si>
  <si>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</si>
  <si>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</si>
  <si>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</si>
  <si>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</si>
  <si>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</si>
  <si>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</si>
  <si>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</si>
  <si>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</si>
  <si>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</si>
  <si>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</si>
  <si>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</si>
  <si>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</si>
  <si>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</si>
  <si>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</si>
  <si>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</si>
  <si>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</si>
  <si>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</si>
  <si>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</si>
  <si>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</si>
  <si>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</si>
  <si>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</si>
  <si>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</si>
  <si>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</si>
  <si>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</si>
  <si>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</si>
  <si>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</si>
  <si>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</si>
  <si>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</si>
  <si>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</si>
  <si>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</si>
  <si>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</si>
  <si>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</si>
  <si>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</si>
  <si>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</si>
  <si>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</si>
  <si>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</si>
  <si>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</si>
  <si>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</si>
  <si>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</si>
  <si>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</si>
  <si>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</si>
  <si>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</si>
  <si>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</si>
  <si>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</si>
  <si>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</si>
  <si>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</si>
  <si>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</si>
  <si>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</si>
  <si>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</si>
  <si>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</si>
  <si>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</si>
  <si>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</si>
  <si>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</si>
  <si>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</si>
  <si>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</si>
  <si>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</si>
  <si>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</si>
  <si>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</si>
  <si>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</si>
  <si>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</si>
  <si>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</si>
  <si>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</si>
  <si>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</si>
  <si>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</si>
  <si>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</si>
  <si>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</si>
  <si>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</si>
  <si>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</si>
  <si>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</si>
  <si>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</si>
  <si>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</si>
  <si>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</si>
  <si>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</si>
  <si>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</si>
  <si>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</si>
  <si>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</si>
  <si>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</si>
  <si>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</si>
  <si>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</si>
  <si>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</si>
  <si>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</si>
  <si>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</si>
  <si>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</si>
  <si>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</si>
  <si>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</si>
  <si>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</si>
  <si>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</si>
  <si>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</si>
  <si>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</si>
  <si>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</si>
  <si>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</si>
  <si>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</si>
  <si>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</si>
  <si>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</si>
  <si>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</si>
  <si>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</si>
  <si>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</si>
  <si>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</si>
  <si>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</si>
  <si>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</si>
  <si>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</si>
  <si>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</si>
  <si>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</si>
  <si>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</si>
  <si>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</si>
  <si>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</si>
  <si>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</si>
  <si>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</si>
  <si>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</si>
  <si>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</si>
  <si>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</si>
  <si>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</si>
  <si>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</si>
  <si>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</si>
  <si>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</si>
  <si>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</si>
  <si>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</si>
  <si>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</si>
  <si>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</si>
  <si>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</si>
  <si>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</si>
  <si>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</si>
  <si>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</si>
  <si>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</si>
  <si>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</si>
  <si>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</si>
  <si>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</si>
  <si>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</si>
  <si>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</si>
  <si>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</si>
  <si>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</si>
  <si>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</si>
  <si>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</si>
  <si>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</si>
  <si>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</si>
  <si>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</si>
  <si>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</si>
  <si>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</si>
  <si>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</si>
  <si>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</si>
  <si>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</si>
  <si>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</si>
  <si>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</si>
  <si>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</si>
  <si>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</si>
  <si>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</si>
  <si>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</si>
  <si>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</si>
  <si>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</si>
  <si>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</si>
  <si>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</si>
  <si>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</si>
  <si>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</si>
  <si>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</si>
  <si>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</si>
  <si>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</si>
  <si>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</si>
  <si>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</si>
  <si>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</si>
  <si>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</si>
  <si>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</si>
  <si>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</si>
  <si>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</si>
  <si>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</si>
  <si>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</si>
  <si>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</si>
  <si>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</si>
  <si>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</si>
  <si>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</si>
  <si>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</si>
  <si>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</si>
  <si>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</si>
  <si>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</si>
  <si>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</si>
  <si>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</si>
  <si>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</si>
  <si>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</si>
  <si>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</si>
  <si>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</si>
  <si>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</si>
  <si>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</si>
  <si>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</si>
  <si>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</si>
  <si>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</si>
  <si>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</si>
  <si>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</si>
  <si>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</si>
  <si>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</si>
  <si>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</si>
  <si>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</si>
  <si>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</si>
  <si>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</si>
  <si>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</si>
  <si>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</si>
  <si>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</si>
  <si>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</si>
  <si>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</si>
  <si>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</si>
  <si>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</si>
  <si>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</si>
  <si>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</si>
  <si>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</si>
  <si>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</si>
  <si>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</si>
  <si>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</si>
  <si>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</si>
  <si>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</si>
  <si>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</si>
  <si>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</si>
  <si>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</si>
  <si>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</si>
  <si>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</si>
  <si>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</si>
  <si>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</si>
  <si>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</si>
  <si>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</si>
  <si>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</si>
  <si>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</si>
  <si>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</si>
  <si>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</si>
  <si>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</si>
  <si>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</si>
  <si>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</si>
  <si>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</si>
  <si>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</si>
  <si>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</si>
  <si>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</si>
  <si>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</si>
  <si>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</si>
  <si>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</si>
  <si>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</si>
  <si>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</si>
  <si>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</si>
  <si>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</si>
  <si>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</si>
  <si>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</si>
  <si>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</si>
  <si>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</si>
  <si>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</si>
  <si>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</si>
  <si>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</si>
  <si>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</si>
  <si>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</si>
  <si>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</si>
  <si>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</si>
  <si>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</si>
  <si>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</si>
  <si>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</si>
  <si>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</si>
  <si>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</si>
  <si>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</si>
  <si>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</si>
  <si>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</si>
  <si>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</si>
  <si>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</si>
  <si>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</si>
  <si>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</si>
  <si>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</si>
  <si>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</si>
  <si>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</si>
  <si>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</si>
  <si>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</si>
  <si>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</si>
  <si>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</si>
  <si>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</si>
  <si>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</si>
  <si>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</si>
  <si>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</si>
  <si>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</si>
  <si>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</si>
  <si>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</si>
  <si>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</si>
  <si>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</si>
  <si>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</si>
  <si>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</si>
  <si>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</si>
  <si>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</si>
  <si>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</si>
  <si>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</si>
  <si>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</si>
  <si>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</si>
  <si>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</si>
  <si>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</si>
  <si>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</si>
  <si>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</si>
  <si>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</si>
  <si>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</si>
  <si>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</si>
  <si>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</si>
  <si>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</si>
  <si>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</si>
  <si>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</si>
  <si>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</si>
  <si>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</si>
  <si>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</si>
  <si>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</si>
  <si>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</si>
  <si>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</si>
  <si>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</si>
  <si>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</si>
  <si>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</si>
  <si>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</si>
  <si>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</si>
  <si>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</si>
  <si>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</si>
  <si>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</si>
  <si>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</si>
  <si>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</si>
  <si>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</si>
  <si>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</si>
  <si>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</si>
  <si>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</si>
  <si>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</si>
  <si>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</si>
  <si>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</si>
  <si>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</si>
  <si>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</si>
  <si>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</si>
  <si>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</si>
  <si>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</si>
  <si>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</si>
  <si>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</si>
  <si>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</si>
  <si>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</si>
  <si>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</si>
  <si>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</si>
  <si>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</si>
  <si>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</si>
  <si>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</si>
  <si>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</si>
  <si>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</si>
  <si>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</si>
  <si>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</si>
  <si>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</si>
  <si>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</si>
  <si>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</si>
  <si>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</si>
  <si>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</si>
  <si>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</si>
  <si>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</si>
  <si>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</si>
  <si>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</si>
  <si>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</si>
  <si>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</si>
  <si>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</si>
  <si>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</si>
  <si>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</si>
  <si>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</si>
  <si>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</si>
  <si>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</si>
  <si>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</si>
  <si>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</si>
  <si>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</si>
  <si>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</si>
  <si>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</si>
  <si>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</si>
  <si>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</si>
  <si>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</si>
  <si>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</si>
  <si>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</si>
  <si>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</si>
  <si>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</si>
  <si>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</si>
  <si>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</si>
  <si>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</si>
  <si>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</si>
  <si>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</si>
  <si>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</si>
  <si>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</si>
  <si>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</si>
  <si>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</si>
  <si>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</si>
  <si>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</si>
  <si>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</si>
  <si>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</si>
  <si>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</si>
  <si>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</si>
  <si>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</si>
  <si>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</si>
  <si>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</si>
  <si>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</si>
  <si>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</si>
  <si>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</si>
  <si>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</si>
  <si>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</si>
  <si>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</si>
  <si>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</si>
  <si>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</si>
  <si>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</si>
  <si>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</si>
  <si>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</si>
  <si>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</si>
  <si>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</si>
  <si>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</si>
  <si>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</si>
  <si>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</si>
  <si>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</si>
  <si>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</si>
  <si>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</si>
  <si>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</si>
  <si>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</si>
  <si>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</si>
  <si>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</si>
  <si>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</si>
  <si>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</si>
  <si>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</si>
  <si>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</si>
  <si>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</si>
  <si>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</si>
  <si>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</si>
  <si>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</si>
  <si>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</si>
  <si>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</si>
  <si>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</si>
  <si>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</si>
  <si>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</si>
  <si>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</si>
  <si>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</si>
  <si>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</si>
  <si>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</si>
  <si>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</si>
  <si>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</si>
  <si>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</si>
  <si>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</si>
  <si>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</si>
  <si>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</si>
  <si>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</si>
  <si>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</si>
  <si>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</si>
  <si>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</si>
  <si>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</si>
  <si>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</si>
  <si>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</si>
  <si>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</si>
  <si>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</si>
  <si>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</si>
  <si>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</si>
  <si>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</si>
  <si>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</si>
  <si>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</si>
  <si>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</si>
  <si>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</si>
  <si>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</si>
  <si>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</si>
  <si>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</si>
  <si>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</si>
  <si>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</si>
  <si>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</si>
  <si>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</si>
  <si>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</si>
  <si>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</si>
  <si>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</si>
  <si>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</si>
  <si>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</si>
  <si>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</si>
  <si>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</si>
  <si>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</si>
  <si>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</si>
  <si>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</si>
  <si>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</si>
  <si>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</si>
  <si>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</si>
  <si>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</si>
  <si>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</si>
  <si>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</si>
  <si>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</si>
  <si>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</si>
  <si>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</si>
  <si>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</si>
  <si>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</si>
  <si>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</si>
  <si>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</si>
  <si>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</si>
  <si>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</si>
  <si>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</si>
  <si>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</si>
  <si>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</si>
  <si>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</si>
  <si>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</si>
  <si>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</si>
  <si>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</si>
  <si>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</si>
  <si>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</si>
  <si>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</si>
  <si>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</si>
  <si>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</si>
  <si>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</si>
  <si>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</si>
  <si>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</si>
  <si>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</si>
  <si>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</si>
  <si>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</si>
  <si>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</si>
  <si>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</si>
  <si>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</si>
  <si>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</si>
  <si>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</si>
  <si>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</si>
  <si>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</si>
  <si>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</si>
  <si>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</si>
  <si>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</si>
  <si>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</si>
  <si>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</si>
  <si>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</si>
  <si>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</si>
  <si>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</si>
  <si>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</si>
  <si>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</si>
  <si>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</si>
  <si>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</si>
  <si>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</si>
  <si>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</si>
  <si>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</si>
  <si>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</si>
  <si>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</si>
  <si>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</si>
  <si>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</si>
  <si>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</si>
  <si>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</si>
  <si>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</si>
  <si>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</si>
  <si>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</si>
  <si>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</si>
  <si>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</si>
  <si>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</si>
  <si>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</si>
  <si>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</si>
  <si>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</si>
  <si>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</si>
  <si>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</si>
  <si>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</si>
  <si>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</si>
  <si>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</si>
  <si>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</si>
  <si>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</si>
  <si>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</si>
  <si>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</si>
  <si>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</si>
  <si>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</si>
  <si>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</si>
  <si>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</si>
  <si>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</si>
  <si>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</si>
  <si>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</si>
  <si>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</si>
  <si>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</si>
  <si>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</si>
  <si>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</si>
  <si>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</si>
  <si>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</si>
  <si>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</si>
  <si>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</si>
  <si>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</si>
  <si>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</si>
  <si>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</si>
  <si>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</si>
  <si>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</si>
  <si>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</si>
  <si>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</si>
  <si>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</si>
  <si>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</si>
  <si>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</si>
  <si>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</si>
  <si>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</si>
  <si>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</si>
  <si>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</si>
  <si>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</si>
  <si>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</si>
  <si>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</si>
  <si>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</si>
  <si>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</si>
  <si>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</si>
  <si>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</si>
  <si>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</si>
  <si>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</si>
  <si>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</si>
  <si>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</si>
  <si>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</si>
  <si>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</si>
  <si>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</si>
  <si>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</si>
  <si>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</si>
  <si>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</si>
  <si>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</si>
  <si>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</si>
  <si>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</si>
  <si>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</si>
  <si>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</si>
  <si>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</si>
  <si>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</si>
  <si>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</si>
  <si>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</si>
  <si>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</si>
  <si>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</si>
  <si>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</si>
  <si>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</si>
  <si>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</si>
  <si>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</si>
  <si>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</si>
  <si>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</si>
  <si>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</si>
  <si>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</si>
  <si>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</si>
  <si>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</si>
  <si>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</si>
  <si>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</si>
  <si>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</si>
  <si>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</si>
  <si>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</si>
  <si>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</si>
  <si>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</si>
  <si>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</si>
  <si>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</si>
  <si>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</si>
  <si>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</si>
  <si>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</si>
  <si>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</si>
  <si>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</si>
  <si>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</si>
  <si>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</si>
  <si>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</si>
  <si>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</si>
  <si>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</si>
  <si>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</si>
  <si>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</si>
  <si>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</si>
  <si>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</si>
  <si>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</si>
  <si>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</si>
  <si>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</si>
  <si>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</si>
  <si>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</si>
  <si>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</si>
  <si>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</si>
  <si>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</si>
  <si>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</si>
  <si>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</si>
  <si>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</si>
  <si>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</si>
  <si>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</si>
  <si>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</si>
  <si>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</si>
  <si>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</si>
  <si>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</si>
  <si>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</si>
  <si>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</si>
  <si>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</si>
  <si>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</si>
  <si>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</si>
  <si>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</si>
  <si>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</si>
  <si>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</si>
  <si>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</si>
  <si>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</si>
  <si>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</si>
  <si>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</si>
  <si>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</si>
  <si>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</si>
  <si>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</si>
  <si>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</si>
  <si>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</si>
  <si>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</si>
  <si>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</si>
  <si>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</si>
  <si>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</si>
  <si>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</si>
  <si>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</si>
  <si>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</si>
  <si>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</si>
  <si>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</si>
  <si>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</si>
  <si>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</si>
  <si>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</si>
  <si>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</si>
  <si>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</si>
  <si>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</si>
  <si>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</si>
  <si>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</si>
  <si>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</si>
  <si>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</si>
  <si>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</si>
  <si>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</si>
  <si>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</si>
  <si>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</si>
  <si>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</si>
  <si>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</si>
  <si>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</si>
  <si>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</si>
  <si>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</si>
  <si>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</si>
  <si>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</si>
  <si>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</si>
  <si>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</si>
  <si>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</si>
  <si>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</si>
  <si>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</si>
  <si>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</si>
  <si>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</si>
  <si>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</si>
  <si>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</si>
  <si>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</si>
  <si>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</si>
  <si>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</si>
  <si>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</si>
  <si>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</si>
  <si>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</si>
  <si>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</si>
  <si>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</si>
  <si>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</si>
  <si>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</si>
  <si>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</si>
  <si>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</si>
  <si>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</si>
  <si>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</si>
  <si>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</si>
  <si>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</si>
  <si>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</si>
  <si>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</si>
  <si>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</si>
  <si>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</si>
  <si>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</si>
  <si>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</si>
  <si>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</si>
  <si>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</si>
  <si>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</si>
  <si>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</si>
  <si>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</si>
  <si>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</si>
  <si>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</si>
  <si>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</si>
  <si>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</si>
  <si>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</si>
  <si>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</si>
  <si>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</si>
  <si>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</si>
  <si>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</si>
  <si>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</si>
  <si>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</si>
  <si>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</si>
  <si>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</si>
  <si>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</si>
  <si>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</si>
  <si>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</si>
  <si>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</si>
  <si>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</si>
  <si>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</si>
  <si>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</si>
  <si>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</si>
  <si>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</si>
  <si>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</si>
  <si>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</si>
  <si>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</si>
  <si>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</si>
  <si>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</si>
  <si>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</si>
  <si>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</si>
  <si>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</si>
  <si>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</si>
  <si>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</si>
  <si>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</si>
  <si>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</si>
  <si>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</si>
  <si>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</si>
  <si>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</si>
  <si>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</si>
  <si>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</si>
  <si>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</si>
  <si>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</si>
  <si>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</si>
  <si>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</si>
  <si>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</si>
  <si>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</si>
  <si>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</si>
  <si>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</si>
  <si>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</si>
  <si>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</si>
  <si>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</si>
  <si>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</si>
  <si>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</si>
  <si>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</si>
  <si>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</si>
  <si>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</si>
  <si>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</si>
  <si>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</si>
  <si>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</si>
  <si>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</si>
  <si>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</si>
  <si>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</si>
  <si>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</si>
  <si>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</si>
  <si>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</si>
  <si>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</si>
  <si>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</si>
  <si>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</si>
  <si>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</si>
  <si>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</si>
  <si>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</si>
  <si>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</si>
  <si>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</si>
  <si>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</si>
  <si>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</si>
  <si>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</si>
  <si>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</si>
  <si>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</si>
  <si>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</si>
  <si>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</si>
  <si>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</si>
  <si>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</si>
  <si>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</si>
  <si>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</si>
  <si>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</si>
  <si>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</si>
  <si>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</si>
  <si>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</si>
  <si>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</si>
  <si>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</si>
  <si>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</si>
  <si>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</si>
  <si>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</si>
  <si>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</si>
  <si>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</si>
  <si>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</si>
  <si>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</si>
  <si>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</si>
  <si>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</si>
  <si>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</si>
  <si>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</si>
  <si>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</si>
  <si>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</si>
  <si>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</si>
  <si>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</si>
  <si>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</si>
  <si>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</si>
  <si>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</si>
  <si>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</si>
  <si>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</si>
  <si>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</si>
  <si>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</si>
  <si>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</si>
  <si>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</si>
  <si>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</si>
  <si>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</si>
  <si>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</si>
  <si>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</si>
  <si>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</si>
  <si>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</si>
  <si>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</si>
  <si>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</si>
  <si>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</si>
  <si>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</si>
  <si>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</si>
  <si>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</si>
  <si>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</si>
  <si>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</si>
  <si>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</si>
  <si>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</si>
  <si>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</si>
  <si>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</si>
  <si>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</si>
  <si>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</si>
  <si>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</si>
  <si>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</si>
  <si>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</si>
  <si>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</si>
  <si>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</si>
  <si>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</si>
  <si>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</si>
  <si>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</si>
  <si>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</si>
  <si>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</si>
  <si>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</si>
  <si>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</si>
  <si>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</si>
  <si>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</si>
  <si>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</si>
  <si>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</si>
  <si>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</si>
  <si>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</si>
  <si>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</si>
  <si>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</si>
  <si>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</si>
  <si>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</si>
  <si>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</si>
  <si>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</si>
  <si>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</si>
  <si>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</si>
  <si>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</si>
  <si>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</si>
  <si>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</si>
  <si>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</si>
  <si>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</si>
  <si>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</si>
  <si>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</si>
  <si>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</si>
  <si>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</si>
  <si>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</si>
  <si>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</si>
  <si>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</si>
  <si>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</si>
  <si>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</si>
  <si>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</si>
  <si>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</si>
  <si>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</si>
  <si>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</si>
  <si>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</si>
  <si>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</si>
  <si>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</si>
  <si>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</si>
  <si>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</si>
  <si>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</si>
  <si>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</si>
  <si>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</si>
  <si>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</si>
  <si>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</si>
  <si>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</si>
  <si>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</si>
  <si>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</si>
  <si>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</si>
  <si>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</si>
  <si>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</si>
  <si>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</si>
  <si>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</si>
  <si>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</si>
  <si>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</si>
  <si>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</si>
  <si>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</si>
  <si>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</si>
  <si>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</si>
  <si>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</si>
  <si>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</si>
  <si>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</si>
  <si>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</si>
  <si>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</si>
  <si>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</si>
  <si>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</si>
  <si>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</si>
  <si>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</si>
  <si>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</si>
  <si>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</si>
  <si>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</si>
  <si>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</si>
  <si>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</si>
  <si>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</si>
  <si>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</si>
  <si>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</si>
  <si>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</si>
  <si>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</si>
  <si>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</si>
  <si>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</si>
  <si>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</si>
  <si>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</si>
  <si>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</si>
  <si>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</si>
  <si>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</si>
  <si>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</si>
  <si>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</si>
  <si>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</si>
  <si>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</si>
  <si>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</si>
  <si>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</si>
  <si>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</si>
  <si>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</si>
  <si>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</si>
  <si>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</si>
  <si>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</si>
  <si>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</si>
  <si>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</si>
  <si>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</si>
  <si>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</si>
  <si>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</si>
  <si>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</si>
  <si>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</si>
  <si>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</si>
  <si>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</si>
  <si>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</si>
  <si>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</si>
  <si>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</si>
  <si>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</si>
  <si>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</si>
  <si>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</si>
  <si>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</si>
  <si>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</si>
  <si>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</si>
  <si>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</si>
  <si>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</si>
  <si>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</si>
  <si>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</si>
  <si>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</si>
  <si>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</si>
  <si>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</si>
  <si>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</si>
  <si>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</si>
  <si>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</si>
  <si>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</si>
  <si>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</si>
  <si>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</si>
  <si>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</si>
  <si>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</si>
  <si>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</si>
  <si>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</si>
  <si>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</si>
  <si>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</si>
  <si>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</si>
  <si>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</si>
  <si>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</si>
  <si>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</si>
  <si>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</si>
  <si>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</si>
  <si>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</si>
  <si>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</si>
  <si>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</si>
  <si>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</si>
  <si>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</si>
  <si>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</si>
  <si>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</si>
  <si>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</si>
  <si>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</si>
  <si>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</si>
  <si>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</si>
  <si>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</si>
  <si>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</si>
  <si>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</si>
  <si>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</si>
  <si>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</si>
  <si>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</si>
  <si>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</si>
  <si>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</si>
  <si>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</si>
  <si>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</si>
  <si>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</si>
  <si>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</si>
  <si>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</si>
  <si>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</si>
  <si>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</si>
  <si>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</si>
  <si>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</si>
  <si>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</si>
  <si>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</si>
  <si>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</si>
  <si>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</si>
  <si>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</si>
  <si>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</si>
  <si>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</si>
  <si>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</si>
  <si>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</si>
  <si>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</si>
  <si>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</si>
  <si>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</si>
  <si>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</si>
  <si>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</si>
  <si>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</si>
  <si>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</si>
  <si>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</si>
  <si>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</si>
  <si>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</si>
  <si>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</si>
  <si>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</si>
  <si>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</si>
  <si>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</si>
  <si>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</si>
  <si>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</si>
  <si>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</si>
  <si>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</si>
  <si>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</si>
  <si>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</si>
  <si>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</si>
  <si>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</si>
  <si>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</si>
  <si>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</si>
  <si>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</si>
  <si>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</si>
  <si>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</si>
  <si>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</si>
  <si>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</si>
  <si>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</si>
  <si>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</si>
  <si>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</si>
  <si>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</si>
  <si>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</si>
  <si>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</si>
  <si>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</si>
  <si>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</si>
  <si>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</si>
  <si>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</si>
  <si>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</si>
  <si>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</si>
  <si>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</si>
  <si>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</si>
  <si>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</si>
  <si>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</si>
  <si>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</si>
  <si>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</si>
  <si>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</si>
  <si>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</si>
  <si>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</si>
  <si>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</si>
  <si>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</si>
  <si>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</si>
  <si>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</si>
  <si>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</si>
  <si>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</si>
  <si>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</si>
  <si>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</si>
  <si>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</si>
  <si>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</si>
  <si>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</si>
  <si>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</si>
  <si>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</si>
  <si>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</si>
  <si>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</si>
  <si>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</si>
  <si>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</si>
  <si>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</si>
  <si>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</si>
  <si>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</si>
  <si>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</si>
  <si>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</si>
  <si>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</si>
  <si>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</si>
  <si>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</si>
  <si>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</si>
  <si>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</si>
  <si>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</si>
  <si>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</si>
  <si>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</si>
  <si>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</si>
  <si>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</si>
  <si>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</si>
  <si>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</si>
  <si>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</si>
  <si>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</si>
  <si>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</si>
  <si>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</si>
  <si>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</si>
  <si>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</si>
  <si>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</si>
  <si>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</si>
  <si>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</si>
  <si>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</si>
  <si>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</si>
  <si>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</si>
  <si>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</si>
  <si>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</si>
  <si>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</si>
  <si>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</si>
  <si>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</si>
  <si>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</si>
  <si>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</si>
  <si>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</si>
  <si>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</si>
  <si>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</si>
  <si>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</si>
  <si>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</si>
  <si>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</si>
  <si>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</si>
  <si>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</si>
  <si>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</si>
  <si>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</si>
  <si>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</si>
  <si>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</si>
  <si>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</si>
  <si>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</si>
  <si>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</si>
  <si>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</si>
  <si>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</si>
  <si>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</si>
  <si>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</si>
  <si>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</si>
  <si>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</si>
  <si>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</si>
  <si>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</si>
  <si>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</si>
  <si>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</si>
  <si>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</si>
  <si>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</si>
  <si>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</si>
  <si>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</si>
  <si>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</si>
  <si>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</si>
  <si>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</si>
  <si>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</si>
  <si>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</si>
  <si>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</si>
  <si>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</si>
  <si>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</si>
  <si>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</si>
  <si>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</si>
  <si>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</si>
  <si>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</si>
  <si>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</si>
  <si>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</si>
  <si>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</si>
  <si>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</si>
  <si>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</si>
  <si>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</si>
  <si>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</si>
  <si>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</si>
  <si>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</si>
  <si>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</si>
  <si>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</si>
  <si>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</si>
  <si>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</si>
  <si>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</si>
  <si>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</si>
  <si>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</si>
  <si>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</si>
  <si>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</si>
  <si>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</si>
  <si>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</si>
  <si>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</si>
  <si>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</si>
  <si>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</si>
  <si>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</si>
  <si>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</si>
  <si>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</si>
  <si>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</si>
  <si>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</si>
  <si>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</si>
  <si>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</si>
  <si>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</si>
  <si>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</si>
  <si>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</si>
  <si>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</si>
  <si>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</si>
  <si>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</si>
  <si>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</si>
  <si>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</si>
  <si>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</si>
  <si>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</si>
  <si>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</si>
  <si>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</si>
  <si>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</si>
  <si>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</si>
  <si>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</si>
  <si>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</si>
  <si>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</si>
  <si>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</si>
  <si>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</si>
  <si>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</si>
  <si>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</si>
  <si>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</si>
  <si>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</si>
  <si>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</si>
  <si>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</si>
  <si>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</si>
  <si>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</si>
  <si>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</si>
  <si>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</si>
  <si>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</si>
  <si>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</si>
  <si>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</si>
  <si>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</si>
  <si>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</si>
  <si>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</si>
  <si>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</si>
  <si>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</si>
  <si>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</si>
  <si>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</si>
  <si>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</si>
  <si>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</si>
  <si>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</si>
  <si>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</si>
  <si>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</si>
  <si>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</si>
  <si>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</si>
  <si>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</si>
  <si>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</si>
  <si>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</si>
  <si>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</si>
  <si>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</si>
  <si>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</si>
  <si>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</si>
  <si>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</si>
  <si>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</si>
  <si>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</si>
  <si>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</si>
  <si>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</si>
  <si>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</si>
  <si>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</si>
  <si>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</si>
  <si>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</si>
  <si>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</si>
  <si>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</si>
  <si>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</si>
  <si>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</si>
  <si>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</si>
  <si>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</si>
  <si>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</si>
  <si>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</si>
  <si>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</si>
  <si>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</si>
  <si>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</si>
  <si>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</si>
  <si>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</si>
  <si>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</si>
  <si>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</si>
  <si>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</si>
  <si>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</si>
  <si>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</si>
  <si>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</si>
  <si>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</si>
  <si>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</si>
  <si>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</si>
  <si>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</si>
  <si>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</si>
  <si>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</si>
  <si>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</si>
  <si>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</si>
  <si>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</si>
  <si>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</si>
  <si>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</si>
  <si>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</si>
  <si>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</si>
  <si>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</si>
  <si>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</si>
  <si>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</si>
  <si>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</si>
  <si>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</si>
  <si>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</si>
  <si>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</si>
  <si>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</si>
  <si>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</si>
  <si>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</si>
  <si>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</si>
  <si>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</si>
  <si>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</si>
  <si>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</si>
  <si>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</si>
  <si>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</si>
  <si>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</si>
  <si>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</si>
  <si>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</si>
  <si>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</si>
  <si>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</si>
  <si>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</si>
  <si>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</si>
  <si>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</si>
  <si>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</si>
  <si>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</si>
  <si>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</si>
  <si>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</si>
  <si>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</si>
  <si>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</si>
  <si>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</si>
  <si>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</si>
  <si>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</si>
  <si>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</si>
  <si>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</si>
  <si>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</si>
  <si>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</si>
  <si>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</si>
  <si>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</si>
  <si>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</si>
  <si>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</si>
  <si>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</si>
  <si>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</si>
  <si>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</si>
  <si>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</si>
  <si>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</si>
  <si>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</si>
  <si>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</si>
  <si>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</si>
  <si>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</si>
  <si>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</si>
  <si>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</si>
  <si>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</si>
  <si>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</si>
  <si>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</si>
  <si>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</si>
  <si>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</si>
  <si>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</si>
  <si>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</si>
  <si>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</si>
  <si>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</si>
  <si>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</si>
  <si>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</si>
  <si>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</si>
  <si>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</si>
  <si>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</si>
  <si>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</si>
  <si>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</si>
  <si>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</si>
  <si>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</si>
  <si>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</si>
  <si>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</si>
  <si>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</si>
  <si>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</si>
  <si>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</si>
  <si>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</si>
  <si>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</si>
  <si>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</si>
  <si>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</si>
  <si>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</si>
  <si>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</si>
  <si>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</si>
  <si>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</si>
  <si>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</si>
  <si>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</si>
  <si>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</si>
  <si>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</si>
  <si>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</si>
  <si>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</si>
  <si>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</si>
  <si>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</si>
  <si>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</si>
  <si>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</si>
  <si>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</si>
  <si>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</si>
  <si>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</si>
  <si>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</si>
  <si>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</si>
  <si>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</si>
  <si>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</si>
  <si>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</si>
  <si>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</si>
  <si>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</si>
  <si>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</si>
  <si>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</si>
  <si>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</si>
  <si>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</si>
  <si>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</si>
  <si>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</si>
  <si>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</si>
  <si>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</si>
  <si>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</si>
  <si>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</si>
  <si>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</si>
  <si>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</si>
  <si>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</si>
  <si>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</si>
  <si>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</si>
  <si>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</si>
  <si>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</si>
  <si>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</si>
  <si>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</si>
  <si>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</si>
  <si>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</si>
  <si>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</si>
  <si>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</si>
  <si>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</si>
  <si>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</si>
  <si>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</si>
  <si>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</si>
  <si>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</si>
  <si>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</si>
  <si>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</si>
  <si>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</si>
  <si>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</si>
  <si>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</si>
  <si>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</si>
  <si>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</si>
  <si>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</si>
  <si>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</si>
  <si>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</si>
  <si>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</si>
  <si>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</si>
  <si>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</si>
  <si>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</si>
  <si>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</si>
  <si>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</si>
  <si>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</si>
  <si>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</si>
  <si>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</si>
  <si>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</si>
  <si>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</si>
  <si>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</si>
  <si>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</si>
  <si>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</si>
  <si>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</si>
  <si>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</si>
  <si>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</si>
  <si>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</si>
  <si>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</si>
  <si>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</si>
  <si>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</si>
  <si>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</si>
  <si>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</si>
  <si>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</si>
  <si>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</si>
  <si>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</si>
  <si>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</si>
  <si>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</si>
  <si>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</si>
  <si>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</si>
  <si>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</si>
  <si>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</si>
  <si>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</si>
  <si>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</si>
  <si>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</si>
  <si>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</si>
  <si>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</si>
  <si>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</si>
  <si>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</si>
  <si>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</si>
  <si>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</si>
  <si>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</si>
  <si>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</si>
  <si>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</si>
  <si>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</si>
  <si>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</si>
  <si>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</si>
  <si>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</si>
  <si>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</si>
  <si>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</si>
  <si>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</si>
  <si>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</si>
  <si>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</si>
  <si>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</si>
  <si>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</si>
  <si>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</si>
  <si>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</si>
  <si>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</si>
  <si>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</si>
  <si>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</si>
  <si>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</si>
  <si>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</si>
  <si>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</si>
  <si>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</si>
  <si>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</si>
  <si>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</si>
  <si>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</si>
  <si>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</si>
  <si>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</si>
  <si>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</si>
  <si>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</si>
  <si>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</si>
  <si>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</si>
  <si>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</si>
  <si>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</si>
  <si>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</si>
  <si>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</si>
  <si>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</si>
  <si>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</si>
  <si>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</si>
  <si>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</si>
  <si>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</si>
  <si>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</si>
  <si>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</si>
  <si>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</si>
  <si>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</si>
  <si>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</si>
  <si>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</si>
  <si>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</si>
  <si>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</si>
  <si>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</si>
  <si>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</si>
  <si>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</si>
  <si>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</si>
  <si>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</si>
  <si>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</si>
  <si>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</si>
  <si>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</si>
  <si>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</si>
  <si>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</si>
  <si>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</si>
  <si>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</si>
  <si>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</si>
  <si>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</si>
  <si>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</si>
  <si>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</si>
  <si>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</si>
  <si>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</si>
  <si>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</si>
  <si>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</si>
  <si>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</si>
  <si>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</si>
  <si>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</si>
  <si>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</si>
  <si>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</si>
  <si>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</si>
  <si>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</si>
  <si>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</si>
  <si>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</si>
  <si>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</si>
  <si>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</si>
  <si>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</si>
  <si>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</si>
  <si>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</si>
  <si>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</si>
  <si>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</si>
  <si>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</si>
  <si>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</si>
  <si>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</si>
  <si>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</si>
  <si>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</si>
  <si>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</si>
  <si>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</si>
  <si>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</si>
  <si>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</si>
  <si>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</si>
  <si>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</si>
  <si>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</si>
  <si>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</si>
  <si>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</si>
  <si>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</si>
  <si>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</si>
  <si>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</si>
  <si>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</si>
  <si>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</si>
  <si>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</si>
  <si>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</si>
  <si>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</si>
  <si>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</si>
  <si>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</si>
  <si>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</si>
  <si>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</si>
  <si>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</si>
  <si>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</si>
  <si>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</si>
  <si>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</si>
  <si>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</si>
  <si>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</si>
  <si>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</si>
  <si>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</si>
  <si>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</si>
  <si>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</si>
  <si>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</si>
  <si>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</si>
  <si>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</si>
  <si>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</si>
  <si>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</si>
  <si>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</si>
  <si>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</si>
  <si>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</si>
  <si>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</si>
  <si>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</si>
  <si>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</si>
  <si>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</si>
  <si>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</si>
  <si>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</si>
  <si>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</si>
  <si>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</si>
  <si>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</si>
  <si>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</si>
  <si>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</si>
  <si>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</si>
  <si>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</si>
  <si>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</si>
  <si>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</si>
  <si>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</si>
  <si>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</si>
  <si>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</si>
  <si>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</si>
  <si>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</si>
  <si>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</si>
  <si>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</si>
  <si>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</si>
  <si>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</si>
  <si>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</si>
  <si>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</si>
  <si>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</si>
  <si>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</si>
  <si>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</si>
  <si>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</si>
  <si>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</si>
  <si>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</si>
  <si>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</si>
  <si>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</si>
  <si>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</si>
  <si>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</si>
  <si>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</si>
  <si>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</si>
  <si>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</si>
  <si>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</si>
  <si>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</si>
  <si>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</si>
  <si>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</si>
  <si>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</si>
  <si>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</si>
  <si>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</si>
  <si>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</si>
  <si>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</si>
  <si>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</si>
  <si>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</si>
  <si>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</si>
  <si>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</si>
  <si>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</si>
  <si>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</si>
  <si>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</si>
  <si>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</si>
  <si>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</si>
  <si>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</si>
  <si>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</si>
  <si>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</si>
  <si>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</si>
  <si>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</si>
  <si>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</si>
  <si>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</si>
  <si>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</si>
  <si>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</si>
  <si>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</si>
  <si>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</si>
  <si>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</si>
  <si>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</si>
  <si>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</si>
  <si>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</si>
  <si>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</si>
  <si>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</si>
  <si>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</si>
  <si>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</si>
  <si>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</si>
  <si>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</si>
  <si>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</si>
  <si>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</si>
  <si>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</si>
  <si>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</si>
  <si>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</si>
  <si>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</si>
  <si>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</si>
  <si>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</si>
  <si>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</si>
  <si>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</si>
  <si>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</si>
  <si>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</si>
  <si>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</si>
  <si>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</si>
  <si>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</si>
  <si>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</si>
  <si>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</si>
  <si>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</si>
  <si>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</si>
  <si>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</si>
  <si>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</si>
  <si>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</si>
  <si>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</si>
  <si>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</si>
  <si>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</si>
  <si>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</si>
  <si>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</si>
  <si>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</si>
  <si>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</si>
  <si>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</si>
  <si>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</si>
  <si>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</si>
  <si>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</si>
  <si>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</si>
  <si>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</si>
  <si>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</si>
  <si>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</si>
  <si>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</si>
  <si>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</si>
  <si>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</si>
  <si>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</si>
  <si>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</si>
  <si>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</si>
  <si>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</si>
  <si>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</si>
  <si>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</si>
  <si>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</si>
  <si>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</si>
  <si>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</si>
  <si>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</si>
  <si>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</si>
  <si>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</si>
  <si>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</si>
  <si>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</si>
  <si>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</si>
  <si>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</si>
  <si>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</si>
  <si>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</si>
  <si>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</si>
  <si>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</si>
  <si>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</si>
  <si>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</si>
  <si>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</si>
  <si>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</si>
  <si>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</si>
  <si>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</si>
  <si>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</si>
  <si>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</si>
  <si>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</si>
  <si>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</si>
  <si>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</si>
  <si>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</si>
  <si>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</si>
  <si>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</si>
  <si>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</si>
  <si>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</si>
  <si>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</si>
  <si>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</si>
  <si>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</si>
  <si>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</si>
  <si>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</si>
  <si>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</si>
  <si>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</si>
  <si>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</si>
  <si>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</si>
  <si>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</si>
  <si>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</si>
  <si>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</si>
  <si>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</si>
  <si>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</si>
  <si>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</si>
  <si>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</si>
  <si>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</si>
  <si>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</si>
  <si>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</si>
  <si>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</si>
  <si>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</si>
  <si>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</si>
  <si>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</si>
  <si>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</si>
  <si>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</si>
  <si>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</si>
  <si>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</si>
  <si>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</si>
  <si>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</si>
  <si>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</si>
  <si>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</si>
  <si>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</si>
  <si>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</si>
  <si>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</si>
  <si>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</si>
  <si>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</si>
  <si>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</si>
  <si>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</si>
  <si>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</si>
  <si>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</si>
  <si>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</si>
  <si>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</si>
  <si>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</si>
  <si>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</si>
  <si>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</si>
  <si>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</si>
  <si>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</si>
  <si>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</si>
  <si>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</si>
  <si>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</si>
  <si>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</si>
  <si>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</si>
  <si>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</si>
  <si>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</si>
  <si>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</si>
  <si>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</si>
  <si>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</si>
  <si>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SVG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</si>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</sst>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0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1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80" fontId="36" fillId="0" borderId="0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54" fillId="0" borderId="0" xfId="0" applyFont="1" applyFill="1" applyBorder="1" applyAlignment="1">
      <alignment horizontal="center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232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63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793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925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93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760282.61312157067</c:v>
                </c:pt>
                <c:pt idx="2">
                  <c:v>131645.94696961271</c:v>
                </c:pt>
                <c:pt idx="4">
                  <c:v>53380.024312484158</c:v>
                </c:pt>
                <c:pt idx="6">
                  <c:v>112445.05100000041</c:v>
                </c:pt>
                <c:pt idx="8">
                  <c:v>168281.36004652883</c:v>
                </c:pt>
                <c:pt idx="10">
                  <c:v>160059.57058349103</c:v>
                </c:pt>
                <c:pt idx="12">
                  <c:v>134470.66020945352</c:v>
                </c:pt>
              </c:numCache>
            </c:numRef>
          </c:val>
        </c:ser>
        <c:gapWidth val="0"/>
        <c:axId val="72885760"/>
        <c:axId val="72887296"/>
      </c:barChart>
      <c:catAx>
        <c:axId val="728857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2887296"/>
        <c:crosses val="autoZero"/>
        <c:auto val="1"/>
        <c:lblAlgn val="ctr"/>
        <c:lblOffset val="100"/>
      </c:catAx>
      <c:valAx>
        <c:axId val="7288729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288576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M36" sqref="M36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6"/>
    </row>
    <row r="2" spans="2:13">
      <c r="L2" s="64" t="s">
        <v>987</v>
      </c>
    </row>
    <row r="3" spans="2:13">
      <c r="B3" t="s">
        <v>474</v>
      </c>
      <c r="C3" s="63">
        <f>SUM(C5:C16)</f>
        <v>760282.61312157067</v>
      </c>
    </row>
    <row r="4" spans="2:13">
      <c r="C4" s="63"/>
      <c r="L4" t="s">
        <v>988</v>
      </c>
      <c r="M4" s="370">
        <v>40469</v>
      </c>
    </row>
    <row r="5" spans="2:13">
      <c r="B5" t="s">
        <v>881</v>
      </c>
      <c r="C5" s="63">
        <f>SUM('FUTURES WKLY'!A4)</f>
        <v>131645.94696961271</v>
      </c>
      <c r="L5" t="s">
        <v>989</v>
      </c>
      <c r="M5" s="370">
        <v>40469</v>
      </c>
    </row>
    <row r="6" spans="2:13">
      <c r="C6" s="63"/>
      <c r="L6" t="s">
        <v>990</v>
      </c>
      <c r="M6" s="370">
        <v>40786</v>
      </c>
    </row>
    <row r="7" spans="2:13">
      <c r="B7" t="s">
        <v>986</v>
      </c>
      <c r="C7" s="63">
        <f>SUM('ASX WKLY'!A4)</f>
        <v>53380.024312484158</v>
      </c>
      <c r="L7" t="s">
        <v>991</v>
      </c>
      <c r="M7" s="370">
        <v>40830</v>
      </c>
    </row>
    <row r="8" spans="2:13">
      <c r="C8" s="63"/>
      <c r="L8" t="s">
        <v>880</v>
      </c>
      <c r="M8" s="370">
        <v>41302</v>
      </c>
    </row>
    <row r="9" spans="2:13">
      <c r="B9" t="s">
        <v>882</v>
      </c>
      <c r="C9" s="63">
        <f>SUM('S&amp;P500 WKLY '!A4)</f>
        <v>112445.05100000041</v>
      </c>
      <c r="L9" t="s">
        <v>1035</v>
      </c>
      <c r="M9" s="370">
        <v>41324</v>
      </c>
    </row>
    <row r="10" spans="2:13">
      <c r="C10" s="63"/>
    </row>
    <row r="11" spans="2:13">
      <c r="B11" t="s">
        <v>883</v>
      </c>
      <c r="C11" s="63">
        <f>SUM('LSE WKLY'!A4)</f>
        <v>168281.36004652883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134470.66020945352</v>
      </c>
    </row>
    <row r="16" spans="2:13">
      <c r="L16" s="64" t="s">
        <v>6</v>
      </c>
      <c r="M16" t="s">
        <v>939</v>
      </c>
    </row>
    <row r="17" spans="1:43">
      <c r="L17" s="309" t="s">
        <v>6</v>
      </c>
      <c r="M17" s="310" t="s">
        <v>940</v>
      </c>
      <c r="N17" s="310"/>
      <c r="O17" s="310"/>
      <c r="P17" s="310"/>
    </row>
    <row r="18" spans="1:43">
      <c r="L18" s="309" t="s">
        <v>6</v>
      </c>
      <c r="M18" s="310" t="s">
        <v>1139</v>
      </c>
      <c r="N18" s="310"/>
      <c r="O18" s="310"/>
      <c r="P18" s="310"/>
    </row>
    <row r="19" spans="1:43" s="315" customFormat="1">
      <c r="A19" s="63"/>
      <c r="L19" s="309" t="s">
        <v>6</v>
      </c>
      <c r="M19" s="310" t="s">
        <v>1464</v>
      </c>
      <c r="N19" s="310"/>
      <c r="O19" s="310"/>
      <c r="P19" s="310"/>
    </row>
    <row r="20" spans="1:43" s="315" customFormat="1">
      <c r="A20" s="63"/>
      <c r="L20" s="309" t="s">
        <v>6</v>
      </c>
      <c r="M20" s="310" t="s">
        <v>1616</v>
      </c>
      <c r="N20" s="310"/>
      <c r="O20" s="310"/>
      <c r="P20" s="310"/>
    </row>
    <row r="21" spans="1:43" s="315" customFormat="1">
      <c r="A21" s="63"/>
      <c r="L21" s="309"/>
      <c r="M21" s="310"/>
      <c r="N21" s="310"/>
      <c r="O21" s="310"/>
      <c r="P21" s="310"/>
    </row>
    <row r="22" spans="1:43">
      <c r="L22" s="309" t="s">
        <v>941</v>
      </c>
      <c r="M22" s="310" t="s">
        <v>942</v>
      </c>
      <c r="N22" s="310"/>
      <c r="O22" s="310"/>
      <c r="P22" s="310"/>
    </row>
    <row r="23" spans="1:43">
      <c r="L23" s="309" t="s">
        <v>941</v>
      </c>
      <c r="M23" s="310" t="s">
        <v>943</v>
      </c>
      <c r="N23" s="310"/>
      <c r="O23" s="310"/>
      <c r="P23" s="310"/>
    </row>
    <row r="24" spans="1:43">
      <c r="L24" s="309" t="s">
        <v>941</v>
      </c>
      <c r="M24" s="310" t="s">
        <v>1140</v>
      </c>
      <c r="N24" s="310"/>
      <c r="O24" s="310"/>
      <c r="P24" s="310"/>
      <c r="AQ24" s="312"/>
    </row>
    <row r="25" spans="1:43" s="315" customFormat="1">
      <c r="A25" s="63"/>
      <c r="L25" s="309" t="s">
        <v>941</v>
      </c>
      <c r="M25" s="310" t="s">
        <v>1464</v>
      </c>
      <c r="N25" s="310"/>
      <c r="O25" s="310"/>
      <c r="P25" s="310"/>
      <c r="AQ25" s="312"/>
    </row>
    <row r="26" spans="1:43" s="315" customFormat="1">
      <c r="A26" s="63"/>
      <c r="L26" s="309" t="s">
        <v>941</v>
      </c>
      <c r="M26" s="310" t="s">
        <v>1616</v>
      </c>
      <c r="N26" s="310"/>
      <c r="O26" s="310"/>
      <c r="P26" s="310"/>
      <c r="AQ26" s="312"/>
    </row>
    <row r="27" spans="1:43" s="315" customFormat="1">
      <c r="A27" s="63"/>
      <c r="L27" s="309"/>
      <c r="M27" s="310"/>
      <c r="N27" s="310"/>
      <c r="O27" s="310"/>
      <c r="P27" s="310"/>
      <c r="AQ27" s="312"/>
    </row>
    <row r="28" spans="1:43">
      <c r="L28" s="309" t="s">
        <v>944</v>
      </c>
      <c r="M28" s="311" t="s">
        <v>945</v>
      </c>
      <c r="N28" s="310"/>
      <c r="O28" s="310"/>
      <c r="P28" s="310"/>
    </row>
    <row r="29" spans="1:43">
      <c r="L29" s="309" t="s">
        <v>944</v>
      </c>
      <c r="M29" s="311" t="s">
        <v>1139</v>
      </c>
      <c r="N29" s="310"/>
      <c r="O29" s="310"/>
      <c r="P29" s="310"/>
    </row>
    <row r="30" spans="1:43" s="315" customFormat="1">
      <c r="A30" s="63"/>
      <c r="L30" s="309" t="s">
        <v>944</v>
      </c>
      <c r="M30" s="310" t="s">
        <v>1464</v>
      </c>
      <c r="N30" s="310"/>
      <c r="O30" s="310"/>
      <c r="P30" s="310"/>
    </row>
    <row r="31" spans="1:43" s="315" customFormat="1">
      <c r="A31" s="63"/>
      <c r="L31" s="309" t="s">
        <v>944</v>
      </c>
      <c r="M31" s="310" t="s">
        <v>1616</v>
      </c>
      <c r="N31" s="310"/>
      <c r="O31" s="310"/>
      <c r="P31" s="310"/>
    </row>
    <row r="32" spans="1:43" s="315" customFormat="1">
      <c r="A32" s="63"/>
      <c r="L32" s="309"/>
      <c r="M32" s="310"/>
      <c r="N32" s="310"/>
      <c r="O32" s="310"/>
      <c r="P32" s="310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1" t="s">
        <v>1337</v>
      </c>
    </row>
    <row r="35" spans="1:14" s="315" customFormat="1">
      <c r="A35" s="63"/>
      <c r="L35" s="64" t="s">
        <v>946</v>
      </c>
      <c r="M35" s="310" t="s">
        <v>1464</v>
      </c>
    </row>
    <row r="36" spans="1:14">
      <c r="L36" s="64" t="s">
        <v>946</v>
      </c>
      <c r="M36" s="310" t="s">
        <v>1616</v>
      </c>
    </row>
    <row r="39" spans="1:14">
      <c r="L39" s="315" t="s">
        <v>1355</v>
      </c>
    </row>
    <row r="42" spans="1:14">
      <c r="N42" t="s">
        <v>3</v>
      </c>
    </row>
    <row r="51" spans="1:8" s="382" customFormat="1">
      <c r="A51" s="381"/>
    </row>
    <row r="52" spans="1:8" s="382" customFormat="1" ht="21">
      <c r="A52" s="381"/>
      <c r="B52" s="380"/>
    </row>
    <row r="53" spans="1:8" s="382" customFormat="1" ht="15.75">
      <c r="A53" s="381"/>
      <c r="B53" s="383"/>
      <c r="C53" s="384"/>
      <c r="D53" s="384"/>
      <c r="E53" s="384"/>
      <c r="F53" s="384"/>
      <c r="G53" s="384"/>
      <c r="H53" s="384"/>
    </row>
    <row r="54" spans="1:8" s="382" customFormat="1" ht="15.75">
      <c r="A54" s="381"/>
      <c r="B54" s="385"/>
      <c r="C54" s="386"/>
      <c r="D54" s="386"/>
      <c r="E54" s="386"/>
      <c r="F54" s="386"/>
      <c r="G54" s="386"/>
      <c r="H54" s="387"/>
    </row>
    <row r="55" spans="1:8" s="382" customFormat="1" ht="15.75">
      <c r="A55" s="381"/>
      <c r="B55" s="385"/>
      <c r="C55" s="388"/>
      <c r="D55" s="388"/>
      <c r="E55" s="388"/>
      <c r="F55" s="388"/>
      <c r="G55" s="388"/>
      <c r="H55" s="388"/>
    </row>
    <row r="56" spans="1:8" s="382" customFormat="1" ht="15.75">
      <c r="A56" s="381"/>
      <c r="B56" s="385"/>
      <c r="C56" s="389"/>
      <c r="D56" s="389"/>
      <c r="E56" s="389"/>
      <c r="F56" s="389"/>
      <c r="G56" s="389"/>
      <c r="H56" s="389"/>
    </row>
    <row r="57" spans="1:8" s="382" customFormat="1" ht="15.75">
      <c r="A57" s="381"/>
      <c r="B57" s="385"/>
      <c r="C57" s="383"/>
      <c r="D57" s="383"/>
      <c r="E57" s="383"/>
      <c r="F57" s="383"/>
      <c r="G57" s="383"/>
      <c r="H57" s="383"/>
    </row>
    <row r="58" spans="1:8" s="382" customFormat="1" ht="15.75">
      <c r="A58" s="381"/>
      <c r="B58" s="385"/>
      <c r="C58" s="383"/>
      <c r="D58" s="383"/>
      <c r="E58" s="383"/>
      <c r="F58" s="383"/>
      <c r="G58" s="383"/>
      <c r="H58" s="383"/>
    </row>
    <row r="59" spans="1:8" s="382" customFormat="1" ht="15.75">
      <c r="A59" s="381"/>
      <c r="B59" s="385"/>
      <c r="C59" s="390"/>
      <c r="D59" s="390"/>
      <c r="E59" s="390"/>
      <c r="F59" s="390"/>
      <c r="G59" s="390"/>
      <c r="H59" s="390"/>
    </row>
    <row r="60" spans="1:8" s="382" customFormat="1" ht="15.75">
      <c r="A60" s="381"/>
      <c r="B60" s="385"/>
      <c r="C60" s="390"/>
      <c r="D60" s="390"/>
      <c r="E60" s="390"/>
      <c r="F60" s="390"/>
      <c r="G60" s="390"/>
      <c r="H60" s="390"/>
    </row>
    <row r="61" spans="1:8" s="382" customFormat="1" ht="15.75">
      <c r="A61" s="381"/>
      <c r="B61" s="385"/>
      <c r="C61" s="391"/>
      <c r="D61" s="391"/>
      <c r="E61" s="391"/>
      <c r="F61" s="391"/>
      <c r="G61" s="391"/>
      <c r="H61" s="391"/>
    </row>
    <row r="62" spans="1:8" s="382" customFormat="1" ht="15.75">
      <c r="A62" s="381"/>
      <c r="B62" s="385"/>
      <c r="C62" s="387"/>
      <c r="D62" s="387"/>
      <c r="E62" s="387"/>
      <c r="F62" s="387"/>
      <c r="G62" s="387"/>
      <c r="H62" s="387"/>
    </row>
    <row r="63" spans="1:8" s="382" customFormat="1" ht="15.75">
      <c r="A63" s="381"/>
      <c r="B63" s="385"/>
      <c r="C63" s="392"/>
      <c r="D63" s="392"/>
      <c r="E63" s="392"/>
      <c r="F63" s="392"/>
      <c r="G63" s="392"/>
      <c r="H63" s="392"/>
    </row>
    <row r="64" spans="1:8" s="382" customFormat="1">
      <c r="A64" s="381"/>
    </row>
    <row r="65" spans="1:3" s="382" customFormat="1">
      <c r="A65" s="381"/>
    </row>
    <row r="66" spans="1:3" s="382" customFormat="1" ht="21">
      <c r="A66" s="381"/>
      <c r="B66" s="380"/>
    </row>
    <row r="67" spans="1:3" s="382" customFormat="1">
      <c r="A67" s="381"/>
    </row>
    <row r="68" spans="1:3">
      <c r="B68" s="309"/>
    </row>
    <row r="69" spans="1:3">
      <c r="B69" s="310"/>
    </row>
    <row r="70" spans="1:3">
      <c r="B70" s="310"/>
    </row>
    <row r="71" spans="1:3">
      <c r="B71" s="310"/>
    </row>
    <row r="72" spans="1:3">
      <c r="B72" s="310"/>
    </row>
    <row r="73" spans="1:3">
      <c r="B73" s="310"/>
    </row>
    <row r="74" spans="1:3">
      <c r="B74" s="310"/>
    </row>
    <row r="75" spans="1:3">
      <c r="B75" s="310"/>
    </row>
    <row r="76" spans="1:3">
      <c r="B76" s="310"/>
    </row>
    <row r="77" spans="1:3" ht="21">
      <c r="B77" s="369"/>
      <c r="C77" s="315"/>
    </row>
    <row r="78" spans="1:3">
      <c r="B78" s="310"/>
      <c r="C78" s="315"/>
    </row>
    <row r="79" spans="1:3">
      <c r="B79" s="309"/>
    </row>
    <row r="80" spans="1:3">
      <c r="B80" s="310"/>
    </row>
    <row r="81" spans="2:3">
      <c r="B81" s="310"/>
    </row>
    <row r="82" spans="2:3">
      <c r="B82" s="310"/>
    </row>
    <row r="83" spans="2:3">
      <c r="B83" s="310"/>
    </row>
    <row r="84" spans="2:3">
      <c r="B84" s="310"/>
    </row>
    <row r="85" spans="2:3">
      <c r="B85" s="310"/>
    </row>
    <row r="86" spans="2:3">
      <c r="B86" s="310"/>
    </row>
    <row r="87" spans="2:3">
      <c r="B87" s="310"/>
    </row>
    <row r="88" spans="2:3" ht="21">
      <c r="B88" s="369"/>
      <c r="C88" s="315"/>
    </row>
    <row r="89" spans="2:3">
      <c r="B89" s="310"/>
      <c r="C89" s="315"/>
    </row>
    <row r="90" spans="2:3">
      <c r="B90" s="309"/>
    </row>
    <row r="91" spans="2:3">
      <c r="B91" s="310"/>
    </row>
    <row r="92" spans="2:3">
      <c r="B92" s="310"/>
    </row>
    <row r="93" spans="2:3">
      <c r="B93" s="310"/>
    </row>
    <row r="94" spans="2:3">
      <c r="B94" s="310"/>
    </row>
    <row r="95" spans="2:3">
      <c r="B95" s="310"/>
    </row>
    <row r="96" spans="2:3">
      <c r="B96" s="310"/>
    </row>
    <row r="97" spans="2:3">
      <c r="B97" s="310"/>
    </row>
    <row r="98" spans="2:3">
      <c r="B98" s="310"/>
    </row>
    <row r="99" spans="2:3" ht="21">
      <c r="B99" s="369"/>
      <c r="C99" s="315"/>
    </row>
    <row r="100" spans="2:3">
      <c r="B100" s="310"/>
      <c r="C100" s="315"/>
    </row>
    <row r="101" spans="2:3">
      <c r="B101" s="309"/>
    </row>
    <row r="102" spans="2:3">
      <c r="B102" s="310"/>
    </row>
    <row r="103" spans="2:3">
      <c r="B103" s="310"/>
    </row>
    <row r="104" spans="2:3">
      <c r="B104" s="310"/>
    </row>
    <row r="105" spans="2:3">
      <c r="B105" s="310"/>
    </row>
    <row r="106" spans="2:3">
      <c r="B106" s="310"/>
    </row>
    <row r="107" spans="2:3">
      <c r="B107" s="310"/>
    </row>
    <row r="108" spans="2:3">
      <c r="B108" s="310"/>
    </row>
    <row r="109" spans="2:3">
      <c r="B109" s="310"/>
    </row>
    <row r="110" spans="2:3">
      <c r="B110" s="310"/>
    </row>
    <row r="111" spans="2:3">
      <c r="B111" s="310"/>
    </row>
    <row r="112" spans="2:3">
      <c r="B112" s="310"/>
    </row>
    <row r="113" spans="2:2">
      <c r="B113" s="310"/>
    </row>
    <row r="114" spans="2:2">
      <c r="B114" s="310"/>
    </row>
    <row r="115" spans="2:2">
      <c r="B115" s="310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87"/>
  <sheetViews>
    <sheetView zoomScaleNormal="100" workbookViewId="0">
      <selection activeCell="O15" sqref="O15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7" customWidth="1"/>
    <col min="5" max="5" width="11" style="417" customWidth="1"/>
    <col min="6" max="6" width="10.42578125" style="418" customWidth="1"/>
    <col min="7" max="7" width="13.5703125" style="418" customWidth="1"/>
    <col min="8" max="8" width="2.140625" style="417" customWidth="1"/>
    <col min="9" max="9" width="14.42578125" style="419" customWidth="1"/>
    <col min="10" max="10" width="9.85546875" style="417" customWidth="1"/>
    <col min="11" max="11" width="14.85546875" style="418" customWidth="1"/>
    <col min="12" max="12" width="14.85546875" style="423" customWidth="1"/>
    <col min="13" max="13" width="10.5703125" style="421" bestFit="1" customWidth="1"/>
    <col min="14" max="14" width="15.140625" style="422" customWidth="1"/>
    <col min="15" max="15" width="26" style="355" customWidth="1"/>
    <col min="16" max="16" width="9.140625" style="116"/>
    <col min="17" max="17" width="12.42578125" style="1" bestFit="1" customWidth="1"/>
    <col min="18" max="16384" width="9.140625" style="1"/>
  </cols>
  <sheetData>
    <row r="2" spans="1:21" ht="15.75">
      <c r="A2" s="11" t="s">
        <v>1712</v>
      </c>
      <c r="J2" s="420"/>
      <c r="K2" s="420"/>
      <c r="L2" s="420"/>
    </row>
    <row r="3" spans="1:21" ht="9" customHeight="1">
      <c r="A3" s="11"/>
    </row>
    <row r="4" spans="1:21" s="7" customFormat="1" ht="16.5" thickBot="1">
      <c r="A4" s="424">
        <f>SUM(K30+K6)</f>
        <v>53380.024312484158</v>
      </c>
      <c r="B4" s="11"/>
      <c r="C4" s="11"/>
      <c r="D4" s="425"/>
      <c r="E4" s="11"/>
      <c r="F4" s="426"/>
      <c r="G4" s="293"/>
      <c r="H4" s="11"/>
      <c r="I4" s="23"/>
      <c r="J4" s="427"/>
      <c r="K4" s="28"/>
      <c r="L4" s="428"/>
      <c r="M4" s="429"/>
      <c r="N4" s="430"/>
      <c r="O4" s="115"/>
      <c r="P4" s="115"/>
    </row>
    <row r="5" spans="1:21" s="11" customFormat="1" ht="10.5" customHeight="1" thickTop="1">
      <c r="B5" s="409"/>
      <c r="C5" s="409"/>
      <c r="F5" s="28"/>
      <c r="G5" s="293"/>
      <c r="I5" s="23"/>
      <c r="J5" s="13"/>
      <c r="K5" s="915"/>
      <c r="L5" s="915"/>
      <c r="M5" s="915"/>
      <c r="N5" s="915"/>
      <c r="O5" s="915"/>
      <c r="P5" s="115"/>
    </row>
    <row r="6" spans="1:21" s="14" customFormat="1" ht="15.75">
      <c r="A6" s="200"/>
      <c r="B6" s="201"/>
      <c r="C6" s="201"/>
      <c r="D6" s="201"/>
      <c r="E6" s="201" t="s">
        <v>23</v>
      </c>
      <c r="F6" s="203"/>
      <c r="G6" s="294"/>
      <c r="H6" s="201"/>
      <c r="I6" s="204"/>
      <c r="J6" s="200"/>
      <c r="K6" s="208">
        <f>SUM(N25)</f>
        <v>11836.022210000056</v>
      </c>
      <c r="L6" s="278"/>
      <c r="M6" s="250"/>
      <c r="N6" s="288"/>
      <c r="O6" s="410"/>
      <c r="P6" s="115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3" t="s">
        <v>19</v>
      </c>
      <c r="G7" s="293" t="s">
        <v>669</v>
      </c>
      <c r="H7" s="14"/>
      <c r="I7" s="431" t="s">
        <v>886</v>
      </c>
      <c r="J7" s="14" t="s">
        <v>18</v>
      </c>
      <c r="K7" s="293" t="s">
        <v>671</v>
      </c>
      <c r="L7" s="432" t="s">
        <v>15</v>
      </c>
      <c r="M7" s="429" t="s">
        <v>10</v>
      </c>
      <c r="N7" s="430" t="s">
        <v>672</v>
      </c>
      <c r="O7" s="320"/>
      <c r="P7" s="115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3" t="s">
        <v>20</v>
      </c>
      <c r="G8" s="293" t="s">
        <v>1090</v>
      </c>
      <c r="H8" s="14"/>
      <c r="I8" s="431" t="s">
        <v>889</v>
      </c>
      <c r="J8" s="14" t="s">
        <v>20</v>
      </c>
      <c r="K8" s="293" t="s">
        <v>1090</v>
      </c>
      <c r="L8" s="432" t="s">
        <v>670</v>
      </c>
      <c r="M8" s="429" t="s">
        <v>14</v>
      </c>
      <c r="N8" s="430"/>
      <c r="O8" s="320"/>
      <c r="P8" s="115"/>
    </row>
    <row r="9" spans="1:21" s="112" customFormat="1" ht="15" customHeight="1">
      <c r="A9" s="433"/>
      <c r="B9" s="434"/>
      <c r="C9" s="434"/>
      <c r="D9" s="434"/>
      <c r="E9" s="434"/>
      <c r="F9" s="435"/>
      <c r="G9" s="436" t="s">
        <v>378</v>
      </c>
      <c r="H9" s="434"/>
      <c r="I9" s="437"/>
      <c r="J9" s="434"/>
      <c r="K9" s="435"/>
      <c r="L9" s="432" t="s">
        <v>378</v>
      </c>
      <c r="M9" s="429" t="s">
        <v>1287</v>
      </c>
      <c r="N9" s="430" t="s">
        <v>884</v>
      </c>
      <c r="P9" s="118"/>
    </row>
    <row r="10" spans="1:21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21" s="114" customFormat="1" ht="15" customHeight="1">
      <c r="A11" s="448" t="s">
        <v>1840</v>
      </c>
      <c r="B11" s="586" t="s">
        <v>33</v>
      </c>
      <c r="C11" s="449" t="s">
        <v>78</v>
      </c>
      <c r="D11" s="450">
        <v>36893</v>
      </c>
      <c r="E11" s="451">
        <v>1</v>
      </c>
      <c r="F11" s="452">
        <v>1</v>
      </c>
      <c r="G11" s="453">
        <f>SUM(E11*F11)</f>
        <v>1</v>
      </c>
      <c r="H11" s="454"/>
      <c r="I11" s="881"/>
      <c r="J11" s="452">
        <v>1</v>
      </c>
      <c r="K11" s="456">
        <f>SUM(E11*J11)</f>
        <v>1</v>
      </c>
      <c r="L11" s="457">
        <f>SUM(G11-K11)</f>
        <v>0</v>
      </c>
      <c r="M11" s="458">
        <v>1</v>
      </c>
      <c r="N11" s="459">
        <f>SUM(L11*M11)</f>
        <v>0</v>
      </c>
      <c r="O11" s="358"/>
      <c r="P11" s="119"/>
    </row>
    <row r="12" spans="1:21" s="114" customFormat="1" ht="15" customHeight="1">
      <c r="A12" s="448"/>
      <c r="B12" s="591"/>
      <c r="C12" s="449"/>
      <c r="D12" s="450"/>
      <c r="E12" s="451"/>
      <c r="F12" s="452"/>
      <c r="G12" s="453"/>
      <c r="H12" s="454"/>
      <c r="I12" s="455"/>
      <c r="J12" s="452"/>
      <c r="K12" s="456"/>
      <c r="L12" s="457"/>
      <c r="M12" s="458"/>
      <c r="N12" s="459"/>
      <c r="O12" s="358"/>
      <c r="P12" s="119"/>
    </row>
    <row r="13" spans="1:21" s="114" customFormat="1" ht="15" customHeight="1">
      <c r="A13" s="448"/>
      <c r="B13" s="449"/>
      <c r="C13" s="449"/>
      <c r="D13" s="450"/>
      <c r="E13" s="451"/>
      <c r="F13" s="452"/>
      <c r="G13" s="453"/>
      <c r="H13" s="454"/>
      <c r="I13" s="444"/>
      <c r="J13" s="452"/>
      <c r="K13" s="456"/>
      <c r="L13" s="457"/>
      <c r="M13" s="421"/>
      <c r="N13" s="447"/>
      <c r="O13" s="358"/>
      <c r="P13" s="119"/>
    </row>
    <row r="14" spans="1:21" s="112" customFormat="1" ht="15" customHeight="1">
      <c r="A14" s="448" t="s">
        <v>1439</v>
      </c>
      <c r="B14" s="586" t="s">
        <v>1440</v>
      </c>
      <c r="C14" s="449" t="s">
        <v>78</v>
      </c>
      <c r="D14" s="450">
        <v>42227</v>
      </c>
      <c r="E14" s="451">
        <v>17126</v>
      </c>
      <c r="F14" s="452">
        <v>4.57</v>
      </c>
      <c r="G14" s="453">
        <f>SUM(E14*F14)</f>
        <v>78265.820000000007</v>
      </c>
      <c r="H14" s="454"/>
      <c r="I14" s="881">
        <v>4.9130000000000003</v>
      </c>
      <c r="J14" s="452">
        <v>4.5599999999999996</v>
      </c>
      <c r="K14" s="456">
        <f>SUM(E14*J14)</f>
        <v>78094.559999999998</v>
      </c>
      <c r="L14" s="457">
        <f>SUM(G14-K14)</f>
        <v>171.26000000000931</v>
      </c>
      <c r="M14" s="421">
        <v>0.73299999999999998</v>
      </c>
      <c r="N14" s="459">
        <f>SUM(L14*M14)</f>
        <v>125.53358000000682</v>
      </c>
      <c r="O14" s="358"/>
      <c r="P14" s="119"/>
      <c r="Q14" s="114"/>
      <c r="R14" s="114"/>
      <c r="S14" s="114"/>
      <c r="T14" s="114"/>
      <c r="U14" s="114"/>
    </row>
    <row r="15" spans="1:21" s="112" customFormat="1" ht="15" customHeight="1">
      <c r="A15" s="448" t="s">
        <v>2189</v>
      </c>
      <c r="B15" s="586" t="s">
        <v>470</v>
      </c>
      <c r="C15" s="449" t="s">
        <v>78</v>
      </c>
      <c r="D15" s="450">
        <v>42233</v>
      </c>
      <c r="E15" s="451">
        <v>31652</v>
      </c>
      <c r="F15" s="452">
        <v>2.98</v>
      </c>
      <c r="G15" s="453">
        <f>SUM(E15*F15)</f>
        <v>94322.96</v>
      </c>
      <c r="H15" s="454"/>
      <c r="I15" s="881">
        <v>3.19</v>
      </c>
      <c r="J15" s="452">
        <v>2.89</v>
      </c>
      <c r="K15" s="456">
        <f>SUM(E15*J15)</f>
        <v>91474.28</v>
      </c>
      <c r="L15" s="457">
        <f>SUM(G15-K15)</f>
        <v>2848.6800000000076</v>
      </c>
      <c r="M15" s="421">
        <v>0.73299999999999998</v>
      </c>
      <c r="N15" s="459">
        <f>SUM(L15*M15)</f>
        <v>2088.0824400000056</v>
      </c>
      <c r="O15" s="358"/>
      <c r="P15" s="119"/>
      <c r="Q15" s="114"/>
      <c r="R15" s="114"/>
      <c r="S15" s="114"/>
      <c r="T15" s="114"/>
      <c r="U15" s="114"/>
    </row>
    <row r="16" spans="1:21" s="112" customFormat="1" ht="15" customHeight="1">
      <c r="A16" s="448" t="s">
        <v>2190</v>
      </c>
      <c r="B16" s="586" t="s">
        <v>179</v>
      </c>
      <c r="C16" s="449" t="s">
        <v>78</v>
      </c>
      <c r="D16" s="450">
        <v>42234</v>
      </c>
      <c r="E16" s="451">
        <v>23948</v>
      </c>
      <c r="F16" s="452">
        <v>6.47</v>
      </c>
      <c r="G16" s="453">
        <f>SUM(E16*F16)</f>
        <v>154943.56</v>
      </c>
      <c r="H16" s="454"/>
      <c r="I16" s="881">
        <v>6.9</v>
      </c>
      <c r="J16" s="452">
        <v>6.44</v>
      </c>
      <c r="K16" s="456">
        <f>SUM(E16*J16)</f>
        <v>154225.12</v>
      </c>
      <c r="L16" s="457">
        <f>SUM(G16-K16)</f>
        <v>718.44000000000233</v>
      </c>
      <c r="M16" s="421">
        <v>0.73299999999999998</v>
      </c>
      <c r="N16" s="459">
        <f>SUM(L16*M16)</f>
        <v>526.61652000000174</v>
      </c>
      <c r="O16" s="358"/>
      <c r="P16" s="119"/>
      <c r="Q16" s="114"/>
      <c r="R16" s="114"/>
      <c r="S16" s="114"/>
      <c r="T16" s="114"/>
      <c r="U16" s="114"/>
    </row>
    <row r="17" spans="1:21" s="112" customFormat="1" ht="15" customHeight="1">
      <c r="A17" s="448" t="s">
        <v>405</v>
      </c>
      <c r="B17" s="586" t="s">
        <v>406</v>
      </c>
      <c r="C17" s="449" t="s">
        <v>78</v>
      </c>
      <c r="D17" s="450">
        <v>42234</v>
      </c>
      <c r="E17" s="451">
        <v>15144</v>
      </c>
      <c r="F17" s="452">
        <v>8.77</v>
      </c>
      <c r="G17" s="453">
        <f>SUM(E17*F17)</f>
        <v>132812.88</v>
      </c>
      <c r="H17" s="454"/>
      <c r="I17" s="881">
        <v>9.44</v>
      </c>
      <c r="J17" s="452">
        <v>8.7799999999999994</v>
      </c>
      <c r="K17" s="456">
        <f>SUM(E17*J17)</f>
        <v>132964.31999999998</v>
      </c>
      <c r="L17" s="457">
        <f>SUM(G17-K17)</f>
        <v>-151.43999999997322</v>
      </c>
      <c r="M17" s="421">
        <v>0.73299999999999998</v>
      </c>
      <c r="N17" s="459">
        <f>SUM(L17*M17)</f>
        <v>-111.00551999998036</v>
      </c>
      <c r="O17" s="358"/>
      <c r="P17" s="119"/>
      <c r="Q17" s="114"/>
      <c r="R17" s="114"/>
      <c r="S17" s="114"/>
      <c r="T17" s="114"/>
      <c r="U17" s="114"/>
    </row>
    <row r="18" spans="1:21" s="114" customFormat="1" ht="15" customHeight="1">
      <c r="A18" s="448" t="s">
        <v>2182</v>
      </c>
      <c r="B18" s="586" t="s">
        <v>2185</v>
      </c>
      <c r="C18" s="449" t="s">
        <v>78</v>
      </c>
      <c r="D18" s="450">
        <v>42226</v>
      </c>
      <c r="E18" s="451">
        <v>46562</v>
      </c>
      <c r="F18" s="452">
        <v>2.16</v>
      </c>
      <c r="G18" s="453">
        <f>SUM(E18*F18)</f>
        <v>100573.92000000001</v>
      </c>
      <c r="H18" s="454"/>
      <c r="I18" s="881">
        <v>2.31</v>
      </c>
      <c r="J18" s="452">
        <v>2.1</v>
      </c>
      <c r="K18" s="456">
        <f>SUM(E18*J18)</f>
        <v>97780.2</v>
      </c>
      <c r="L18" s="457">
        <f>SUM(G18-K18)</f>
        <v>2793.7200000000157</v>
      </c>
      <c r="M18" s="421">
        <v>0.73299999999999998</v>
      </c>
      <c r="N18" s="459">
        <f>SUM(L18*M18)</f>
        <v>2047.7967600000115</v>
      </c>
      <c r="O18" s="358"/>
      <c r="P18" s="119"/>
    </row>
    <row r="19" spans="1:21" s="114" customFormat="1" ht="15" customHeight="1">
      <c r="A19" s="448" t="s">
        <v>353</v>
      </c>
      <c r="B19" s="586" t="s">
        <v>354</v>
      </c>
      <c r="C19" s="449" t="s">
        <v>78</v>
      </c>
      <c r="D19" s="450">
        <v>42159</v>
      </c>
      <c r="E19" s="451">
        <v>4956</v>
      </c>
      <c r="F19" s="452">
        <v>13.5</v>
      </c>
      <c r="G19" s="453">
        <f>SUM(E19*F19)</f>
        <v>66906</v>
      </c>
      <c r="H19" s="454"/>
      <c r="I19" s="881">
        <v>12.27</v>
      </c>
      <c r="J19" s="452">
        <v>11.84</v>
      </c>
      <c r="K19" s="456">
        <f>SUM(E19*J19)</f>
        <v>58679.040000000001</v>
      </c>
      <c r="L19" s="457">
        <f>SUM(G19-K19)</f>
        <v>8226.9599999999991</v>
      </c>
      <c r="M19" s="421">
        <v>0.73299999999999998</v>
      </c>
      <c r="N19" s="459">
        <f>SUM(L19*M19)</f>
        <v>6030.3616799999991</v>
      </c>
      <c r="O19" s="358"/>
      <c r="P19" s="119"/>
    </row>
    <row r="20" spans="1:21" s="114" customFormat="1" ht="15" customHeight="1">
      <c r="A20" s="448" t="s">
        <v>2183</v>
      </c>
      <c r="B20" s="586" t="s">
        <v>2184</v>
      </c>
      <c r="C20" s="449" t="s">
        <v>78</v>
      </c>
      <c r="D20" s="450">
        <v>42228</v>
      </c>
      <c r="E20" s="451">
        <v>53214</v>
      </c>
      <c r="F20" s="452">
        <v>1.2549999999999999</v>
      </c>
      <c r="G20" s="453">
        <f>SUM(E20*F20)</f>
        <v>66783.569999999992</v>
      </c>
      <c r="H20" s="454"/>
      <c r="I20" s="881">
        <v>1.37</v>
      </c>
      <c r="J20" s="452">
        <v>1.25</v>
      </c>
      <c r="K20" s="456">
        <f>SUM(E20*J20)</f>
        <v>66517.5</v>
      </c>
      <c r="L20" s="457">
        <f>SUM(G20-K20)</f>
        <v>266.06999999999243</v>
      </c>
      <c r="M20" s="421">
        <v>0.73299999999999998</v>
      </c>
      <c r="N20" s="459">
        <f>SUM(L20*M20)</f>
        <v>195.02930999999444</v>
      </c>
      <c r="O20" s="358"/>
      <c r="P20" s="119"/>
    </row>
    <row r="21" spans="1:21" s="114" customFormat="1" ht="15" customHeight="1">
      <c r="A21" s="448" t="s">
        <v>446</v>
      </c>
      <c r="B21" s="586" t="s">
        <v>447</v>
      </c>
      <c r="C21" s="449" t="s">
        <v>78</v>
      </c>
      <c r="D21" s="450">
        <v>42205</v>
      </c>
      <c r="E21" s="451">
        <v>3657</v>
      </c>
      <c r="F21" s="452">
        <v>21.26</v>
      </c>
      <c r="G21" s="453">
        <f>SUM(E21*F21)</f>
        <v>77747.820000000007</v>
      </c>
      <c r="H21" s="454"/>
      <c r="I21" s="881">
        <v>21.33</v>
      </c>
      <c r="J21" s="452">
        <v>20.39</v>
      </c>
      <c r="K21" s="456">
        <f>SUM(E21*J21)</f>
        <v>74566.23</v>
      </c>
      <c r="L21" s="457">
        <f>SUM(G21-K21)</f>
        <v>3181.5900000000111</v>
      </c>
      <c r="M21" s="421">
        <v>0.73299999999999998</v>
      </c>
      <c r="N21" s="459">
        <f>SUM(L21*M21)</f>
        <v>2332.1054700000082</v>
      </c>
      <c r="O21" s="358"/>
      <c r="P21" s="119"/>
    </row>
    <row r="22" spans="1:21" s="114" customFormat="1" ht="15" customHeight="1">
      <c r="A22" s="448" t="s">
        <v>1646</v>
      </c>
      <c r="B22" s="586" t="s">
        <v>1647</v>
      </c>
      <c r="C22" s="449" t="s">
        <v>78</v>
      </c>
      <c r="D22" s="450">
        <v>42159</v>
      </c>
      <c r="E22" s="451">
        <v>13217</v>
      </c>
      <c r="F22" s="452">
        <v>9.9</v>
      </c>
      <c r="G22" s="453">
        <f>SUM(E22*F22)</f>
        <v>130848.3</v>
      </c>
      <c r="H22" s="454"/>
      <c r="I22" s="881">
        <v>10.08</v>
      </c>
      <c r="J22" s="452">
        <v>9.69</v>
      </c>
      <c r="K22" s="456">
        <f>SUM(E22*J22)</f>
        <v>128072.73</v>
      </c>
      <c r="L22" s="457">
        <f>SUM(G22-K22)</f>
        <v>2775.570000000007</v>
      </c>
      <c r="M22" s="421">
        <v>0.73299999999999998</v>
      </c>
      <c r="N22" s="459">
        <f>SUM(L22*M22)</f>
        <v>2034.492810000005</v>
      </c>
      <c r="O22" s="358"/>
      <c r="P22" s="119"/>
    </row>
    <row r="23" spans="1:21" s="114" customFormat="1" ht="15" customHeight="1">
      <c r="A23" s="14" t="s">
        <v>2141</v>
      </c>
      <c r="B23" s="545" t="s">
        <v>2142</v>
      </c>
      <c r="C23" s="438" t="s">
        <v>53</v>
      </c>
      <c r="D23" s="439">
        <v>42178</v>
      </c>
      <c r="E23" s="440">
        <v>15108</v>
      </c>
      <c r="F23" s="441">
        <v>3.91</v>
      </c>
      <c r="G23" s="442">
        <f>SUM(E23*F23)</f>
        <v>59072.28</v>
      </c>
      <c r="H23" s="443"/>
      <c r="I23" s="881">
        <v>3.56</v>
      </c>
      <c r="J23" s="441">
        <v>3.6</v>
      </c>
      <c r="K23" s="445">
        <f>SUM(E23*J23)</f>
        <v>54388.800000000003</v>
      </c>
      <c r="L23" s="446">
        <f>SUM(K23-G23)</f>
        <v>-4683.4799999999959</v>
      </c>
      <c r="M23" s="421">
        <v>0.73299999999999998</v>
      </c>
      <c r="N23" s="447">
        <f>SUM(L23*M23)</f>
        <v>-3432.9908399999968</v>
      </c>
      <c r="O23" s="359"/>
      <c r="P23" s="118"/>
      <c r="Q23" s="112"/>
      <c r="R23" s="112"/>
      <c r="S23" s="112"/>
      <c r="T23" s="112"/>
      <c r="U23" s="112"/>
    </row>
    <row r="24" spans="1:21" s="8" customFormat="1" ht="15" customHeight="1">
      <c r="A24" s="448"/>
      <c r="B24" s="448"/>
      <c r="C24" s="448"/>
      <c r="D24" s="460"/>
      <c r="E24" s="461"/>
      <c r="F24" s="462"/>
      <c r="G24" s="463"/>
      <c r="H24" s="460"/>
      <c r="I24" s="464"/>
      <c r="J24" s="465"/>
      <c r="K24" s="418"/>
      <c r="L24" s="466"/>
      <c r="M24" s="458"/>
      <c r="N24" s="467"/>
      <c r="O24" s="362"/>
      <c r="P24" s="116"/>
    </row>
    <row r="25" spans="1:21" s="14" customFormat="1" ht="16.5" thickBot="1">
      <c r="A25" s="35" t="s">
        <v>28</v>
      </c>
      <c r="B25" s="35"/>
      <c r="C25" s="35"/>
      <c r="D25" s="35"/>
      <c r="E25" s="35"/>
      <c r="F25" s="36"/>
      <c r="G25" s="36"/>
      <c r="H25" s="37"/>
      <c r="I25" s="38"/>
      <c r="J25" s="37"/>
      <c r="K25" s="36"/>
      <c r="L25" s="283"/>
      <c r="M25" s="244"/>
      <c r="N25" s="234">
        <f>SUM(N12:N24)</f>
        <v>11836.022210000056</v>
      </c>
      <c r="O25" s="411"/>
      <c r="P25" s="115"/>
    </row>
    <row r="26" spans="1:21" s="14" customFormat="1" ht="8.25" customHeight="1" thickTop="1">
      <c r="A26" s="47"/>
      <c r="B26" s="47"/>
      <c r="C26" s="47"/>
      <c r="D26" s="47"/>
      <c r="E26" s="47"/>
      <c r="F26" s="48"/>
      <c r="G26" s="48"/>
      <c r="H26" s="49"/>
      <c r="I26" s="50"/>
      <c r="J26" s="49"/>
      <c r="K26" s="48"/>
      <c r="L26" s="284"/>
      <c r="M26" s="245"/>
      <c r="N26" s="289"/>
      <c r="O26" s="412"/>
      <c r="P26" s="115"/>
    </row>
    <row r="27" spans="1:21" ht="11.25" customHeight="1">
      <c r="A27" s="468"/>
      <c r="B27" s="468"/>
      <c r="C27" s="468"/>
      <c r="D27" s="469"/>
      <c r="E27" s="470"/>
      <c r="F27" s="471"/>
      <c r="G27" s="471"/>
      <c r="H27" s="469"/>
      <c r="I27" s="472"/>
      <c r="J27" s="469"/>
      <c r="K27" s="471"/>
      <c r="L27" s="473"/>
      <c r="M27" s="474"/>
      <c r="N27" s="475"/>
      <c r="O27" s="413"/>
    </row>
    <row r="28" spans="1:21" ht="11.25" customHeight="1">
      <c r="A28" s="468"/>
      <c r="B28" s="468"/>
      <c r="C28" s="468"/>
      <c r="D28" s="470"/>
      <c r="E28" s="470"/>
      <c r="F28" s="471"/>
      <c r="G28" s="471"/>
      <c r="H28" s="470"/>
      <c r="I28" s="472"/>
      <c r="J28" s="470"/>
      <c r="K28" s="471"/>
      <c r="L28" s="473"/>
      <c r="M28" s="474"/>
      <c r="N28" s="475"/>
      <c r="O28" s="414"/>
    </row>
    <row r="29" spans="1:21" ht="6.75" customHeight="1">
      <c r="A29" s="448"/>
      <c r="B29" s="448"/>
      <c r="C29" s="448"/>
      <c r="D29" s="476"/>
      <c r="E29" s="476"/>
      <c r="F29" s="462"/>
      <c r="G29" s="462"/>
      <c r="H29" s="476"/>
      <c r="I29" s="477"/>
      <c r="J29" s="476"/>
      <c r="K29" s="462"/>
      <c r="L29" s="466"/>
      <c r="M29" s="458"/>
      <c r="N29" s="467"/>
      <c r="O29" s="110"/>
    </row>
    <row r="30" spans="1:21" s="22" customFormat="1" ht="18.75">
      <c r="A30" s="478"/>
      <c r="B30" s="479"/>
      <c r="C30" s="479"/>
      <c r="D30" s="479"/>
      <c r="E30" s="479" t="s">
        <v>22</v>
      </c>
      <c r="F30" s="480"/>
      <c r="G30" s="218"/>
      <c r="H30" s="479"/>
      <c r="I30" s="481"/>
      <c r="J30" s="479"/>
      <c r="K30" s="228">
        <f>SUM(N386)</f>
        <v>41544.002102484104</v>
      </c>
      <c r="L30" s="482"/>
      <c r="M30" s="483"/>
      <c r="N30" s="484"/>
      <c r="O30" s="415"/>
      <c r="P30" s="116"/>
    </row>
    <row r="31" spans="1:21" s="2" customFormat="1" ht="15.75">
      <c r="A31" s="14"/>
      <c r="B31" s="14" t="s">
        <v>6</v>
      </c>
      <c r="C31" s="14" t="s">
        <v>181</v>
      </c>
      <c r="D31" s="14" t="s">
        <v>17</v>
      </c>
      <c r="E31" s="14" t="s">
        <v>26</v>
      </c>
      <c r="F31" s="293" t="s">
        <v>19</v>
      </c>
      <c r="G31" s="293" t="s">
        <v>669</v>
      </c>
      <c r="H31" s="14"/>
      <c r="I31" s="431" t="s">
        <v>29</v>
      </c>
      <c r="J31" s="14" t="s">
        <v>18</v>
      </c>
      <c r="K31" s="293" t="s">
        <v>671</v>
      </c>
      <c r="L31" s="432" t="s">
        <v>15</v>
      </c>
      <c r="M31" s="429" t="s">
        <v>10</v>
      </c>
      <c r="N31" s="430" t="s">
        <v>672</v>
      </c>
      <c r="O31" s="320"/>
      <c r="P31" s="115"/>
    </row>
    <row r="32" spans="1:21" s="2" customFormat="1" ht="15.75">
      <c r="A32" s="14" t="s">
        <v>180</v>
      </c>
      <c r="B32" s="14" t="s">
        <v>0</v>
      </c>
      <c r="C32" s="14"/>
      <c r="D32" s="14" t="s">
        <v>25</v>
      </c>
      <c r="E32" s="14" t="s">
        <v>21</v>
      </c>
      <c r="F32" s="293" t="s">
        <v>20</v>
      </c>
      <c r="G32" s="293" t="s">
        <v>670</v>
      </c>
      <c r="H32" s="14"/>
      <c r="I32" s="431" t="s">
        <v>7</v>
      </c>
      <c r="J32" s="14" t="s">
        <v>20</v>
      </c>
      <c r="K32" s="293" t="s">
        <v>670</v>
      </c>
      <c r="L32" s="432" t="s">
        <v>670</v>
      </c>
      <c r="M32" s="429" t="s">
        <v>14</v>
      </c>
      <c r="N32" s="430"/>
      <c r="O32" s="320"/>
      <c r="P32" s="115"/>
    </row>
    <row r="33" spans="1:17" s="112" customFormat="1" ht="15" customHeight="1">
      <c r="A33" s="433"/>
      <c r="B33" s="434"/>
      <c r="C33" s="434"/>
      <c r="D33" s="434"/>
      <c r="E33" s="434"/>
      <c r="F33" s="435"/>
      <c r="G33" s="436" t="s">
        <v>378</v>
      </c>
      <c r="H33" s="434"/>
      <c r="I33" s="485"/>
      <c r="J33" s="434"/>
      <c r="K33" s="435"/>
      <c r="L33" s="432" t="s">
        <v>378</v>
      </c>
      <c r="M33" s="429" t="s">
        <v>1287</v>
      </c>
      <c r="N33" s="430" t="s">
        <v>884</v>
      </c>
      <c r="P33" s="118"/>
    </row>
    <row r="34" spans="1:17" s="112" customFormat="1" ht="15" customHeight="1">
      <c r="A34" s="448"/>
      <c r="B34" s="434"/>
      <c r="C34" s="434"/>
      <c r="D34" s="443"/>
      <c r="E34" s="443"/>
      <c r="F34" s="486"/>
      <c r="G34" s="442"/>
      <c r="H34" s="443"/>
      <c r="I34" s="485"/>
      <c r="J34" s="443"/>
      <c r="K34" s="486"/>
      <c r="L34" s="446"/>
      <c r="M34" s="487"/>
      <c r="N34" s="447"/>
      <c r="O34" s="359"/>
      <c r="P34" s="118"/>
    </row>
    <row r="35" spans="1:17" s="114" customFormat="1" ht="15" customHeight="1">
      <c r="A35" s="449" t="s">
        <v>137</v>
      </c>
      <c r="B35" s="449" t="s">
        <v>182</v>
      </c>
      <c r="C35" s="449" t="s">
        <v>78</v>
      </c>
      <c r="D35" s="450">
        <v>40534</v>
      </c>
      <c r="E35" s="451">
        <v>4000</v>
      </c>
      <c r="F35" s="452">
        <v>2.2000000000000002</v>
      </c>
      <c r="G35" s="453">
        <f t="shared" ref="G35:G72" si="0">SUM(E35*F35)</f>
        <v>8800</v>
      </c>
      <c r="H35" s="454"/>
      <c r="I35" s="450">
        <v>40556</v>
      </c>
      <c r="J35" s="452">
        <v>2.1949999999999998</v>
      </c>
      <c r="K35" s="456">
        <f t="shared" ref="K35:K56" si="1">SUM(E35*J35)</f>
        <v>8780</v>
      </c>
      <c r="L35" s="446">
        <f>SUM(G35-K35)</f>
        <v>20</v>
      </c>
      <c r="M35" s="488">
        <v>0.99770000000000003</v>
      </c>
      <c r="N35" s="447">
        <f>SUM(L35*M35)</f>
        <v>19.954000000000001</v>
      </c>
      <c r="O35" s="358"/>
      <c r="P35" s="120"/>
      <c r="Q35" s="274"/>
    </row>
    <row r="36" spans="1:17" s="112" customFormat="1" ht="15" customHeight="1">
      <c r="A36" s="438" t="s">
        <v>138</v>
      </c>
      <c r="B36" s="438" t="s">
        <v>183</v>
      </c>
      <c r="C36" s="438" t="s">
        <v>53</v>
      </c>
      <c r="D36" s="439">
        <v>40561</v>
      </c>
      <c r="E36" s="440">
        <v>1583</v>
      </c>
      <c r="F36" s="441">
        <v>7.0640000000000001</v>
      </c>
      <c r="G36" s="442">
        <f t="shared" si="0"/>
        <v>11182.312</v>
      </c>
      <c r="H36" s="443"/>
      <c r="I36" s="489">
        <v>40563</v>
      </c>
      <c r="J36" s="441">
        <v>6.7930000000000001</v>
      </c>
      <c r="K36" s="445">
        <f t="shared" si="1"/>
        <v>10753.319</v>
      </c>
      <c r="L36" s="446">
        <f>SUM(K36-G36)</f>
        <v>-428.99300000000039</v>
      </c>
      <c r="M36" s="487">
        <v>1.0004</v>
      </c>
      <c r="N36" s="447">
        <f t="shared" ref="N36:N99" si="2">SUM(L36*M36)</f>
        <v>-429.1645972000004</v>
      </c>
      <c r="O36" s="359"/>
      <c r="P36" s="121"/>
    </row>
    <row r="37" spans="1:17" s="112" customFormat="1" ht="15" customHeight="1">
      <c r="A37" s="490" t="s">
        <v>141</v>
      </c>
      <c r="B37" s="490" t="s">
        <v>171</v>
      </c>
      <c r="C37" s="490" t="s">
        <v>53</v>
      </c>
      <c r="D37" s="489">
        <v>40562</v>
      </c>
      <c r="E37" s="491">
        <v>8064</v>
      </c>
      <c r="F37" s="492">
        <v>1.95</v>
      </c>
      <c r="G37" s="442">
        <f>SUM(E37*F37)</f>
        <v>15724.8</v>
      </c>
      <c r="H37" s="443"/>
      <c r="I37" s="489">
        <v>40567</v>
      </c>
      <c r="J37" s="492">
        <v>1.89</v>
      </c>
      <c r="K37" s="445">
        <f>SUM(E37*J37)</f>
        <v>15240.96</v>
      </c>
      <c r="L37" s="446">
        <f>SUM(K37-G37)</f>
        <v>-483.84000000000015</v>
      </c>
      <c r="M37" s="487">
        <v>0.9879</v>
      </c>
      <c r="N37" s="447">
        <f>SUM(L37*M37)</f>
        <v>-477.98553600000014</v>
      </c>
      <c r="O37" s="359"/>
      <c r="P37" s="121"/>
    </row>
    <row r="38" spans="1:17" s="114" customFormat="1" ht="15" customHeight="1">
      <c r="A38" s="449" t="s">
        <v>140</v>
      </c>
      <c r="B38" s="449" t="s">
        <v>185</v>
      </c>
      <c r="C38" s="449" t="s">
        <v>78</v>
      </c>
      <c r="D38" s="450">
        <v>40568</v>
      </c>
      <c r="E38" s="451">
        <v>8000</v>
      </c>
      <c r="F38" s="452">
        <v>2.09</v>
      </c>
      <c r="G38" s="453">
        <f>SUM(E38*F38)</f>
        <v>16720</v>
      </c>
      <c r="H38" s="454"/>
      <c r="I38" s="450">
        <v>40568</v>
      </c>
      <c r="J38" s="452">
        <v>2.15</v>
      </c>
      <c r="K38" s="456">
        <f>SUM(E38*J38)</f>
        <v>17200</v>
      </c>
      <c r="L38" s="457">
        <f>SUM(G38-K38)</f>
        <v>-480</v>
      </c>
      <c r="M38" s="488">
        <v>0.99724000000000002</v>
      </c>
      <c r="N38" s="459">
        <f>SUM(L38*M38)</f>
        <v>-478.67520000000002</v>
      </c>
      <c r="O38" s="358"/>
      <c r="P38" s="120"/>
    </row>
    <row r="39" spans="1:17" s="112" customFormat="1" ht="15" customHeight="1">
      <c r="A39" s="438" t="s">
        <v>139</v>
      </c>
      <c r="B39" s="438" t="s">
        <v>184</v>
      </c>
      <c r="C39" s="438" t="s">
        <v>53</v>
      </c>
      <c r="D39" s="439">
        <v>40560</v>
      </c>
      <c r="E39" s="440">
        <v>1560</v>
      </c>
      <c r="F39" s="441">
        <v>5.4</v>
      </c>
      <c r="G39" s="442">
        <f t="shared" si="0"/>
        <v>8424</v>
      </c>
      <c r="H39" s="443"/>
      <c r="I39" s="489">
        <v>40570</v>
      </c>
      <c r="J39" s="441">
        <v>4.92</v>
      </c>
      <c r="K39" s="445">
        <f t="shared" si="1"/>
        <v>7675.2</v>
      </c>
      <c r="L39" s="446">
        <f>SUM(K39-G39)</f>
        <v>-748.80000000000018</v>
      </c>
      <c r="M39" s="487">
        <v>0.99899000000000004</v>
      </c>
      <c r="N39" s="447">
        <f t="shared" si="2"/>
        <v>-748.04371200000026</v>
      </c>
      <c r="O39" s="359"/>
      <c r="P39" s="121"/>
    </row>
    <row r="40" spans="1:17" s="112" customFormat="1" ht="15" customHeight="1">
      <c r="A40" s="490" t="s">
        <v>142</v>
      </c>
      <c r="B40" s="490" t="s">
        <v>143</v>
      </c>
      <c r="C40" s="490" t="s">
        <v>53</v>
      </c>
      <c r="D40" s="489">
        <v>40576</v>
      </c>
      <c r="E40" s="491">
        <v>5000</v>
      </c>
      <c r="F40" s="492">
        <v>6.2060000000000004</v>
      </c>
      <c r="G40" s="442">
        <f t="shared" si="0"/>
        <v>31030.000000000004</v>
      </c>
      <c r="H40" s="443"/>
      <c r="I40" s="489">
        <v>40578</v>
      </c>
      <c r="J40" s="492">
        <v>6.3140000000000001</v>
      </c>
      <c r="K40" s="445">
        <f t="shared" si="1"/>
        <v>31570</v>
      </c>
      <c r="L40" s="446">
        <f>SUM(K40-G40)</f>
        <v>539.99999999999636</v>
      </c>
      <c r="M40" s="487">
        <v>1.01508</v>
      </c>
      <c r="N40" s="447">
        <f t="shared" si="2"/>
        <v>548.14319999999634</v>
      </c>
      <c r="O40" s="359"/>
      <c r="P40" s="121"/>
    </row>
    <row r="41" spans="1:17" s="114" customFormat="1" ht="15" customHeight="1">
      <c r="A41" s="449" t="s">
        <v>144</v>
      </c>
      <c r="B41" s="449" t="s">
        <v>186</v>
      </c>
      <c r="C41" s="449" t="s">
        <v>78</v>
      </c>
      <c r="D41" s="450">
        <v>40534</v>
      </c>
      <c r="E41" s="451">
        <v>1450</v>
      </c>
      <c r="F41" s="452">
        <v>5.83</v>
      </c>
      <c r="G41" s="453">
        <f t="shared" si="0"/>
        <v>8453.5</v>
      </c>
      <c r="H41" s="454"/>
      <c r="I41" s="450">
        <v>40581</v>
      </c>
      <c r="J41" s="452">
        <v>6.01</v>
      </c>
      <c r="K41" s="456">
        <f t="shared" si="1"/>
        <v>8714.5</v>
      </c>
      <c r="L41" s="457">
        <f>SUM(G41-K41)</f>
        <v>-261</v>
      </c>
      <c r="M41" s="488">
        <v>1.01305</v>
      </c>
      <c r="N41" s="459">
        <f t="shared" si="2"/>
        <v>-264.40604999999999</v>
      </c>
      <c r="O41" s="358"/>
      <c r="P41" s="120"/>
    </row>
    <row r="42" spans="1:17" s="114" customFormat="1" ht="15" customHeight="1">
      <c r="A42" s="449" t="s">
        <v>145</v>
      </c>
      <c r="B42" s="449" t="s">
        <v>187</v>
      </c>
      <c r="C42" s="449" t="s">
        <v>78</v>
      </c>
      <c r="D42" s="450">
        <v>40567</v>
      </c>
      <c r="E42" s="451">
        <v>5000</v>
      </c>
      <c r="F42" s="452">
        <v>2.4620000000000002</v>
      </c>
      <c r="G42" s="453">
        <f t="shared" si="0"/>
        <v>12310.000000000002</v>
      </c>
      <c r="H42" s="454"/>
      <c r="I42" s="450">
        <v>40582</v>
      </c>
      <c r="J42" s="452">
        <v>2.6379999999999999</v>
      </c>
      <c r="K42" s="456">
        <f t="shared" si="1"/>
        <v>13190</v>
      </c>
      <c r="L42" s="457">
        <f>SUM(G42-K42)</f>
        <v>-879.99999999999818</v>
      </c>
      <c r="M42" s="488">
        <v>1.01329</v>
      </c>
      <c r="N42" s="459">
        <f t="shared" si="2"/>
        <v>-891.69519999999818</v>
      </c>
      <c r="O42" s="358"/>
      <c r="P42" s="120"/>
    </row>
    <row r="43" spans="1:17" s="114" customFormat="1" ht="15" customHeight="1">
      <c r="A43" s="449" t="s">
        <v>146</v>
      </c>
      <c r="B43" s="449" t="s">
        <v>147</v>
      </c>
      <c r="C43" s="449" t="s">
        <v>78</v>
      </c>
      <c r="D43" s="450">
        <v>40583</v>
      </c>
      <c r="E43" s="451">
        <v>5000</v>
      </c>
      <c r="F43" s="452">
        <v>1.655</v>
      </c>
      <c r="G43" s="453">
        <f t="shared" si="0"/>
        <v>8275</v>
      </c>
      <c r="H43" s="454"/>
      <c r="I43" s="450">
        <v>40589</v>
      </c>
      <c r="J43" s="452">
        <v>1.7450000000000001</v>
      </c>
      <c r="K43" s="456">
        <f t="shared" si="1"/>
        <v>8725</v>
      </c>
      <c r="L43" s="457">
        <f>SUM(G43-K43)</f>
        <v>-450</v>
      </c>
      <c r="M43" s="488">
        <v>1.00268</v>
      </c>
      <c r="N43" s="459">
        <f t="shared" si="2"/>
        <v>-451.20600000000002</v>
      </c>
      <c r="O43" s="358"/>
      <c r="P43" s="120"/>
    </row>
    <row r="44" spans="1:17" s="114" customFormat="1" ht="15" customHeight="1">
      <c r="A44" s="449" t="s">
        <v>148</v>
      </c>
      <c r="B44" s="449" t="s">
        <v>149</v>
      </c>
      <c r="C44" s="449" t="s">
        <v>78</v>
      </c>
      <c r="D44" s="450">
        <v>40590</v>
      </c>
      <c r="E44" s="451">
        <v>2500</v>
      </c>
      <c r="F44" s="452">
        <v>9.8800000000000008</v>
      </c>
      <c r="G44" s="453">
        <f t="shared" si="0"/>
        <v>24700.000000000004</v>
      </c>
      <c r="H44" s="454"/>
      <c r="I44" s="450">
        <v>40590</v>
      </c>
      <c r="J44" s="452">
        <v>9.93</v>
      </c>
      <c r="K44" s="456">
        <f t="shared" si="1"/>
        <v>24825</v>
      </c>
      <c r="L44" s="457">
        <f>SUM(G44-K44)</f>
        <v>-124.99999999999636</v>
      </c>
      <c r="M44" s="488">
        <v>0.99628000000000005</v>
      </c>
      <c r="N44" s="459">
        <f t="shared" si="2"/>
        <v>-124.53499999999639</v>
      </c>
      <c r="O44" s="358"/>
      <c r="P44" s="120"/>
    </row>
    <row r="45" spans="1:17" s="114" customFormat="1" ht="15" customHeight="1">
      <c r="A45" s="449" t="s">
        <v>150</v>
      </c>
      <c r="B45" s="449" t="s">
        <v>151</v>
      </c>
      <c r="C45" s="449" t="s">
        <v>78</v>
      </c>
      <c r="D45" s="450">
        <v>40591</v>
      </c>
      <c r="E45" s="451">
        <v>200</v>
      </c>
      <c r="F45" s="452">
        <v>34.79</v>
      </c>
      <c r="G45" s="453">
        <f t="shared" si="0"/>
        <v>6958</v>
      </c>
      <c r="H45" s="454"/>
      <c r="I45" s="450">
        <v>40592</v>
      </c>
      <c r="J45" s="452">
        <v>33.880000000000003</v>
      </c>
      <c r="K45" s="456">
        <f t="shared" si="1"/>
        <v>6776.0000000000009</v>
      </c>
      <c r="L45" s="446">
        <f>SUM(G45-K45)</f>
        <v>181.99999999999909</v>
      </c>
      <c r="M45" s="488">
        <v>1.0117100000000001</v>
      </c>
      <c r="N45" s="447">
        <f t="shared" si="2"/>
        <v>184.1312199999991</v>
      </c>
      <c r="O45" s="358"/>
      <c r="P45" s="120"/>
    </row>
    <row r="46" spans="1:17" s="112" customFormat="1" ht="15" customHeight="1">
      <c r="A46" s="438" t="s">
        <v>152</v>
      </c>
      <c r="B46" s="438" t="s">
        <v>153</v>
      </c>
      <c r="C46" s="438" t="s">
        <v>53</v>
      </c>
      <c r="D46" s="439">
        <v>40590</v>
      </c>
      <c r="E46" s="440">
        <v>1025</v>
      </c>
      <c r="F46" s="441">
        <v>5.04</v>
      </c>
      <c r="G46" s="442">
        <f t="shared" si="0"/>
        <v>5166</v>
      </c>
      <c r="H46" s="443"/>
      <c r="I46" s="489">
        <v>40595</v>
      </c>
      <c r="J46" s="441">
        <v>5.07</v>
      </c>
      <c r="K46" s="445">
        <f t="shared" si="1"/>
        <v>5196.75</v>
      </c>
      <c r="L46" s="446">
        <f>SUM(K46-G46)</f>
        <v>30.75</v>
      </c>
      <c r="M46" s="487">
        <v>1.01362</v>
      </c>
      <c r="N46" s="447">
        <f t="shared" si="2"/>
        <v>31.168814999999999</v>
      </c>
      <c r="O46" s="359"/>
      <c r="P46" s="121"/>
    </row>
    <row r="47" spans="1:17" s="112" customFormat="1" ht="15" customHeight="1">
      <c r="A47" s="438" t="s">
        <v>154</v>
      </c>
      <c r="B47" s="438" t="s">
        <v>155</v>
      </c>
      <c r="C47" s="438" t="s">
        <v>53</v>
      </c>
      <c r="D47" s="439">
        <v>40590</v>
      </c>
      <c r="E47" s="440">
        <v>2000</v>
      </c>
      <c r="F47" s="441">
        <v>3.09</v>
      </c>
      <c r="G47" s="442">
        <f t="shared" si="0"/>
        <v>6180</v>
      </c>
      <c r="H47" s="443"/>
      <c r="I47" s="489">
        <v>40596</v>
      </c>
      <c r="J47" s="441">
        <v>3</v>
      </c>
      <c r="K47" s="445">
        <f t="shared" si="1"/>
        <v>6000</v>
      </c>
      <c r="L47" s="446">
        <f>SUM(K47-G47)</f>
        <v>-180</v>
      </c>
      <c r="M47" s="487">
        <v>1.00925</v>
      </c>
      <c r="N47" s="447">
        <f t="shared" si="2"/>
        <v>-181.66499999999999</v>
      </c>
      <c r="O47" s="359"/>
      <c r="P47" s="121"/>
    </row>
    <row r="48" spans="1:17" s="112" customFormat="1" ht="15" customHeight="1">
      <c r="A48" s="438" t="s">
        <v>156</v>
      </c>
      <c r="B48" s="438" t="s">
        <v>157</v>
      </c>
      <c r="C48" s="438" t="s">
        <v>53</v>
      </c>
      <c r="D48" s="439">
        <v>40588</v>
      </c>
      <c r="E48" s="440">
        <v>8750</v>
      </c>
      <c r="F48" s="441">
        <v>1.24</v>
      </c>
      <c r="G48" s="442">
        <f t="shared" si="0"/>
        <v>10850</v>
      </c>
      <c r="H48" s="443"/>
      <c r="I48" s="489">
        <v>40596</v>
      </c>
      <c r="J48" s="441">
        <v>1.1499999999999999</v>
      </c>
      <c r="K48" s="445">
        <f t="shared" si="1"/>
        <v>10062.5</v>
      </c>
      <c r="L48" s="446">
        <f>SUM(K48-G48)</f>
        <v>-787.5</v>
      </c>
      <c r="M48" s="487">
        <v>1.00925</v>
      </c>
      <c r="N48" s="447">
        <f t="shared" si="2"/>
        <v>-794.78437499999995</v>
      </c>
      <c r="O48" s="359"/>
      <c r="P48" s="121"/>
    </row>
    <row r="49" spans="1:16" s="114" customFormat="1" ht="15" customHeight="1">
      <c r="A49" s="449" t="s">
        <v>158</v>
      </c>
      <c r="B49" s="449" t="s">
        <v>188</v>
      </c>
      <c r="C49" s="449" t="s">
        <v>78</v>
      </c>
      <c r="D49" s="450">
        <v>40534</v>
      </c>
      <c r="E49" s="451">
        <v>500</v>
      </c>
      <c r="F49" s="452">
        <v>18.16</v>
      </c>
      <c r="G49" s="453">
        <f t="shared" si="0"/>
        <v>9080</v>
      </c>
      <c r="H49" s="454"/>
      <c r="I49" s="450">
        <v>40596</v>
      </c>
      <c r="J49" s="452">
        <v>17.21</v>
      </c>
      <c r="K49" s="456">
        <f t="shared" si="1"/>
        <v>8605</v>
      </c>
      <c r="L49" s="446">
        <f>SUM(G49-K49)</f>
        <v>475</v>
      </c>
      <c r="M49" s="487">
        <v>1.00925</v>
      </c>
      <c r="N49" s="447">
        <f t="shared" si="2"/>
        <v>479.39375000000001</v>
      </c>
      <c r="O49" s="358"/>
      <c r="P49" s="120"/>
    </row>
    <row r="50" spans="1:16" s="112" customFormat="1" ht="15" customHeight="1">
      <c r="A50" s="490" t="s">
        <v>159</v>
      </c>
      <c r="B50" s="490" t="s">
        <v>160</v>
      </c>
      <c r="C50" s="490" t="s">
        <v>53</v>
      </c>
      <c r="D50" s="489">
        <v>40562</v>
      </c>
      <c r="E50" s="491">
        <v>864</v>
      </c>
      <c r="F50" s="492">
        <v>0.82</v>
      </c>
      <c r="G50" s="442">
        <f t="shared" si="0"/>
        <v>708.4799999999999</v>
      </c>
      <c r="H50" s="443"/>
      <c r="I50" s="489">
        <v>40596</v>
      </c>
      <c r="J50" s="492">
        <v>0.75800000000000001</v>
      </c>
      <c r="K50" s="445">
        <f t="shared" si="1"/>
        <v>654.91200000000003</v>
      </c>
      <c r="L50" s="446">
        <f t="shared" ref="L50:L68" si="3">SUM(K50-G50)</f>
        <v>-53.56799999999987</v>
      </c>
      <c r="M50" s="487">
        <v>1.00925</v>
      </c>
      <c r="N50" s="447">
        <f t="shared" si="2"/>
        <v>-54.063503999999867</v>
      </c>
      <c r="O50" s="359"/>
      <c r="P50" s="121"/>
    </row>
    <row r="51" spans="1:16" s="112" customFormat="1" ht="15" customHeight="1">
      <c r="A51" s="438" t="s">
        <v>161</v>
      </c>
      <c r="B51" s="438" t="s">
        <v>162</v>
      </c>
      <c r="C51" s="438" t="s">
        <v>53</v>
      </c>
      <c r="D51" s="439">
        <v>40589</v>
      </c>
      <c r="E51" s="440">
        <v>1700</v>
      </c>
      <c r="F51" s="441">
        <v>3.15</v>
      </c>
      <c r="G51" s="442">
        <f t="shared" si="0"/>
        <v>5355</v>
      </c>
      <c r="H51" s="443"/>
      <c r="I51" s="489">
        <v>40596</v>
      </c>
      <c r="J51" s="441">
        <v>3.09</v>
      </c>
      <c r="K51" s="445">
        <f t="shared" si="1"/>
        <v>5253</v>
      </c>
      <c r="L51" s="446">
        <f t="shared" si="3"/>
        <v>-102</v>
      </c>
      <c r="M51" s="487">
        <v>1.00925</v>
      </c>
      <c r="N51" s="447">
        <f t="shared" si="2"/>
        <v>-102.9435</v>
      </c>
      <c r="O51" s="359"/>
      <c r="P51" s="121"/>
    </row>
    <row r="52" spans="1:16" s="112" customFormat="1" ht="15" customHeight="1">
      <c r="A52" s="438" t="s">
        <v>163</v>
      </c>
      <c r="B52" s="438" t="s">
        <v>164</v>
      </c>
      <c r="C52" s="438" t="s">
        <v>53</v>
      </c>
      <c r="D52" s="439">
        <v>40588</v>
      </c>
      <c r="E52" s="493">
        <v>200</v>
      </c>
      <c r="F52" s="440">
        <v>26.58</v>
      </c>
      <c r="G52" s="442">
        <f t="shared" si="0"/>
        <v>5316</v>
      </c>
      <c r="H52" s="443"/>
      <c r="I52" s="489">
        <v>40596</v>
      </c>
      <c r="J52" s="441">
        <v>26.18</v>
      </c>
      <c r="K52" s="445">
        <f t="shared" si="1"/>
        <v>5236</v>
      </c>
      <c r="L52" s="446">
        <f t="shared" si="3"/>
        <v>-80</v>
      </c>
      <c r="M52" s="487">
        <v>1.00925</v>
      </c>
      <c r="N52" s="447">
        <f t="shared" si="2"/>
        <v>-80.739999999999995</v>
      </c>
      <c r="O52" s="359"/>
      <c r="P52" s="121"/>
    </row>
    <row r="53" spans="1:16" s="112" customFormat="1" ht="15" customHeight="1">
      <c r="A53" s="438" t="s">
        <v>165</v>
      </c>
      <c r="B53" s="438" t="s">
        <v>166</v>
      </c>
      <c r="C53" s="490" t="s">
        <v>53</v>
      </c>
      <c r="D53" s="439">
        <v>40595</v>
      </c>
      <c r="E53" s="440">
        <v>1800</v>
      </c>
      <c r="F53" s="441">
        <v>3</v>
      </c>
      <c r="G53" s="442">
        <f t="shared" si="0"/>
        <v>5400</v>
      </c>
      <c r="H53" s="443"/>
      <c r="I53" s="489">
        <v>40596</v>
      </c>
      <c r="J53" s="441">
        <v>2.85</v>
      </c>
      <c r="K53" s="445">
        <f t="shared" si="1"/>
        <v>5130</v>
      </c>
      <c r="L53" s="446">
        <f t="shared" si="3"/>
        <v>-270</v>
      </c>
      <c r="M53" s="487">
        <v>1.00925</v>
      </c>
      <c r="N53" s="447">
        <f t="shared" si="2"/>
        <v>-272.4975</v>
      </c>
      <c r="O53" s="359"/>
      <c r="P53" s="121"/>
    </row>
    <row r="54" spans="1:16" s="112" customFormat="1" ht="15" customHeight="1">
      <c r="A54" s="438" t="s">
        <v>167</v>
      </c>
      <c r="B54" s="438" t="s">
        <v>168</v>
      </c>
      <c r="C54" s="438" t="s">
        <v>53</v>
      </c>
      <c r="D54" s="439">
        <v>40583</v>
      </c>
      <c r="E54" s="440">
        <v>1103</v>
      </c>
      <c r="F54" s="441">
        <v>24.79</v>
      </c>
      <c r="G54" s="442">
        <f t="shared" si="0"/>
        <v>27343.37</v>
      </c>
      <c r="H54" s="443"/>
      <c r="I54" s="489">
        <v>40597</v>
      </c>
      <c r="J54" s="441">
        <v>24.21</v>
      </c>
      <c r="K54" s="445">
        <f t="shared" si="1"/>
        <v>26703.63</v>
      </c>
      <c r="L54" s="446">
        <f t="shared" si="3"/>
        <v>-639.73999999999796</v>
      </c>
      <c r="M54" s="487">
        <v>0.99858000000000002</v>
      </c>
      <c r="N54" s="447">
        <f t="shared" si="2"/>
        <v>-638.83156919999794</v>
      </c>
      <c r="O54" s="359"/>
      <c r="P54" s="121"/>
    </row>
    <row r="55" spans="1:16" s="112" customFormat="1" ht="15" customHeight="1">
      <c r="A55" s="438" t="s">
        <v>169</v>
      </c>
      <c r="B55" s="438" t="s">
        <v>170</v>
      </c>
      <c r="C55" s="438" t="s">
        <v>53</v>
      </c>
      <c r="D55" s="439">
        <v>40568</v>
      </c>
      <c r="E55" s="440">
        <v>954</v>
      </c>
      <c r="F55" s="441">
        <v>9.41</v>
      </c>
      <c r="G55" s="442">
        <f t="shared" si="0"/>
        <v>8977.14</v>
      </c>
      <c r="H55" s="443"/>
      <c r="I55" s="489">
        <v>40597</v>
      </c>
      <c r="J55" s="441">
        <v>8.6820000000000004</v>
      </c>
      <c r="K55" s="445">
        <f t="shared" si="1"/>
        <v>8282.6280000000006</v>
      </c>
      <c r="L55" s="446">
        <f t="shared" si="3"/>
        <v>-694.51199999999881</v>
      </c>
      <c r="M55" s="487">
        <v>0.99858000000000002</v>
      </c>
      <c r="N55" s="447">
        <f t="shared" si="2"/>
        <v>-693.52579295999885</v>
      </c>
      <c r="O55" s="359"/>
      <c r="P55" s="121"/>
    </row>
    <row r="56" spans="1:16" s="112" customFormat="1" ht="15" customHeight="1">
      <c r="A56" s="438" t="s">
        <v>141</v>
      </c>
      <c r="B56" s="438" t="s">
        <v>171</v>
      </c>
      <c r="C56" s="438" t="s">
        <v>53</v>
      </c>
      <c r="D56" s="439">
        <v>40589</v>
      </c>
      <c r="E56" s="440">
        <v>2650</v>
      </c>
      <c r="F56" s="441">
        <v>1.9948999999999999</v>
      </c>
      <c r="G56" s="442">
        <f t="shared" si="0"/>
        <v>5286.4849999999997</v>
      </c>
      <c r="H56" s="443"/>
      <c r="I56" s="489">
        <v>40597</v>
      </c>
      <c r="J56" s="441">
        <v>1.845</v>
      </c>
      <c r="K56" s="445">
        <f t="shared" si="1"/>
        <v>4889.25</v>
      </c>
      <c r="L56" s="446">
        <f t="shared" si="3"/>
        <v>-397.23499999999967</v>
      </c>
      <c r="M56" s="487">
        <v>0.99858000000000002</v>
      </c>
      <c r="N56" s="447">
        <f t="shared" si="2"/>
        <v>-396.67092629999968</v>
      </c>
      <c r="O56" s="359"/>
      <c r="P56" s="121"/>
    </row>
    <row r="57" spans="1:16" s="8" customFormat="1" ht="15" customHeight="1">
      <c r="A57" s="438" t="s">
        <v>172</v>
      </c>
      <c r="B57" s="438" t="s">
        <v>173</v>
      </c>
      <c r="C57" s="438" t="s">
        <v>53</v>
      </c>
      <c r="D57" s="439">
        <v>40595</v>
      </c>
      <c r="E57" s="440">
        <v>8000</v>
      </c>
      <c r="F57" s="441">
        <v>0.68</v>
      </c>
      <c r="G57" s="442">
        <f t="shared" si="0"/>
        <v>5440</v>
      </c>
      <c r="H57" s="494"/>
      <c r="I57" s="489">
        <v>40597</v>
      </c>
      <c r="J57" s="441">
        <v>0.62</v>
      </c>
      <c r="K57" s="445">
        <f t="shared" ref="K57:K70" si="4">SUM(E57*J57)</f>
        <v>4960</v>
      </c>
      <c r="L57" s="446">
        <f t="shared" si="3"/>
        <v>-480</v>
      </c>
      <c r="M57" s="487">
        <v>0.99858000000000002</v>
      </c>
      <c r="N57" s="447">
        <f t="shared" si="2"/>
        <v>-479.3184</v>
      </c>
      <c r="O57" s="355"/>
      <c r="P57" s="121"/>
    </row>
    <row r="58" spans="1:16" s="8" customFormat="1" ht="15" customHeight="1">
      <c r="A58" s="438" t="s">
        <v>174</v>
      </c>
      <c r="B58" s="438" t="s">
        <v>175</v>
      </c>
      <c r="C58" s="438" t="s">
        <v>53</v>
      </c>
      <c r="D58" s="439">
        <v>40590</v>
      </c>
      <c r="E58" s="440">
        <v>6000</v>
      </c>
      <c r="F58" s="441">
        <v>0.89</v>
      </c>
      <c r="G58" s="442">
        <f t="shared" si="0"/>
        <v>5340</v>
      </c>
      <c r="H58" s="495"/>
      <c r="I58" s="489">
        <v>40597</v>
      </c>
      <c r="J58" s="441">
        <v>0.86</v>
      </c>
      <c r="K58" s="445">
        <f t="shared" si="4"/>
        <v>5160</v>
      </c>
      <c r="L58" s="446">
        <f t="shared" si="3"/>
        <v>-180</v>
      </c>
      <c r="M58" s="487">
        <v>0.99858000000000002</v>
      </c>
      <c r="N58" s="447">
        <f t="shared" si="2"/>
        <v>-179.74440000000001</v>
      </c>
      <c r="O58" s="355"/>
      <c r="P58" s="121"/>
    </row>
    <row r="59" spans="1:16" s="8" customFormat="1" ht="15" customHeight="1">
      <c r="A59" s="438" t="s">
        <v>176</v>
      </c>
      <c r="B59" s="438" t="s">
        <v>177</v>
      </c>
      <c r="C59" s="438" t="s">
        <v>53</v>
      </c>
      <c r="D59" s="439">
        <v>40588</v>
      </c>
      <c r="E59" s="440">
        <v>750</v>
      </c>
      <c r="F59" s="441">
        <v>6.76</v>
      </c>
      <c r="G59" s="442">
        <f t="shared" si="0"/>
        <v>5070</v>
      </c>
      <c r="H59" s="495"/>
      <c r="I59" s="489">
        <v>40611</v>
      </c>
      <c r="J59" s="441">
        <v>6.14</v>
      </c>
      <c r="K59" s="445">
        <f t="shared" si="4"/>
        <v>4605</v>
      </c>
      <c r="L59" s="446">
        <f t="shared" si="3"/>
        <v>-465</v>
      </c>
      <c r="M59" s="487">
        <v>1.00966</v>
      </c>
      <c r="N59" s="447">
        <f t="shared" si="2"/>
        <v>-469.49189999999999</v>
      </c>
      <c r="O59" s="355"/>
      <c r="P59" s="121"/>
    </row>
    <row r="60" spans="1:16" s="8" customFormat="1" ht="15" customHeight="1">
      <c r="A60" s="438" t="s">
        <v>178</v>
      </c>
      <c r="B60" s="438" t="s">
        <v>179</v>
      </c>
      <c r="C60" s="438" t="s">
        <v>53</v>
      </c>
      <c r="D60" s="439">
        <v>40588</v>
      </c>
      <c r="E60" s="440">
        <v>2383</v>
      </c>
      <c r="F60" s="441">
        <v>5.34</v>
      </c>
      <c r="G60" s="442">
        <f t="shared" si="0"/>
        <v>12725.22</v>
      </c>
      <c r="H60" s="495"/>
      <c r="I60" s="489">
        <v>40612</v>
      </c>
      <c r="J60" s="441">
        <v>5.149</v>
      </c>
      <c r="K60" s="445">
        <f t="shared" si="4"/>
        <v>12270.067000000001</v>
      </c>
      <c r="L60" s="446">
        <f t="shared" si="3"/>
        <v>-455.15299999999843</v>
      </c>
      <c r="M60" s="487">
        <v>1.0105900000000001</v>
      </c>
      <c r="N60" s="447">
        <f t="shared" si="2"/>
        <v>-459.97307026999846</v>
      </c>
      <c r="O60" s="355"/>
      <c r="P60" s="121"/>
    </row>
    <row r="61" spans="1:16" s="8" customFormat="1" ht="15" customHeight="1">
      <c r="A61" s="438" t="s">
        <v>189</v>
      </c>
      <c r="B61" s="438" t="s">
        <v>190</v>
      </c>
      <c r="C61" s="438" t="s">
        <v>53</v>
      </c>
      <c r="D61" s="439">
        <v>40595</v>
      </c>
      <c r="E61" s="440">
        <v>790</v>
      </c>
      <c r="F61" s="441">
        <v>6.95</v>
      </c>
      <c r="G61" s="442">
        <f t="shared" si="0"/>
        <v>5490.5</v>
      </c>
      <c r="H61" s="496"/>
      <c r="I61" s="439">
        <v>40612</v>
      </c>
      <c r="J61" s="492">
        <v>6.33</v>
      </c>
      <c r="K61" s="445">
        <f t="shared" si="4"/>
        <v>5000.7</v>
      </c>
      <c r="L61" s="446">
        <f t="shared" si="3"/>
        <v>-489.80000000000018</v>
      </c>
      <c r="M61" s="487">
        <v>1.0105900000000001</v>
      </c>
      <c r="N61" s="447">
        <f t="shared" si="2"/>
        <v>-494.98698200000024</v>
      </c>
      <c r="O61" s="355"/>
      <c r="P61" s="121"/>
    </row>
    <row r="62" spans="1:16" s="8" customFormat="1" ht="15" customHeight="1">
      <c r="A62" s="438" t="s">
        <v>191</v>
      </c>
      <c r="B62" s="438" t="s">
        <v>192</v>
      </c>
      <c r="C62" s="438" t="s">
        <v>53</v>
      </c>
      <c r="D62" s="439">
        <v>40603</v>
      </c>
      <c r="E62" s="440">
        <v>350</v>
      </c>
      <c r="F62" s="441">
        <v>15.61</v>
      </c>
      <c r="G62" s="442">
        <f t="shared" si="0"/>
        <v>5463.5</v>
      </c>
      <c r="H62" s="496"/>
      <c r="I62" s="439">
        <v>40613</v>
      </c>
      <c r="J62" s="492">
        <v>14.37</v>
      </c>
      <c r="K62" s="445">
        <f t="shared" si="4"/>
        <v>5029.5</v>
      </c>
      <c r="L62" s="446">
        <f t="shared" si="3"/>
        <v>-434</v>
      </c>
      <c r="M62" s="487">
        <v>1.0005900000000001</v>
      </c>
      <c r="N62" s="447">
        <f t="shared" si="2"/>
        <v>-434.25606000000005</v>
      </c>
      <c r="O62" s="355"/>
      <c r="P62" s="116"/>
    </row>
    <row r="63" spans="1:16" s="8" customFormat="1" ht="15" customHeight="1">
      <c r="A63" s="438" t="s">
        <v>193</v>
      </c>
      <c r="B63" s="438" t="s">
        <v>194</v>
      </c>
      <c r="C63" s="438" t="s">
        <v>53</v>
      </c>
      <c r="D63" s="439">
        <v>40595</v>
      </c>
      <c r="E63" s="440">
        <v>340</v>
      </c>
      <c r="F63" s="441">
        <v>15.79</v>
      </c>
      <c r="G63" s="442">
        <f t="shared" si="0"/>
        <v>5368.5999999999995</v>
      </c>
      <c r="H63" s="496"/>
      <c r="I63" s="439">
        <v>40613</v>
      </c>
      <c r="J63" s="492">
        <v>15.19</v>
      </c>
      <c r="K63" s="445">
        <f t="shared" si="4"/>
        <v>5164.5999999999995</v>
      </c>
      <c r="L63" s="446">
        <f t="shared" si="3"/>
        <v>-204</v>
      </c>
      <c r="M63" s="487">
        <v>1.0005900000000001</v>
      </c>
      <c r="N63" s="447">
        <f t="shared" si="2"/>
        <v>-204.12036000000001</v>
      </c>
      <c r="O63" s="355"/>
      <c r="P63" s="116"/>
    </row>
    <row r="64" spans="1:16" s="8" customFormat="1" ht="15" customHeight="1">
      <c r="A64" s="438" t="s">
        <v>195</v>
      </c>
      <c r="B64" s="438" t="s">
        <v>196</v>
      </c>
      <c r="C64" s="438" t="s">
        <v>53</v>
      </c>
      <c r="D64" s="439">
        <v>40609</v>
      </c>
      <c r="E64" s="440">
        <v>238</v>
      </c>
      <c r="F64" s="441">
        <v>31.61</v>
      </c>
      <c r="G64" s="442">
        <f t="shared" si="0"/>
        <v>7523.18</v>
      </c>
      <c r="H64" s="496"/>
      <c r="I64" s="439">
        <v>40613</v>
      </c>
      <c r="J64" s="492">
        <v>30.06</v>
      </c>
      <c r="K64" s="445">
        <f t="shared" si="4"/>
        <v>7154.28</v>
      </c>
      <c r="L64" s="446">
        <f t="shared" si="3"/>
        <v>-368.90000000000055</v>
      </c>
      <c r="M64" s="487">
        <v>1.0005900000000001</v>
      </c>
      <c r="N64" s="447">
        <f t="shared" si="2"/>
        <v>-369.11765100000059</v>
      </c>
      <c r="O64" s="355"/>
      <c r="P64" s="116"/>
    </row>
    <row r="65" spans="1:16" s="8" customFormat="1" ht="15" customHeight="1">
      <c r="A65" s="438" t="s">
        <v>197</v>
      </c>
      <c r="B65" s="438" t="s">
        <v>270</v>
      </c>
      <c r="C65" s="438" t="s">
        <v>53</v>
      </c>
      <c r="D65" s="439">
        <v>40567</v>
      </c>
      <c r="E65" s="440">
        <v>11700</v>
      </c>
      <c r="F65" s="441">
        <v>0.57999999999999996</v>
      </c>
      <c r="G65" s="442">
        <f t="shared" si="0"/>
        <v>6785.9999999999991</v>
      </c>
      <c r="H65" s="496"/>
      <c r="I65" s="439">
        <v>40616</v>
      </c>
      <c r="J65" s="492">
        <v>0.54930000000000001</v>
      </c>
      <c r="K65" s="445">
        <f t="shared" si="4"/>
        <v>6426.81</v>
      </c>
      <c r="L65" s="446">
        <f t="shared" si="3"/>
        <v>-359.18999999999869</v>
      </c>
      <c r="M65" s="487">
        <v>1.01441</v>
      </c>
      <c r="N65" s="447">
        <f t="shared" si="2"/>
        <v>-364.36592789999867</v>
      </c>
      <c r="O65" s="355"/>
      <c r="P65" s="116"/>
    </row>
    <row r="66" spans="1:16" s="8" customFormat="1" ht="15" customHeight="1">
      <c r="A66" s="438" t="s">
        <v>198</v>
      </c>
      <c r="B66" s="438" t="s">
        <v>155</v>
      </c>
      <c r="C66" s="438" t="s">
        <v>53</v>
      </c>
      <c r="D66" s="439">
        <v>40608</v>
      </c>
      <c r="E66" s="440">
        <v>2445</v>
      </c>
      <c r="F66" s="441">
        <v>3.15</v>
      </c>
      <c r="G66" s="442">
        <f t="shared" si="0"/>
        <v>7701.75</v>
      </c>
      <c r="H66" s="496"/>
      <c r="I66" s="439">
        <v>40616</v>
      </c>
      <c r="J66" s="492">
        <v>3.04</v>
      </c>
      <c r="K66" s="445">
        <f t="shared" si="4"/>
        <v>7432.8</v>
      </c>
      <c r="L66" s="446">
        <f t="shared" si="3"/>
        <v>-268.94999999999982</v>
      </c>
      <c r="M66" s="487">
        <v>1.01441</v>
      </c>
      <c r="N66" s="447">
        <f t="shared" si="2"/>
        <v>-272.8255694999998</v>
      </c>
      <c r="O66" s="355"/>
      <c r="P66" s="116"/>
    </row>
    <row r="67" spans="1:16" s="8" customFormat="1" ht="15" customHeight="1">
      <c r="A67" s="438" t="s">
        <v>199</v>
      </c>
      <c r="B67" s="438" t="s">
        <v>200</v>
      </c>
      <c r="C67" s="438" t="s">
        <v>53</v>
      </c>
      <c r="D67" s="439">
        <v>40581</v>
      </c>
      <c r="E67" s="440">
        <v>5000</v>
      </c>
      <c r="F67" s="441">
        <v>1.595</v>
      </c>
      <c r="G67" s="442">
        <f t="shared" si="0"/>
        <v>7975</v>
      </c>
      <c r="H67" s="496"/>
      <c r="I67" s="439">
        <v>40618</v>
      </c>
      <c r="J67" s="492">
        <v>1.704</v>
      </c>
      <c r="K67" s="445">
        <f t="shared" si="4"/>
        <v>8520</v>
      </c>
      <c r="L67" s="446">
        <f t="shared" si="3"/>
        <v>545</v>
      </c>
      <c r="M67" s="487">
        <v>0.99051999999999996</v>
      </c>
      <c r="N67" s="447">
        <f t="shared" si="2"/>
        <v>539.83339999999998</v>
      </c>
      <c r="O67" s="355"/>
      <c r="P67" s="116"/>
    </row>
    <row r="68" spans="1:16" s="8" customFormat="1" ht="15" customHeight="1">
      <c r="A68" s="438" t="s">
        <v>201</v>
      </c>
      <c r="B68" s="438" t="s">
        <v>202</v>
      </c>
      <c r="C68" s="438" t="s">
        <v>53</v>
      </c>
      <c r="D68" s="439">
        <v>40604</v>
      </c>
      <c r="E68" s="440">
        <v>5160</v>
      </c>
      <c r="F68" s="441">
        <v>1.0649999999999999</v>
      </c>
      <c r="G68" s="442">
        <f t="shared" si="0"/>
        <v>5495.4</v>
      </c>
      <c r="H68" s="496"/>
      <c r="I68" s="439">
        <v>40618</v>
      </c>
      <c r="J68" s="492">
        <v>1.02</v>
      </c>
      <c r="K68" s="445">
        <f t="shared" si="4"/>
        <v>5263.2</v>
      </c>
      <c r="L68" s="446">
        <f t="shared" si="3"/>
        <v>-232.19999999999982</v>
      </c>
      <c r="M68" s="487">
        <v>0.99051999999999996</v>
      </c>
      <c r="N68" s="447">
        <f t="shared" si="2"/>
        <v>-229.99874399999982</v>
      </c>
      <c r="O68" s="355"/>
      <c r="P68" s="116"/>
    </row>
    <row r="69" spans="1:16" s="18" customFormat="1" ht="15" customHeight="1">
      <c r="A69" s="449" t="s">
        <v>137</v>
      </c>
      <c r="B69" s="449" t="s">
        <v>203</v>
      </c>
      <c r="C69" s="449" t="s">
        <v>78</v>
      </c>
      <c r="D69" s="450">
        <v>40617</v>
      </c>
      <c r="E69" s="451">
        <v>2750</v>
      </c>
      <c r="F69" s="452">
        <v>2</v>
      </c>
      <c r="G69" s="453">
        <f t="shared" si="0"/>
        <v>5500</v>
      </c>
      <c r="H69" s="460"/>
      <c r="I69" s="450">
        <v>40618</v>
      </c>
      <c r="J69" s="452">
        <v>2.1</v>
      </c>
      <c r="K69" s="456">
        <f>SUM(E69*J69)</f>
        <v>5775</v>
      </c>
      <c r="L69" s="457">
        <f>SUM(G69-K69)</f>
        <v>-275</v>
      </c>
      <c r="M69" s="487">
        <v>0.99051999999999996</v>
      </c>
      <c r="N69" s="459">
        <f t="shared" si="2"/>
        <v>-272.39299999999997</v>
      </c>
      <c r="O69" s="362"/>
      <c r="P69" s="117"/>
    </row>
    <row r="70" spans="1:16" s="8" customFormat="1" ht="15" customHeight="1">
      <c r="A70" s="438" t="s">
        <v>204</v>
      </c>
      <c r="B70" s="438" t="s">
        <v>205</v>
      </c>
      <c r="C70" s="438" t="s">
        <v>53</v>
      </c>
      <c r="D70" s="439">
        <v>40608</v>
      </c>
      <c r="E70" s="440">
        <v>2500</v>
      </c>
      <c r="F70" s="441">
        <v>0.72499999999999998</v>
      </c>
      <c r="G70" s="442">
        <f t="shared" si="0"/>
        <v>1812.5</v>
      </c>
      <c r="H70" s="496"/>
      <c r="I70" s="439">
        <v>40624</v>
      </c>
      <c r="J70" s="492">
        <v>0.57999999999999996</v>
      </c>
      <c r="K70" s="445">
        <f t="shared" si="4"/>
        <v>1450</v>
      </c>
      <c r="L70" s="446">
        <f>SUM(K70-G70)</f>
        <v>-362.5</v>
      </c>
      <c r="M70" s="487">
        <v>1.0061800000000001</v>
      </c>
      <c r="N70" s="447">
        <f t="shared" si="2"/>
        <v>-364.74025</v>
      </c>
      <c r="O70" s="355"/>
      <c r="P70" s="116"/>
    </row>
    <row r="71" spans="1:16" s="18" customFormat="1" ht="15" customHeight="1">
      <c r="A71" s="449" t="s">
        <v>206</v>
      </c>
      <c r="B71" s="449" t="s">
        <v>207</v>
      </c>
      <c r="C71" s="449" t="s">
        <v>78</v>
      </c>
      <c r="D71" s="450">
        <v>40603</v>
      </c>
      <c r="E71" s="451">
        <v>4505</v>
      </c>
      <c r="F71" s="452">
        <v>1.2</v>
      </c>
      <c r="G71" s="453">
        <f t="shared" si="0"/>
        <v>5406</v>
      </c>
      <c r="H71" s="460"/>
      <c r="I71" s="450">
        <v>40624</v>
      </c>
      <c r="J71" s="452">
        <v>1.2110000000000001</v>
      </c>
      <c r="K71" s="456">
        <f t="shared" ref="K71:K78" si="5">SUM(E71*J71)</f>
        <v>5455.5550000000003</v>
      </c>
      <c r="L71" s="457">
        <f t="shared" ref="L71:L78" si="6">SUM(G71-K71)</f>
        <v>-49.555000000000291</v>
      </c>
      <c r="M71" s="488">
        <v>1.0061800000000001</v>
      </c>
      <c r="N71" s="459">
        <f t="shared" si="2"/>
        <v>-49.861249900000296</v>
      </c>
      <c r="O71" s="362"/>
      <c r="P71" s="117"/>
    </row>
    <row r="72" spans="1:16" s="18" customFormat="1" ht="15" customHeight="1">
      <c r="A72" s="449" t="s">
        <v>208</v>
      </c>
      <c r="B72" s="449" t="s">
        <v>209</v>
      </c>
      <c r="C72" s="449" t="s">
        <v>78</v>
      </c>
      <c r="D72" s="450">
        <v>40617</v>
      </c>
      <c r="E72" s="451">
        <v>1675</v>
      </c>
      <c r="F72" s="452">
        <v>4.4450000000000003</v>
      </c>
      <c r="G72" s="453">
        <f t="shared" si="0"/>
        <v>7445.3750000000009</v>
      </c>
      <c r="H72" s="460"/>
      <c r="I72" s="450">
        <v>40626</v>
      </c>
      <c r="J72" s="452">
        <v>4.63</v>
      </c>
      <c r="K72" s="456">
        <f t="shared" si="5"/>
        <v>7755.25</v>
      </c>
      <c r="L72" s="457">
        <f t="shared" si="6"/>
        <v>-309.87499999999909</v>
      </c>
      <c r="M72" s="488">
        <v>1.01292</v>
      </c>
      <c r="N72" s="459">
        <f t="shared" si="2"/>
        <v>-313.87858499999908</v>
      </c>
      <c r="O72" s="362"/>
      <c r="P72" s="117"/>
    </row>
    <row r="73" spans="1:16" s="18" customFormat="1" ht="15" customHeight="1">
      <c r="A73" s="449" t="s">
        <v>210</v>
      </c>
      <c r="B73" s="449" t="s">
        <v>211</v>
      </c>
      <c r="C73" s="449" t="s">
        <v>78</v>
      </c>
      <c r="D73" s="450">
        <v>40613</v>
      </c>
      <c r="E73" s="451">
        <v>5620</v>
      </c>
      <c r="F73" s="452">
        <v>1.3046</v>
      </c>
      <c r="G73" s="453">
        <f>SUM(E73*F73)</f>
        <v>7331.8519999999999</v>
      </c>
      <c r="H73" s="460"/>
      <c r="I73" s="450">
        <v>40626</v>
      </c>
      <c r="J73" s="452">
        <v>1.415</v>
      </c>
      <c r="K73" s="456">
        <f t="shared" si="5"/>
        <v>7952.3</v>
      </c>
      <c r="L73" s="457">
        <f t="shared" si="6"/>
        <v>-620.44800000000032</v>
      </c>
      <c r="M73" s="488">
        <v>1.01292</v>
      </c>
      <c r="N73" s="459">
        <f t="shared" si="2"/>
        <v>-628.46418816000039</v>
      </c>
      <c r="O73" s="362"/>
      <c r="P73" s="117"/>
    </row>
    <row r="74" spans="1:16" s="18" customFormat="1" ht="15" customHeight="1">
      <c r="A74" s="449" t="s">
        <v>212</v>
      </c>
      <c r="B74" s="449" t="s">
        <v>213</v>
      </c>
      <c r="C74" s="449" t="s">
        <v>78</v>
      </c>
      <c r="D74" s="450">
        <v>40595</v>
      </c>
      <c r="E74" s="451">
        <v>1850</v>
      </c>
      <c r="F74" s="452">
        <v>2.93</v>
      </c>
      <c r="G74" s="453">
        <f>SUM(E74*F74)</f>
        <v>5420.5</v>
      </c>
      <c r="H74" s="460"/>
      <c r="I74" s="450">
        <v>40631</v>
      </c>
      <c r="J74" s="452">
        <v>3.0630000000000002</v>
      </c>
      <c r="K74" s="456">
        <f t="shared" si="5"/>
        <v>5666.55</v>
      </c>
      <c r="L74" s="457">
        <f t="shared" si="6"/>
        <v>-246.05000000000018</v>
      </c>
      <c r="M74" s="488">
        <v>1.0242500000000001</v>
      </c>
      <c r="N74" s="459">
        <f t="shared" si="2"/>
        <v>-252.01671250000021</v>
      </c>
      <c r="O74" s="362"/>
      <c r="P74" s="117"/>
    </row>
    <row r="75" spans="1:16" s="18" customFormat="1" ht="15" customHeight="1">
      <c r="A75" s="449" t="s">
        <v>214</v>
      </c>
      <c r="B75" s="449" t="s">
        <v>215</v>
      </c>
      <c r="C75" s="449" t="s">
        <v>78</v>
      </c>
      <c r="D75" s="450">
        <v>40610</v>
      </c>
      <c r="E75" s="451">
        <v>5980</v>
      </c>
      <c r="F75" s="452">
        <v>1.2549999999999999</v>
      </c>
      <c r="G75" s="453">
        <f t="shared" ref="G75:G106" si="7">SUM(E75*F75)</f>
        <v>7504.9</v>
      </c>
      <c r="H75" s="460"/>
      <c r="I75" s="450">
        <v>40631</v>
      </c>
      <c r="J75" s="452">
        <v>1.2629999999999999</v>
      </c>
      <c r="K75" s="456">
        <f t="shared" si="5"/>
        <v>7552.74</v>
      </c>
      <c r="L75" s="457">
        <f t="shared" si="6"/>
        <v>-47.840000000000146</v>
      </c>
      <c r="M75" s="488">
        <v>1.0242500000000001</v>
      </c>
      <c r="N75" s="459">
        <f t="shared" si="2"/>
        <v>-49.000120000000152</v>
      </c>
      <c r="O75" s="362"/>
      <c r="P75" s="117"/>
    </row>
    <row r="76" spans="1:16" s="18" customFormat="1" ht="15" customHeight="1">
      <c r="A76" s="449" t="s">
        <v>216</v>
      </c>
      <c r="B76" s="449" t="s">
        <v>149</v>
      </c>
      <c r="C76" s="449" t="s">
        <v>78</v>
      </c>
      <c r="D76" s="450">
        <v>40616</v>
      </c>
      <c r="E76" s="451">
        <v>792</v>
      </c>
      <c r="F76" s="452">
        <v>9.3670000000000009</v>
      </c>
      <c r="G76" s="453">
        <f t="shared" si="7"/>
        <v>7418.6640000000007</v>
      </c>
      <c r="H76" s="460"/>
      <c r="I76" s="450">
        <v>40631</v>
      </c>
      <c r="J76" s="452">
        <v>9.8800000000000008</v>
      </c>
      <c r="K76" s="456">
        <f t="shared" si="5"/>
        <v>7824.9600000000009</v>
      </c>
      <c r="L76" s="457">
        <f t="shared" si="6"/>
        <v>-406.29600000000028</v>
      </c>
      <c r="M76" s="488">
        <v>1.0242500000000001</v>
      </c>
      <c r="N76" s="459">
        <f t="shared" si="2"/>
        <v>-416.1486780000003</v>
      </c>
      <c r="O76" s="362"/>
      <c r="P76" s="117"/>
    </row>
    <row r="77" spans="1:16" s="18" customFormat="1" ht="15" customHeight="1">
      <c r="A77" s="449" t="s">
        <v>217</v>
      </c>
      <c r="B77" s="449" t="s">
        <v>218</v>
      </c>
      <c r="C77" s="449" t="s">
        <v>78</v>
      </c>
      <c r="D77" s="450">
        <v>40617</v>
      </c>
      <c r="E77" s="451">
        <v>1220</v>
      </c>
      <c r="F77" s="452">
        <v>6.1109999999999998</v>
      </c>
      <c r="G77" s="453">
        <f t="shared" si="7"/>
        <v>7455.42</v>
      </c>
      <c r="H77" s="460"/>
      <c r="I77" s="450">
        <v>40631</v>
      </c>
      <c r="J77" s="452">
        <v>6.62</v>
      </c>
      <c r="K77" s="456">
        <f t="shared" si="5"/>
        <v>8076.4000000000005</v>
      </c>
      <c r="L77" s="457">
        <f t="shared" si="6"/>
        <v>-620.98000000000047</v>
      </c>
      <c r="M77" s="488">
        <v>1.0242500000000001</v>
      </c>
      <c r="N77" s="459">
        <f t="shared" si="2"/>
        <v>-636.03876500000058</v>
      </c>
      <c r="O77" s="362"/>
      <c r="P77" s="117"/>
    </row>
    <row r="78" spans="1:16" s="18" customFormat="1" ht="15" customHeight="1">
      <c r="A78" s="449" t="s">
        <v>219</v>
      </c>
      <c r="B78" s="449" t="s">
        <v>219</v>
      </c>
      <c r="C78" s="449" t="s">
        <v>78</v>
      </c>
      <c r="D78" s="450">
        <v>40617</v>
      </c>
      <c r="E78" s="451">
        <v>1700</v>
      </c>
      <c r="F78" s="452">
        <v>3.22</v>
      </c>
      <c r="G78" s="453">
        <f t="shared" si="7"/>
        <v>5474</v>
      </c>
      <c r="H78" s="460"/>
      <c r="I78" s="450">
        <v>40637</v>
      </c>
      <c r="J78" s="452">
        <v>3.38</v>
      </c>
      <c r="K78" s="456">
        <f t="shared" si="5"/>
        <v>5746</v>
      </c>
      <c r="L78" s="457">
        <f t="shared" si="6"/>
        <v>-272</v>
      </c>
      <c r="M78" s="488">
        <v>1.0396799999999999</v>
      </c>
      <c r="N78" s="459">
        <f t="shared" si="2"/>
        <v>-282.79295999999999</v>
      </c>
      <c r="O78" s="362"/>
      <c r="P78" s="117"/>
    </row>
    <row r="79" spans="1:16" s="8" customFormat="1" ht="15" customHeight="1">
      <c r="A79" s="438" t="s">
        <v>154</v>
      </c>
      <c r="B79" s="438" t="s">
        <v>155</v>
      </c>
      <c r="C79" s="438" t="s">
        <v>53</v>
      </c>
      <c r="D79" s="439">
        <v>40637</v>
      </c>
      <c r="E79" s="440">
        <v>1775</v>
      </c>
      <c r="F79" s="441">
        <v>3.12</v>
      </c>
      <c r="G79" s="442">
        <f t="shared" si="7"/>
        <v>5538</v>
      </c>
      <c r="H79" s="496"/>
      <c r="I79" s="439">
        <v>40646</v>
      </c>
      <c r="J79" s="492">
        <v>2.96</v>
      </c>
      <c r="K79" s="445">
        <f>SUM(E79*J79)</f>
        <v>5254</v>
      </c>
      <c r="L79" s="446">
        <f>SUM(K79-G79)</f>
        <v>-284</v>
      </c>
      <c r="M79" s="487">
        <v>1.04348</v>
      </c>
      <c r="N79" s="447">
        <f t="shared" si="2"/>
        <v>-296.34832</v>
      </c>
      <c r="O79" s="355"/>
      <c r="P79" s="116"/>
    </row>
    <row r="80" spans="1:16" s="8" customFormat="1" ht="15" customHeight="1">
      <c r="A80" s="438" t="s">
        <v>220</v>
      </c>
      <c r="B80" s="438" t="s">
        <v>221</v>
      </c>
      <c r="C80" s="438" t="s">
        <v>53</v>
      </c>
      <c r="D80" s="439">
        <v>40632</v>
      </c>
      <c r="E80" s="440">
        <v>1428</v>
      </c>
      <c r="F80" s="441">
        <v>4.2</v>
      </c>
      <c r="G80" s="442">
        <f t="shared" si="7"/>
        <v>5997.6</v>
      </c>
      <c r="H80" s="496"/>
      <c r="I80" s="439">
        <v>40646</v>
      </c>
      <c r="J80" s="492">
        <v>4.09</v>
      </c>
      <c r="K80" s="445">
        <f>SUM(E80*J80)</f>
        <v>5840.5199999999995</v>
      </c>
      <c r="L80" s="446">
        <f>SUM(K80-G80)</f>
        <v>-157.08000000000084</v>
      </c>
      <c r="M80" s="487">
        <v>1.04348</v>
      </c>
      <c r="N80" s="447">
        <f t="shared" si="2"/>
        <v>-163.90983840000087</v>
      </c>
      <c r="O80" s="355"/>
      <c r="P80" s="116"/>
    </row>
    <row r="81" spans="1:16" s="18" customFormat="1" ht="15" customHeight="1">
      <c r="A81" s="449" t="s">
        <v>12</v>
      </c>
      <c r="B81" s="449" t="s">
        <v>13</v>
      </c>
      <c r="C81" s="449" t="s">
        <v>78</v>
      </c>
      <c r="D81" s="450">
        <v>40602</v>
      </c>
      <c r="E81" s="451">
        <v>5250</v>
      </c>
      <c r="F81" s="452">
        <v>1.05</v>
      </c>
      <c r="G81" s="453">
        <f t="shared" si="7"/>
        <v>5512.5</v>
      </c>
      <c r="H81" s="460"/>
      <c r="I81" s="450">
        <v>40646</v>
      </c>
      <c r="J81" s="452">
        <v>1.1200000000000001</v>
      </c>
      <c r="K81" s="456">
        <f>SUM(E81*J81)</f>
        <v>5880.0000000000009</v>
      </c>
      <c r="L81" s="457">
        <f>SUM(G81-K81)</f>
        <v>-367.50000000000091</v>
      </c>
      <c r="M81" s="487">
        <v>1.04348</v>
      </c>
      <c r="N81" s="459">
        <f t="shared" si="2"/>
        <v>-383.47890000000092</v>
      </c>
      <c r="O81" s="362"/>
      <c r="P81" s="117"/>
    </row>
    <row r="82" spans="1:16" s="8" customFormat="1" ht="15" customHeight="1">
      <c r="A82" s="438" t="s">
        <v>222</v>
      </c>
      <c r="B82" s="438" t="s">
        <v>223</v>
      </c>
      <c r="C82" s="438" t="s">
        <v>53</v>
      </c>
      <c r="D82" s="439">
        <v>40634</v>
      </c>
      <c r="E82" s="440">
        <v>587</v>
      </c>
      <c r="F82" s="441">
        <v>9.4600000000000009</v>
      </c>
      <c r="G82" s="442">
        <f t="shared" si="7"/>
        <v>5553.02</v>
      </c>
      <c r="H82" s="496"/>
      <c r="I82" s="439">
        <v>40646</v>
      </c>
      <c r="J82" s="492">
        <v>9.14</v>
      </c>
      <c r="K82" s="445">
        <f t="shared" ref="K82:K87" si="8">SUM(E82*J82)</f>
        <v>5365.18</v>
      </c>
      <c r="L82" s="446">
        <f t="shared" ref="L82:L88" si="9">SUM(K82-G82)</f>
        <v>-187.84000000000015</v>
      </c>
      <c r="M82" s="487">
        <v>1.04348</v>
      </c>
      <c r="N82" s="447">
        <f t="shared" si="2"/>
        <v>-196.00728320000013</v>
      </c>
      <c r="O82" s="355"/>
      <c r="P82" s="116"/>
    </row>
    <row r="83" spans="1:16" s="8" customFormat="1" ht="15" customHeight="1">
      <c r="A83" s="438" t="s">
        <v>224</v>
      </c>
      <c r="B83" s="438" t="s">
        <v>225</v>
      </c>
      <c r="C83" s="438" t="s">
        <v>53</v>
      </c>
      <c r="D83" s="439">
        <v>40639</v>
      </c>
      <c r="E83" s="440">
        <v>1575</v>
      </c>
      <c r="F83" s="441">
        <v>3.52</v>
      </c>
      <c r="G83" s="442">
        <f t="shared" si="7"/>
        <v>5544</v>
      </c>
      <c r="H83" s="496"/>
      <c r="I83" s="439">
        <v>40646</v>
      </c>
      <c r="J83" s="492">
        <v>3.39</v>
      </c>
      <c r="K83" s="445">
        <f t="shared" si="8"/>
        <v>5339.25</v>
      </c>
      <c r="L83" s="446">
        <f t="shared" si="9"/>
        <v>-204.75</v>
      </c>
      <c r="M83" s="487">
        <v>1.04348</v>
      </c>
      <c r="N83" s="447">
        <f t="shared" si="2"/>
        <v>-213.65252999999998</v>
      </c>
      <c r="O83" s="355"/>
      <c r="P83" s="116"/>
    </row>
    <row r="84" spans="1:16" s="8" customFormat="1" ht="15" customHeight="1">
      <c r="A84" s="438" t="s">
        <v>226</v>
      </c>
      <c r="B84" s="438" t="s">
        <v>227</v>
      </c>
      <c r="C84" s="438" t="s">
        <v>53</v>
      </c>
      <c r="D84" s="439">
        <v>40644</v>
      </c>
      <c r="E84" s="440">
        <v>948</v>
      </c>
      <c r="F84" s="441">
        <v>5.81</v>
      </c>
      <c r="G84" s="442">
        <f t="shared" si="7"/>
        <v>5507.8799999999992</v>
      </c>
      <c r="H84" s="496"/>
      <c r="I84" s="439">
        <v>40646</v>
      </c>
      <c r="J84" s="492">
        <v>5.59</v>
      </c>
      <c r="K84" s="445">
        <f t="shared" si="8"/>
        <v>5299.32</v>
      </c>
      <c r="L84" s="446">
        <f t="shared" si="9"/>
        <v>-208.55999999999949</v>
      </c>
      <c r="M84" s="487">
        <v>1.04348</v>
      </c>
      <c r="N84" s="447">
        <f t="shared" si="2"/>
        <v>-217.62818879999946</v>
      </c>
      <c r="O84" s="355"/>
      <c r="P84" s="116"/>
    </row>
    <row r="85" spans="1:16" s="8" customFormat="1" ht="15" customHeight="1">
      <c r="A85" s="438" t="s">
        <v>228</v>
      </c>
      <c r="B85" s="438" t="s">
        <v>229</v>
      </c>
      <c r="C85" s="438" t="s">
        <v>53</v>
      </c>
      <c r="D85" s="439">
        <v>40644</v>
      </c>
      <c r="E85" s="440">
        <v>1220</v>
      </c>
      <c r="F85" s="441">
        <v>4.95</v>
      </c>
      <c r="G85" s="442">
        <f t="shared" si="7"/>
        <v>6039</v>
      </c>
      <c r="H85" s="496"/>
      <c r="I85" s="439">
        <v>40646</v>
      </c>
      <c r="J85" s="492">
        <v>4.7750000000000004</v>
      </c>
      <c r="K85" s="445">
        <f t="shared" si="8"/>
        <v>5825.5</v>
      </c>
      <c r="L85" s="446">
        <f t="shared" si="9"/>
        <v>-213.5</v>
      </c>
      <c r="M85" s="487">
        <v>1.04348</v>
      </c>
      <c r="N85" s="447">
        <f t="shared" si="2"/>
        <v>-222.78297999999998</v>
      </c>
      <c r="O85" s="355"/>
      <c r="P85" s="116"/>
    </row>
    <row r="86" spans="1:16" s="8" customFormat="1" ht="15" customHeight="1">
      <c r="A86" s="438" t="s">
        <v>235</v>
      </c>
      <c r="B86" s="438" t="s">
        <v>236</v>
      </c>
      <c r="C86" s="438" t="s">
        <v>53</v>
      </c>
      <c r="D86" s="439">
        <v>40644</v>
      </c>
      <c r="E86" s="440">
        <v>2238</v>
      </c>
      <c r="F86" s="441">
        <v>2.7</v>
      </c>
      <c r="G86" s="442">
        <f>SUM(E86*F86)</f>
        <v>6042.6</v>
      </c>
      <c r="H86" s="496"/>
      <c r="I86" s="439">
        <v>40651</v>
      </c>
      <c r="J86" s="441">
        <v>2.35</v>
      </c>
      <c r="K86" s="445">
        <f>SUM(E86*J86)</f>
        <v>5259.3</v>
      </c>
      <c r="L86" s="446">
        <f t="shared" si="9"/>
        <v>-783.30000000000018</v>
      </c>
      <c r="M86" s="487">
        <v>1.05609</v>
      </c>
      <c r="N86" s="447">
        <f>SUM(L86*M86)</f>
        <v>-827.23529700000017</v>
      </c>
      <c r="O86" s="355"/>
      <c r="P86" s="116"/>
    </row>
    <row r="87" spans="1:16" s="8" customFormat="1" ht="15" customHeight="1">
      <c r="A87" s="490" t="s">
        <v>230</v>
      </c>
      <c r="B87" s="438" t="s">
        <v>231</v>
      </c>
      <c r="C87" s="14" t="s">
        <v>53</v>
      </c>
      <c r="D87" s="439">
        <v>40581</v>
      </c>
      <c r="E87" s="440">
        <v>4000</v>
      </c>
      <c r="F87" s="441">
        <v>1.625</v>
      </c>
      <c r="G87" s="442">
        <f t="shared" si="7"/>
        <v>6500</v>
      </c>
      <c r="H87" s="496"/>
      <c r="I87" s="439">
        <v>40652</v>
      </c>
      <c r="J87" s="492">
        <v>1.847</v>
      </c>
      <c r="K87" s="445">
        <f t="shared" si="8"/>
        <v>7388</v>
      </c>
      <c r="L87" s="446">
        <f t="shared" si="9"/>
        <v>888</v>
      </c>
      <c r="M87" s="487">
        <v>1.0509500000000001</v>
      </c>
      <c r="N87" s="447">
        <f t="shared" si="2"/>
        <v>933.24360000000001</v>
      </c>
      <c r="O87" s="355"/>
      <c r="P87" s="116"/>
    </row>
    <row r="88" spans="1:16" s="8" customFormat="1" ht="15" customHeight="1">
      <c r="A88" s="438" t="s">
        <v>234</v>
      </c>
      <c r="B88" s="438" t="s">
        <v>194</v>
      </c>
      <c r="C88" s="438" t="s">
        <v>53</v>
      </c>
      <c r="D88" s="439">
        <v>40637</v>
      </c>
      <c r="E88" s="440">
        <v>382</v>
      </c>
      <c r="F88" s="441">
        <v>16.25</v>
      </c>
      <c r="G88" s="442">
        <f>SUM(E88*F88)</f>
        <v>6207.5</v>
      </c>
      <c r="H88" s="496"/>
      <c r="I88" s="439">
        <v>40652</v>
      </c>
      <c r="J88" s="441">
        <v>15.55</v>
      </c>
      <c r="K88" s="445">
        <f>SUM(E88*J88)</f>
        <v>5940.1</v>
      </c>
      <c r="L88" s="446">
        <f t="shared" si="9"/>
        <v>-267.39999999999964</v>
      </c>
      <c r="M88" s="487">
        <v>1.0509500000000001</v>
      </c>
      <c r="N88" s="447">
        <f>SUM(L88*M88)</f>
        <v>-281.02402999999964</v>
      </c>
      <c r="O88" s="355"/>
      <c r="P88" s="116"/>
    </row>
    <row r="89" spans="1:16" s="18" customFormat="1" ht="17.25" customHeight="1">
      <c r="A89" s="449" t="s">
        <v>232</v>
      </c>
      <c r="B89" s="449" t="s">
        <v>233</v>
      </c>
      <c r="C89" s="449" t="s">
        <v>78</v>
      </c>
      <c r="D89" s="450">
        <v>40617</v>
      </c>
      <c r="E89" s="451">
        <v>2465</v>
      </c>
      <c r="F89" s="452">
        <v>3.04</v>
      </c>
      <c r="G89" s="453">
        <f t="shared" si="7"/>
        <v>7493.6</v>
      </c>
      <c r="H89" s="460"/>
      <c r="I89" s="450">
        <v>40653</v>
      </c>
      <c r="J89" s="452">
        <v>3.13</v>
      </c>
      <c r="K89" s="456">
        <f>SUM(E89*J89)</f>
        <v>7715.45</v>
      </c>
      <c r="L89" s="457">
        <f>SUM(G89-K89)</f>
        <v>-221.84999999999945</v>
      </c>
      <c r="M89" s="488">
        <v>1.0523</v>
      </c>
      <c r="N89" s="459">
        <f t="shared" si="2"/>
        <v>-233.45275499999943</v>
      </c>
      <c r="O89" s="362"/>
      <c r="P89" s="117"/>
    </row>
    <row r="90" spans="1:16" s="18" customFormat="1" ht="15" customHeight="1">
      <c r="A90" s="449" t="s">
        <v>237</v>
      </c>
      <c r="B90" s="449" t="s">
        <v>238</v>
      </c>
      <c r="C90" s="449" t="s">
        <v>78</v>
      </c>
      <c r="D90" s="450">
        <v>40646</v>
      </c>
      <c r="E90" s="451">
        <v>4243</v>
      </c>
      <c r="F90" s="452">
        <v>1.2649999999999999</v>
      </c>
      <c r="G90" s="453">
        <f t="shared" si="7"/>
        <v>5367.3949999999995</v>
      </c>
      <c r="H90" s="460"/>
      <c r="I90" s="450">
        <v>40653</v>
      </c>
      <c r="J90" s="452">
        <v>1.365</v>
      </c>
      <c r="K90" s="456">
        <f>SUM(E90*J90)</f>
        <v>5791.6949999999997</v>
      </c>
      <c r="L90" s="457">
        <f>SUM(G90-K90)</f>
        <v>-424.30000000000018</v>
      </c>
      <c r="M90" s="488">
        <v>1.0523</v>
      </c>
      <c r="N90" s="459">
        <f t="shared" si="2"/>
        <v>-446.49089000000021</v>
      </c>
      <c r="O90" s="362"/>
      <c r="P90" s="117"/>
    </row>
    <row r="91" spans="1:16" s="8" customFormat="1" ht="15" customHeight="1">
      <c r="A91" s="490" t="s">
        <v>239</v>
      </c>
      <c r="B91" s="438" t="s">
        <v>240</v>
      </c>
      <c r="C91" s="438" t="s">
        <v>53</v>
      </c>
      <c r="D91" s="439">
        <v>40590</v>
      </c>
      <c r="E91" s="440">
        <v>10000</v>
      </c>
      <c r="F91" s="441">
        <v>1.25</v>
      </c>
      <c r="G91" s="442">
        <f t="shared" si="7"/>
        <v>12500</v>
      </c>
      <c r="H91" s="496"/>
      <c r="I91" s="439">
        <v>40661</v>
      </c>
      <c r="J91" s="441">
        <v>1.3939999999999999</v>
      </c>
      <c r="K91" s="445">
        <f t="shared" ref="K91:K120" si="10">SUM(E91*J91)</f>
        <v>13939.999999999998</v>
      </c>
      <c r="L91" s="446">
        <f t="shared" ref="L91:L100" si="11">SUM(K91-G91)</f>
        <v>1439.9999999999982</v>
      </c>
      <c r="M91" s="487">
        <v>1.0869800000000001</v>
      </c>
      <c r="N91" s="447">
        <f t="shared" si="2"/>
        <v>1565.2511999999981</v>
      </c>
      <c r="O91" s="355"/>
      <c r="P91" s="116"/>
    </row>
    <row r="92" spans="1:16" s="8" customFormat="1" ht="15" customHeight="1">
      <c r="A92" s="490" t="s">
        <v>241</v>
      </c>
      <c r="B92" s="438" t="s">
        <v>242</v>
      </c>
      <c r="C92" s="438" t="s">
        <v>53</v>
      </c>
      <c r="D92" s="439">
        <v>40595</v>
      </c>
      <c r="E92" s="440">
        <v>10300</v>
      </c>
      <c r="F92" s="441">
        <v>1.0649999999999999</v>
      </c>
      <c r="G92" s="442">
        <f t="shared" si="7"/>
        <v>10969.5</v>
      </c>
      <c r="H92" s="496"/>
      <c r="I92" s="439">
        <v>40661</v>
      </c>
      <c r="J92" s="441">
        <v>1.1970000000000001</v>
      </c>
      <c r="K92" s="445">
        <f t="shared" si="10"/>
        <v>12329.1</v>
      </c>
      <c r="L92" s="446">
        <f t="shared" si="11"/>
        <v>1359.6000000000004</v>
      </c>
      <c r="M92" s="487">
        <v>1.0869800000000001</v>
      </c>
      <c r="N92" s="447">
        <f t="shared" si="2"/>
        <v>1477.8580080000004</v>
      </c>
      <c r="O92" s="355"/>
      <c r="P92" s="116"/>
    </row>
    <row r="93" spans="1:16" s="8" customFormat="1" ht="15" customHeight="1">
      <c r="A93" s="438" t="s">
        <v>163</v>
      </c>
      <c r="B93" s="438" t="s">
        <v>164</v>
      </c>
      <c r="C93" s="438" t="s">
        <v>53</v>
      </c>
      <c r="D93" s="439">
        <v>40641</v>
      </c>
      <c r="E93" s="440">
        <v>201</v>
      </c>
      <c r="F93" s="441">
        <v>27.38</v>
      </c>
      <c r="G93" s="442">
        <f t="shared" si="7"/>
        <v>5503.38</v>
      </c>
      <c r="H93" s="496"/>
      <c r="I93" s="439">
        <v>40662</v>
      </c>
      <c r="J93" s="441">
        <v>26.5</v>
      </c>
      <c r="K93" s="445">
        <f t="shared" si="10"/>
        <v>5326.5</v>
      </c>
      <c r="L93" s="446">
        <f t="shared" si="11"/>
        <v>-176.88000000000011</v>
      </c>
      <c r="M93" s="487">
        <v>1.09263</v>
      </c>
      <c r="N93" s="447">
        <f t="shared" si="2"/>
        <v>-193.26439440000013</v>
      </c>
      <c r="O93" s="355"/>
      <c r="P93" s="116"/>
    </row>
    <row r="94" spans="1:16" s="8" customFormat="1" ht="15" customHeight="1">
      <c r="A94" s="438" t="s">
        <v>243</v>
      </c>
      <c r="B94" s="438" t="s">
        <v>243</v>
      </c>
      <c r="C94" s="438" t="s">
        <v>53</v>
      </c>
      <c r="D94" s="439">
        <v>40644</v>
      </c>
      <c r="E94" s="440">
        <v>153</v>
      </c>
      <c r="F94" s="441">
        <v>49.03</v>
      </c>
      <c r="G94" s="442">
        <f t="shared" si="7"/>
        <v>7501.59</v>
      </c>
      <c r="H94" s="496"/>
      <c r="I94" s="439">
        <v>40662</v>
      </c>
      <c r="J94" s="441">
        <v>46.37</v>
      </c>
      <c r="K94" s="445">
        <f t="shared" si="10"/>
        <v>7094.61</v>
      </c>
      <c r="L94" s="446">
        <f t="shared" si="11"/>
        <v>-406.98000000000047</v>
      </c>
      <c r="M94" s="487">
        <v>1.09263</v>
      </c>
      <c r="N94" s="447">
        <f t="shared" si="2"/>
        <v>-444.6785574000005</v>
      </c>
      <c r="O94" s="355"/>
      <c r="P94" s="116"/>
    </row>
    <row r="95" spans="1:16" s="8" customFormat="1" ht="15" customHeight="1">
      <c r="A95" s="438" t="s">
        <v>244</v>
      </c>
      <c r="B95" s="438" t="s">
        <v>245</v>
      </c>
      <c r="C95" s="438" t="s">
        <v>53</v>
      </c>
      <c r="D95" s="439">
        <v>40623</v>
      </c>
      <c r="E95" s="440">
        <v>255</v>
      </c>
      <c r="F95" s="441">
        <v>45.22</v>
      </c>
      <c r="G95" s="442">
        <f t="shared" si="7"/>
        <v>11531.1</v>
      </c>
      <c r="H95" s="496"/>
      <c r="I95" s="439">
        <v>40666</v>
      </c>
      <c r="J95" s="441">
        <v>45.35</v>
      </c>
      <c r="K95" s="445">
        <f t="shared" si="10"/>
        <v>11564.25</v>
      </c>
      <c r="L95" s="446">
        <f t="shared" si="11"/>
        <v>33.149999999999636</v>
      </c>
      <c r="M95" s="487">
        <v>1.0943000000000001</v>
      </c>
      <c r="N95" s="447">
        <f t="shared" si="2"/>
        <v>36.276044999999606</v>
      </c>
      <c r="O95" s="355"/>
      <c r="P95" s="116"/>
    </row>
    <row r="96" spans="1:16" s="8" customFormat="1" ht="15" customHeight="1">
      <c r="A96" s="438" t="s">
        <v>246</v>
      </c>
      <c r="B96" s="438" t="s">
        <v>247</v>
      </c>
      <c r="C96" s="438" t="s">
        <v>53</v>
      </c>
      <c r="D96" s="439">
        <v>40634</v>
      </c>
      <c r="E96" s="440">
        <v>481</v>
      </c>
      <c r="F96" s="441">
        <v>1.54</v>
      </c>
      <c r="G96" s="442">
        <f t="shared" si="7"/>
        <v>740.74</v>
      </c>
      <c r="H96" s="496"/>
      <c r="I96" s="439">
        <v>40666</v>
      </c>
      <c r="J96" s="441">
        <v>1.5209999999999999</v>
      </c>
      <c r="K96" s="445">
        <f t="shared" si="10"/>
        <v>731.601</v>
      </c>
      <c r="L96" s="446">
        <f t="shared" si="11"/>
        <v>-9.13900000000001</v>
      </c>
      <c r="M96" s="487">
        <v>1.0943000000000001</v>
      </c>
      <c r="N96" s="447">
        <f t="shared" si="2"/>
        <v>-10.000807700000012</v>
      </c>
      <c r="O96" s="355"/>
      <c r="P96" s="116"/>
    </row>
    <row r="97" spans="1:16" s="8" customFormat="1" ht="15" customHeight="1">
      <c r="A97" s="490" t="s">
        <v>248</v>
      </c>
      <c r="B97" s="438" t="s">
        <v>249</v>
      </c>
      <c r="C97" s="438" t="s">
        <v>53</v>
      </c>
      <c r="D97" s="439">
        <v>40632</v>
      </c>
      <c r="E97" s="440">
        <v>6122</v>
      </c>
      <c r="F97" s="441">
        <v>0.98</v>
      </c>
      <c r="G97" s="442">
        <f t="shared" si="7"/>
        <v>5999.5599999999995</v>
      </c>
      <c r="H97" s="496"/>
      <c r="I97" s="439">
        <v>40666</v>
      </c>
      <c r="J97" s="441">
        <v>0.93230000000000002</v>
      </c>
      <c r="K97" s="445">
        <f t="shared" si="10"/>
        <v>5707.5406000000003</v>
      </c>
      <c r="L97" s="446">
        <f t="shared" si="11"/>
        <v>-292.01939999999922</v>
      </c>
      <c r="M97" s="487">
        <v>1.0943000000000001</v>
      </c>
      <c r="N97" s="447">
        <f t="shared" si="2"/>
        <v>-319.55682941999919</v>
      </c>
      <c r="O97" s="355"/>
      <c r="P97" s="116"/>
    </row>
    <row r="98" spans="1:16" s="8" customFormat="1" ht="15" customHeight="1">
      <c r="A98" s="438" t="s">
        <v>174</v>
      </c>
      <c r="B98" s="438" t="s">
        <v>175</v>
      </c>
      <c r="C98" s="438" t="s">
        <v>53</v>
      </c>
      <c r="D98" s="439">
        <v>40660</v>
      </c>
      <c r="E98" s="440">
        <v>8287</v>
      </c>
      <c r="F98" s="441">
        <v>0.90500000000000003</v>
      </c>
      <c r="G98" s="442">
        <f t="shared" si="7"/>
        <v>7499.7350000000006</v>
      </c>
      <c r="H98" s="496"/>
      <c r="I98" s="439">
        <v>40667</v>
      </c>
      <c r="J98" s="441">
        <v>0.85250000000000004</v>
      </c>
      <c r="K98" s="445">
        <f t="shared" si="10"/>
        <v>7064.6675000000005</v>
      </c>
      <c r="L98" s="446">
        <f t="shared" si="11"/>
        <v>-435.06750000000011</v>
      </c>
      <c r="M98" s="487">
        <v>1.0843799999999999</v>
      </c>
      <c r="N98" s="447">
        <f t="shared" si="2"/>
        <v>-471.77849565000008</v>
      </c>
      <c r="O98" s="355"/>
      <c r="P98" s="116"/>
    </row>
    <row r="99" spans="1:16" s="8" customFormat="1" ht="15" customHeight="1">
      <c r="A99" s="438" t="s">
        <v>189</v>
      </c>
      <c r="B99" s="438" t="s">
        <v>190</v>
      </c>
      <c r="C99" s="438" t="s">
        <v>53</v>
      </c>
      <c r="D99" s="439">
        <v>40641</v>
      </c>
      <c r="E99" s="440">
        <v>915</v>
      </c>
      <c r="F99" s="441">
        <v>6.97</v>
      </c>
      <c r="G99" s="442">
        <f t="shared" si="7"/>
        <v>6377.55</v>
      </c>
      <c r="H99" s="496"/>
      <c r="I99" s="439">
        <v>40668</v>
      </c>
      <c r="J99" s="441">
        <v>6.4779999999999998</v>
      </c>
      <c r="K99" s="445">
        <f t="shared" si="10"/>
        <v>5927.37</v>
      </c>
      <c r="L99" s="446">
        <f t="shared" si="11"/>
        <v>-450.18000000000029</v>
      </c>
      <c r="M99" s="487">
        <v>1.0744</v>
      </c>
      <c r="N99" s="447">
        <f t="shared" si="2"/>
        <v>-483.67339200000032</v>
      </c>
      <c r="O99" s="355"/>
      <c r="P99" s="116"/>
    </row>
    <row r="100" spans="1:16" s="8" customFormat="1" ht="15" customHeight="1">
      <c r="A100" s="490" t="s">
        <v>195</v>
      </c>
      <c r="B100" s="438" t="s">
        <v>196</v>
      </c>
      <c r="C100" s="438" t="s">
        <v>53</v>
      </c>
      <c r="D100" s="439">
        <v>40632</v>
      </c>
      <c r="E100" s="440">
        <v>176</v>
      </c>
      <c r="F100" s="441">
        <v>31.56</v>
      </c>
      <c r="G100" s="442">
        <f t="shared" si="7"/>
        <v>5554.5599999999995</v>
      </c>
      <c r="H100" s="496"/>
      <c r="I100" s="439">
        <v>40669</v>
      </c>
      <c r="J100" s="441">
        <v>30.02</v>
      </c>
      <c r="K100" s="445">
        <f t="shared" si="10"/>
        <v>5283.5199999999995</v>
      </c>
      <c r="L100" s="446">
        <f t="shared" si="11"/>
        <v>-271.03999999999996</v>
      </c>
      <c r="M100" s="487">
        <v>1.0578099999999999</v>
      </c>
      <c r="N100" s="447">
        <f t="shared" ref="N100:N163" si="12">SUM(L100*M100)</f>
        <v>-286.70882239999992</v>
      </c>
      <c r="O100" s="355"/>
      <c r="P100" s="116"/>
    </row>
    <row r="101" spans="1:16" s="18" customFormat="1" ht="15" customHeight="1">
      <c r="A101" s="449" t="s">
        <v>176</v>
      </c>
      <c r="B101" s="449" t="s">
        <v>177</v>
      </c>
      <c r="C101" s="449" t="s">
        <v>78</v>
      </c>
      <c r="D101" s="497">
        <v>40665</v>
      </c>
      <c r="E101" s="451">
        <v>1546</v>
      </c>
      <c r="F101" s="452">
        <v>4.8499999999999996</v>
      </c>
      <c r="G101" s="453">
        <f t="shared" si="7"/>
        <v>7498.0999999999995</v>
      </c>
      <c r="H101" s="460"/>
      <c r="I101" s="450">
        <v>40669</v>
      </c>
      <c r="J101" s="452">
        <v>5.53</v>
      </c>
      <c r="K101" s="456">
        <f>SUM(E101*J101)</f>
        <v>8549.380000000001</v>
      </c>
      <c r="L101" s="457">
        <f>SUM(G101-K101)</f>
        <v>-1051.2800000000016</v>
      </c>
      <c r="M101" s="488">
        <v>1.0578099999999999</v>
      </c>
      <c r="N101" s="459">
        <f t="shared" si="12"/>
        <v>-1112.0544968000015</v>
      </c>
      <c r="O101" s="362"/>
      <c r="P101" s="117"/>
    </row>
    <row r="102" spans="1:16" s="355" customFormat="1" ht="15" customHeight="1">
      <c r="A102" s="14" t="s">
        <v>250</v>
      </c>
      <c r="B102" s="498" t="s">
        <v>251</v>
      </c>
      <c r="C102" s="498" t="s">
        <v>53</v>
      </c>
      <c r="D102" s="499">
        <v>40631</v>
      </c>
      <c r="E102" s="500">
        <v>465</v>
      </c>
      <c r="F102" s="501">
        <v>13.01</v>
      </c>
      <c r="G102" s="442">
        <f t="shared" si="7"/>
        <v>6049.65</v>
      </c>
      <c r="H102" s="496"/>
      <c r="I102" s="499">
        <v>40672</v>
      </c>
      <c r="J102" s="501">
        <v>13.16</v>
      </c>
      <c r="K102" s="445">
        <f t="shared" si="10"/>
        <v>6119.4</v>
      </c>
      <c r="L102" s="446">
        <f>SUM(K102-G102)</f>
        <v>69.75</v>
      </c>
      <c r="M102" s="487">
        <v>1.07155</v>
      </c>
      <c r="N102" s="447">
        <f t="shared" si="12"/>
        <v>74.740612499999997</v>
      </c>
      <c r="P102" s="116"/>
    </row>
    <row r="103" spans="1:16" s="355" customFormat="1" ht="15" customHeight="1">
      <c r="A103" s="498" t="s">
        <v>252</v>
      </c>
      <c r="B103" s="498" t="s">
        <v>253</v>
      </c>
      <c r="C103" s="498" t="s">
        <v>53</v>
      </c>
      <c r="D103" s="499">
        <v>40665</v>
      </c>
      <c r="E103" s="500">
        <v>286</v>
      </c>
      <c r="F103" s="501">
        <v>19.48</v>
      </c>
      <c r="G103" s="442">
        <f t="shared" si="7"/>
        <v>5571.28</v>
      </c>
      <c r="H103" s="496"/>
      <c r="I103" s="499">
        <v>40673</v>
      </c>
      <c r="J103" s="501">
        <v>17.920000000000002</v>
      </c>
      <c r="K103" s="445">
        <f t="shared" si="10"/>
        <v>5125.1200000000008</v>
      </c>
      <c r="L103" s="446">
        <f>SUM(K103-G103)</f>
        <v>-446.15999999999894</v>
      </c>
      <c r="M103" s="487">
        <v>1.0805400000000001</v>
      </c>
      <c r="N103" s="447">
        <f t="shared" si="12"/>
        <v>-482.0937263999989</v>
      </c>
      <c r="P103" s="116"/>
    </row>
    <row r="104" spans="1:16" s="18" customFormat="1" ht="15" customHeight="1">
      <c r="A104" s="449" t="s">
        <v>256</v>
      </c>
      <c r="B104" s="449" t="s">
        <v>257</v>
      </c>
      <c r="C104" s="449" t="s">
        <v>78</v>
      </c>
      <c r="D104" s="450">
        <v>40666</v>
      </c>
      <c r="E104" s="451">
        <v>1073</v>
      </c>
      <c r="F104" s="452">
        <v>6.99</v>
      </c>
      <c r="G104" s="453">
        <f>SUM(E104*F104)</f>
        <v>7500.27</v>
      </c>
      <c r="H104" s="460"/>
      <c r="I104" s="450">
        <v>40673</v>
      </c>
      <c r="J104" s="452">
        <v>7.91</v>
      </c>
      <c r="K104" s="456">
        <f>SUM(E104*J104)</f>
        <v>8487.43</v>
      </c>
      <c r="L104" s="457">
        <f>SUM(G104-K104)</f>
        <v>-987.15999999999985</v>
      </c>
      <c r="M104" s="488">
        <v>1.0805400000000001</v>
      </c>
      <c r="N104" s="459">
        <f>SUM(L104*M104)</f>
        <v>-1066.6658663999999</v>
      </c>
      <c r="O104" s="362"/>
      <c r="P104" s="117"/>
    </row>
    <row r="105" spans="1:16" s="8" customFormat="1" ht="15" customHeight="1">
      <c r="A105" s="438" t="s">
        <v>254</v>
      </c>
      <c r="B105" s="438" t="s">
        <v>255</v>
      </c>
      <c r="C105" s="438" t="s">
        <v>53</v>
      </c>
      <c r="D105" s="439">
        <v>40644</v>
      </c>
      <c r="E105" s="440">
        <v>3965</v>
      </c>
      <c r="F105" s="441">
        <v>1.52</v>
      </c>
      <c r="G105" s="442">
        <f t="shared" si="7"/>
        <v>6026.8</v>
      </c>
      <c r="H105" s="496"/>
      <c r="I105" s="439">
        <v>40675</v>
      </c>
      <c r="J105" s="441">
        <v>1.42</v>
      </c>
      <c r="K105" s="445">
        <f t="shared" si="10"/>
        <v>5630.2999999999993</v>
      </c>
      <c r="L105" s="446">
        <f>SUM(K105-G105)</f>
        <v>-396.50000000000091</v>
      </c>
      <c r="M105" s="487">
        <v>1.06952</v>
      </c>
      <c r="N105" s="447">
        <f t="shared" si="12"/>
        <v>-424.06468000000098</v>
      </c>
      <c r="O105" s="355"/>
      <c r="P105" s="116"/>
    </row>
    <row r="106" spans="1:16" s="8" customFormat="1" ht="15" customHeight="1">
      <c r="A106" s="438" t="s">
        <v>254</v>
      </c>
      <c r="B106" s="438" t="s">
        <v>255</v>
      </c>
      <c r="C106" s="438" t="s">
        <v>53</v>
      </c>
      <c r="D106" s="439">
        <v>40672</v>
      </c>
      <c r="E106" s="440">
        <v>1587</v>
      </c>
      <c r="F106" s="441">
        <v>1.575</v>
      </c>
      <c r="G106" s="442">
        <f t="shared" si="7"/>
        <v>2499.5250000000001</v>
      </c>
      <c r="H106" s="496"/>
      <c r="I106" s="439">
        <v>40675</v>
      </c>
      <c r="J106" s="441">
        <v>1.42</v>
      </c>
      <c r="K106" s="445">
        <f t="shared" si="10"/>
        <v>2253.54</v>
      </c>
      <c r="L106" s="446">
        <f>SUM(K106-G106)</f>
        <v>-245.98500000000013</v>
      </c>
      <c r="M106" s="487">
        <v>1.06952</v>
      </c>
      <c r="N106" s="447">
        <f t="shared" si="12"/>
        <v>-263.08587720000014</v>
      </c>
      <c r="O106" s="355"/>
      <c r="P106" s="116"/>
    </row>
    <row r="107" spans="1:16" s="8" customFormat="1" ht="15" customHeight="1">
      <c r="A107" s="438" t="s">
        <v>258</v>
      </c>
      <c r="B107" s="438" t="s">
        <v>259</v>
      </c>
      <c r="C107" s="438" t="s">
        <v>53</v>
      </c>
      <c r="D107" s="439">
        <v>40634</v>
      </c>
      <c r="E107" s="440">
        <v>1046</v>
      </c>
      <c r="F107" s="441">
        <v>6.85</v>
      </c>
      <c r="G107" s="442">
        <f t="shared" ref="G107:G138" si="13">SUM(E107*F107)</f>
        <v>7165.0999999999995</v>
      </c>
      <c r="H107" s="496"/>
      <c r="I107" s="439">
        <v>40676</v>
      </c>
      <c r="J107" s="441">
        <v>6.8449999999999998</v>
      </c>
      <c r="K107" s="445">
        <f t="shared" si="10"/>
        <v>7159.87</v>
      </c>
      <c r="L107" s="446">
        <f t="shared" ref="L107:L113" si="14">SUM(K107-G107)</f>
        <v>-5.2299999999995634</v>
      </c>
      <c r="M107" s="487">
        <v>1.0673999999999999</v>
      </c>
      <c r="N107" s="447">
        <f t="shared" si="12"/>
        <v>-5.5825019999995336</v>
      </c>
      <c r="O107" s="355"/>
      <c r="P107" s="116"/>
    </row>
    <row r="108" spans="1:16" s="8" customFormat="1" ht="15" customHeight="1">
      <c r="A108" s="438" t="s">
        <v>260</v>
      </c>
      <c r="B108" s="438" t="s">
        <v>261</v>
      </c>
      <c r="C108" s="438" t="s">
        <v>53</v>
      </c>
      <c r="D108" s="439">
        <v>40639</v>
      </c>
      <c r="E108" s="440">
        <v>393</v>
      </c>
      <c r="F108" s="441">
        <v>13.96</v>
      </c>
      <c r="G108" s="442">
        <f t="shared" si="13"/>
        <v>5486.2800000000007</v>
      </c>
      <c r="H108" s="496"/>
      <c r="I108" s="439">
        <v>40679</v>
      </c>
      <c r="J108" s="441">
        <v>13.285</v>
      </c>
      <c r="K108" s="445">
        <f t="shared" si="10"/>
        <v>5221.0050000000001</v>
      </c>
      <c r="L108" s="446">
        <f t="shared" si="14"/>
        <v>-265.27500000000055</v>
      </c>
      <c r="M108" s="487">
        <v>1.05749</v>
      </c>
      <c r="N108" s="447">
        <f t="shared" si="12"/>
        <v>-280.52565975000061</v>
      </c>
      <c r="O108" s="355"/>
      <c r="P108" s="116"/>
    </row>
    <row r="109" spans="1:16" s="8" customFormat="1" ht="15" customHeight="1">
      <c r="A109" s="438" t="s">
        <v>262</v>
      </c>
      <c r="B109" s="438" t="s">
        <v>263</v>
      </c>
      <c r="C109" s="438" t="s">
        <v>53</v>
      </c>
      <c r="D109" s="439">
        <v>40654</v>
      </c>
      <c r="E109" s="440">
        <v>18072</v>
      </c>
      <c r="F109" s="441">
        <v>0.42</v>
      </c>
      <c r="G109" s="442">
        <f t="shared" si="13"/>
        <v>7590.24</v>
      </c>
      <c r="H109" s="496"/>
      <c r="I109" s="439">
        <v>40679</v>
      </c>
      <c r="J109" s="441">
        <v>0.36380000000000001</v>
      </c>
      <c r="K109" s="445">
        <f t="shared" si="10"/>
        <v>6574.5936000000002</v>
      </c>
      <c r="L109" s="446">
        <f t="shared" si="14"/>
        <v>-1015.6463999999996</v>
      </c>
      <c r="M109" s="487">
        <v>1.05749</v>
      </c>
      <c r="N109" s="447">
        <f t="shared" si="12"/>
        <v>-1074.0359115359997</v>
      </c>
      <c r="O109" s="355"/>
      <c r="P109" s="116"/>
    </row>
    <row r="110" spans="1:16" s="8" customFormat="1" ht="15" customHeight="1">
      <c r="A110" s="438" t="s">
        <v>264</v>
      </c>
      <c r="B110" s="438" t="s">
        <v>265</v>
      </c>
      <c r="C110" s="438" t="s">
        <v>53</v>
      </c>
      <c r="D110" s="439">
        <v>40660</v>
      </c>
      <c r="E110" s="440">
        <v>278</v>
      </c>
      <c r="F110" s="441">
        <v>26.9</v>
      </c>
      <c r="G110" s="442">
        <f t="shared" si="13"/>
        <v>7478.2</v>
      </c>
      <c r="H110" s="496"/>
      <c r="I110" s="439">
        <v>40687</v>
      </c>
      <c r="J110" s="441">
        <v>26.15</v>
      </c>
      <c r="K110" s="445">
        <f t="shared" si="10"/>
        <v>7269.7</v>
      </c>
      <c r="L110" s="446">
        <f t="shared" si="14"/>
        <v>-208.5</v>
      </c>
      <c r="M110" s="487">
        <v>1.0505</v>
      </c>
      <c r="N110" s="447">
        <f t="shared" si="12"/>
        <v>-219.02924999999999</v>
      </c>
      <c r="O110" s="355"/>
      <c r="P110" s="116"/>
    </row>
    <row r="111" spans="1:16" s="8" customFormat="1" ht="15" customHeight="1">
      <c r="A111" s="438" t="s">
        <v>266</v>
      </c>
      <c r="B111" s="438" t="s">
        <v>267</v>
      </c>
      <c r="C111" s="438" t="s">
        <v>53</v>
      </c>
      <c r="D111" s="439">
        <v>40673</v>
      </c>
      <c r="E111" s="440">
        <v>1336</v>
      </c>
      <c r="F111" s="441">
        <v>3.74</v>
      </c>
      <c r="G111" s="442">
        <f t="shared" si="13"/>
        <v>4996.6400000000003</v>
      </c>
      <c r="H111" s="496"/>
      <c r="I111" s="439">
        <v>40688</v>
      </c>
      <c r="J111" s="441">
        <v>3.552</v>
      </c>
      <c r="K111" s="445">
        <f t="shared" si="10"/>
        <v>4745.4719999999998</v>
      </c>
      <c r="L111" s="446">
        <f t="shared" si="14"/>
        <v>-251.16800000000057</v>
      </c>
      <c r="M111" s="487">
        <v>1.05579</v>
      </c>
      <c r="N111" s="447">
        <f t="shared" si="12"/>
        <v>-265.18066272000061</v>
      </c>
      <c r="O111" s="355"/>
      <c r="P111" s="116"/>
    </row>
    <row r="112" spans="1:16" s="8" customFormat="1" ht="15" customHeight="1">
      <c r="A112" s="438" t="s">
        <v>268</v>
      </c>
      <c r="B112" s="438" t="s">
        <v>269</v>
      </c>
      <c r="C112" s="438" t="s">
        <v>53</v>
      </c>
      <c r="D112" s="439">
        <v>40638</v>
      </c>
      <c r="E112" s="440">
        <v>7250</v>
      </c>
      <c r="F112" s="441">
        <v>2.08</v>
      </c>
      <c r="G112" s="442">
        <f t="shared" si="13"/>
        <v>15080</v>
      </c>
      <c r="H112" s="496"/>
      <c r="I112" s="439">
        <v>40689</v>
      </c>
      <c r="J112" s="441">
        <v>2.1680000000000001</v>
      </c>
      <c r="K112" s="445">
        <f t="shared" si="10"/>
        <v>15718.000000000002</v>
      </c>
      <c r="L112" s="446">
        <f t="shared" si="14"/>
        <v>638.00000000000182</v>
      </c>
      <c r="M112" s="487">
        <v>1.0530299999999999</v>
      </c>
      <c r="N112" s="447">
        <f t="shared" si="12"/>
        <v>671.83314000000189</v>
      </c>
      <c r="O112" s="355"/>
      <c r="P112" s="116"/>
    </row>
    <row r="113" spans="1:16" s="8" customFormat="1" ht="15" customHeight="1">
      <c r="A113" s="438" t="s">
        <v>197</v>
      </c>
      <c r="B113" s="438" t="s">
        <v>270</v>
      </c>
      <c r="C113" s="438" t="s">
        <v>53</v>
      </c>
      <c r="D113" s="439">
        <v>40660</v>
      </c>
      <c r="E113" s="440">
        <v>9230</v>
      </c>
      <c r="F113" s="441">
        <v>0.65</v>
      </c>
      <c r="G113" s="442">
        <f t="shared" si="13"/>
        <v>5999.5</v>
      </c>
      <c r="H113" s="496"/>
      <c r="I113" s="439">
        <v>40689</v>
      </c>
      <c r="J113" s="441">
        <v>0.60709999999999997</v>
      </c>
      <c r="K113" s="445">
        <f t="shared" si="10"/>
        <v>5603.5329999999994</v>
      </c>
      <c r="L113" s="446">
        <f t="shared" si="14"/>
        <v>-395.96700000000055</v>
      </c>
      <c r="M113" s="487">
        <v>1.0530299999999999</v>
      </c>
      <c r="N113" s="447">
        <f t="shared" si="12"/>
        <v>-416.96513001000056</v>
      </c>
      <c r="O113" s="355"/>
      <c r="P113" s="116"/>
    </row>
    <row r="114" spans="1:16" s="18" customFormat="1" ht="15" customHeight="1">
      <c r="A114" s="449" t="s">
        <v>271</v>
      </c>
      <c r="B114" s="449" t="s">
        <v>272</v>
      </c>
      <c r="C114" s="449" t="s">
        <v>78</v>
      </c>
      <c r="D114" s="450">
        <v>40675</v>
      </c>
      <c r="E114" s="451">
        <v>2174</v>
      </c>
      <c r="F114" s="452">
        <v>2.2999999999999998</v>
      </c>
      <c r="G114" s="453">
        <f t="shared" si="13"/>
        <v>5000.2</v>
      </c>
      <c r="H114" s="460"/>
      <c r="I114" s="450">
        <v>40689</v>
      </c>
      <c r="J114" s="452">
        <v>2.4750000000000001</v>
      </c>
      <c r="K114" s="456">
        <f>SUM(E114*J114)</f>
        <v>5380.6500000000005</v>
      </c>
      <c r="L114" s="457">
        <f>SUM(G114-K114)</f>
        <v>-380.45000000000073</v>
      </c>
      <c r="M114" s="488">
        <v>1.0530299999999999</v>
      </c>
      <c r="N114" s="459">
        <f t="shared" si="12"/>
        <v>-400.62526350000076</v>
      </c>
      <c r="O114" s="362"/>
      <c r="P114" s="117"/>
    </row>
    <row r="115" spans="1:16" s="8" customFormat="1" ht="15" customHeight="1">
      <c r="A115" s="438" t="s">
        <v>273</v>
      </c>
      <c r="B115" s="438" t="s">
        <v>6</v>
      </c>
      <c r="C115" s="438" t="s">
        <v>53</v>
      </c>
      <c r="D115" s="439">
        <v>40667</v>
      </c>
      <c r="E115" s="440">
        <v>471</v>
      </c>
      <c r="F115" s="441">
        <v>31.85</v>
      </c>
      <c r="G115" s="442">
        <f t="shared" si="13"/>
        <v>15001.35</v>
      </c>
      <c r="H115" s="496"/>
      <c r="I115" s="501"/>
      <c r="J115" s="441">
        <v>32.549999999999997</v>
      </c>
      <c r="K115" s="445">
        <f t="shared" si="10"/>
        <v>15331.05</v>
      </c>
      <c r="L115" s="446">
        <f>SUM(K115-G115)</f>
        <v>329.69999999999891</v>
      </c>
      <c r="M115" s="488">
        <v>1.0530299999999999</v>
      </c>
      <c r="N115" s="447">
        <f t="shared" si="12"/>
        <v>347.1839909999988</v>
      </c>
      <c r="O115" s="355"/>
      <c r="P115" s="116"/>
    </row>
    <row r="116" spans="1:16" s="18" customFormat="1" ht="15" customHeight="1">
      <c r="A116" s="449" t="s">
        <v>235</v>
      </c>
      <c r="B116" s="449" t="s">
        <v>274</v>
      </c>
      <c r="C116" s="449" t="s">
        <v>78</v>
      </c>
      <c r="D116" s="450">
        <v>40676</v>
      </c>
      <c r="E116" s="451">
        <v>7067</v>
      </c>
      <c r="F116" s="452">
        <v>1.415</v>
      </c>
      <c r="G116" s="453">
        <f t="shared" si="13"/>
        <v>9999.8050000000003</v>
      </c>
      <c r="H116" s="460"/>
      <c r="I116" s="856"/>
      <c r="J116" s="452">
        <v>1.4790000000000001</v>
      </c>
      <c r="K116" s="456">
        <f>SUM(E116*J116)</f>
        <v>10452.093000000001</v>
      </c>
      <c r="L116" s="457">
        <f>SUM(G116-K116)</f>
        <v>-452.28800000000047</v>
      </c>
      <c r="M116" s="488">
        <v>1.0530299999999999</v>
      </c>
      <c r="N116" s="459">
        <f t="shared" si="12"/>
        <v>-476.27283264000044</v>
      </c>
      <c r="O116" s="110"/>
      <c r="P116" s="117"/>
    </row>
    <row r="117" spans="1:16" s="8" customFormat="1" ht="15" customHeight="1">
      <c r="A117" s="438" t="s">
        <v>169</v>
      </c>
      <c r="B117" s="438" t="s">
        <v>223</v>
      </c>
      <c r="C117" s="14" t="s">
        <v>53</v>
      </c>
      <c r="D117" s="439">
        <v>40694</v>
      </c>
      <c r="E117" s="440">
        <v>1033</v>
      </c>
      <c r="F117" s="441">
        <v>9.68</v>
      </c>
      <c r="G117" s="442">
        <f t="shared" si="13"/>
        <v>9999.44</v>
      </c>
      <c r="H117" s="496"/>
      <c r="I117" s="501"/>
      <c r="J117" s="441">
        <v>9.0500000000000007</v>
      </c>
      <c r="K117" s="445">
        <f t="shared" si="10"/>
        <v>9348.6500000000015</v>
      </c>
      <c r="L117" s="446">
        <f>SUM(K117-G117)</f>
        <v>-650.78999999999905</v>
      </c>
      <c r="M117" s="488">
        <v>1.0530299999999999</v>
      </c>
      <c r="N117" s="447">
        <f t="shared" si="12"/>
        <v>-685.30139369999893</v>
      </c>
      <c r="O117" s="110"/>
      <c r="P117" s="116"/>
    </row>
    <row r="118" spans="1:16" s="8" customFormat="1" ht="15" customHeight="1">
      <c r="A118" s="438" t="s">
        <v>275</v>
      </c>
      <c r="B118" s="438" t="s">
        <v>276</v>
      </c>
      <c r="C118" s="438" t="s">
        <v>53</v>
      </c>
      <c r="D118" s="439">
        <v>40640</v>
      </c>
      <c r="E118" s="440">
        <v>30950</v>
      </c>
      <c r="F118" s="441">
        <v>0.48499999999999999</v>
      </c>
      <c r="G118" s="442">
        <f t="shared" si="13"/>
        <v>15010.75</v>
      </c>
      <c r="H118" s="496"/>
      <c r="I118" s="501"/>
      <c r="J118" s="441">
        <v>0.45</v>
      </c>
      <c r="K118" s="445">
        <f t="shared" si="10"/>
        <v>13927.5</v>
      </c>
      <c r="L118" s="446">
        <f>SUM(K118-G118)</f>
        <v>-1083.25</v>
      </c>
      <c r="M118" s="488">
        <v>1.0530299999999999</v>
      </c>
      <c r="N118" s="447">
        <f t="shared" si="12"/>
        <v>-1140.6947474999999</v>
      </c>
      <c r="O118" s="110"/>
      <c r="P118" s="116"/>
    </row>
    <row r="119" spans="1:16" s="8" customFormat="1" ht="15" customHeight="1">
      <c r="A119" s="438" t="s">
        <v>275</v>
      </c>
      <c r="B119" s="438" t="s">
        <v>276</v>
      </c>
      <c r="C119" s="438" t="s">
        <v>53</v>
      </c>
      <c r="D119" s="439">
        <v>40681</v>
      </c>
      <c r="E119" s="440">
        <v>20618</v>
      </c>
      <c r="F119" s="441">
        <v>0.48499999999999999</v>
      </c>
      <c r="G119" s="442">
        <f t="shared" si="13"/>
        <v>9999.73</v>
      </c>
      <c r="H119" s="496"/>
      <c r="I119" s="501"/>
      <c r="J119" s="441">
        <v>0.45</v>
      </c>
      <c r="K119" s="445">
        <f t="shared" si="10"/>
        <v>9278.1</v>
      </c>
      <c r="L119" s="446">
        <f>SUM(K119-G119)</f>
        <v>-721.6299999999992</v>
      </c>
      <c r="M119" s="488">
        <v>1.0530299999999999</v>
      </c>
      <c r="N119" s="447">
        <f t="shared" si="12"/>
        <v>-759.89803889999905</v>
      </c>
      <c r="O119" s="110"/>
      <c r="P119" s="116"/>
    </row>
    <row r="120" spans="1:16" s="8" customFormat="1" ht="15" customHeight="1">
      <c r="A120" s="438" t="s">
        <v>277</v>
      </c>
      <c r="B120" s="438" t="s">
        <v>225</v>
      </c>
      <c r="C120" s="438" t="s">
        <v>53</v>
      </c>
      <c r="D120" s="439">
        <v>40682</v>
      </c>
      <c r="E120" s="440">
        <v>2747</v>
      </c>
      <c r="F120" s="441">
        <v>3.64</v>
      </c>
      <c r="G120" s="442">
        <f t="shared" si="13"/>
        <v>9999.08</v>
      </c>
      <c r="H120" s="496"/>
      <c r="I120" s="501"/>
      <c r="J120" s="441">
        <v>3.59</v>
      </c>
      <c r="K120" s="445">
        <f t="shared" si="10"/>
        <v>9861.73</v>
      </c>
      <c r="L120" s="446">
        <f>SUM(K120-G120)</f>
        <v>-137.35000000000036</v>
      </c>
      <c r="M120" s="488">
        <v>1.0530299999999999</v>
      </c>
      <c r="N120" s="447">
        <f t="shared" si="12"/>
        <v>-144.63367050000036</v>
      </c>
      <c r="O120" s="110"/>
      <c r="P120" s="116"/>
    </row>
    <row r="121" spans="1:16" s="18" customFormat="1" ht="15" customHeight="1">
      <c r="A121" s="449" t="s">
        <v>278</v>
      </c>
      <c r="B121" s="449" t="s">
        <v>279</v>
      </c>
      <c r="C121" s="449" t="s">
        <v>78</v>
      </c>
      <c r="D121" s="450">
        <v>40679</v>
      </c>
      <c r="E121" s="451">
        <v>7042</v>
      </c>
      <c r="F121" s="452">
        <v>1.42</v>
      </c>
      <c r="G121" s="453">
        <f t="shared" si="13"/>
        <v>9999.64</v>
      </c>
      <c r="H121" s="460"/>
      <c r="I121" s="856"/>
      <c r="J121" s="452">
        <v>1.4850000000000001</v>
      </c>
      <c r="K121" s="456">
        <f t="shared" ref="K121:K127" si="15">SUM(E121*J121)</f>
        <v>10457.370000000001</v>
      </c>
      <c r="L121" s="457">
        <f>SUM(G121-K121)</f>
        <v>-457.73000000000138</v>
      </c>
      <c r="M121" s="488">
        <v>1.0530299999999999</v>
      </c>
      <c r="N121" s="459">
        <f t="shared" si="12"/>
        <v>-482.0034219000014</v>
      </c>
      <c r="O121" s="110"/>
      <c r="P121" s="117"/>
    </row>
    <row r="122" spans="1:16" s="18" customFormat="1" ht="15" customHeight="1">
      <c r="A122" s="449" t="s">
        <v>12</v>
      </c>
      <c r="B122" s="449" t="s">
        <v>13</v>
      </c>
      <c r="C122" s="449" t="s">
        <v>78</v>
      </c>
      <c r="D122" s="450">
        <v>40687</v>
      </c>
      <c r="E122" s="451">
        <v>10362</v>
      </c>
      <c r="F122" s="452">
        <v>0.96499999999999997</v>
      </c>
      <c r="G122" s="453">
        <f t="shared" si="13"/>
        <v>9999.33</v>
      </c>
      <c r="H122" s="460"/>
      <c r="I122" s="856"/>
      <c r="J122" s="452">
        <v>1.05</v>
      </c>
      <c r="K122" s="456">
        <f t="shared" si="15"/>
        <v>10880.1</v>
      </c>
      <c r="L122" s="457">
        <f>SUM(G122-K122)</f>
        <v>-880.77000000000044</v>
      </c>
      <c r="M122" s="488">
        <v>1.0530299999999999</v>
      </c>
      <c r="N122" s="459">
        <f t="shared" si="12"/>
        <v>-927.47723310000038</v>
      </c>
      <c r="O122" s="110"/>
      <c r="P122" s="117"/>
    </row>
    <row r="123" spans="1:16" s="8" customFormat="1" ht="15" customHeight="1">
      <c r="A123" s="438" t="s">
        <v>280</v>
      </c>
      <c r="B123" s="438" t="s">
        <v>11</v>
      </c>
      <c r="C123" s="438" t="s">
        <v>53</v>
      </c>
      <c r="D123" s="439">
        <v>40653</v>
      </c>
      <c r="E123" s="440">
        <v>1558</v>
      </c>
      <c r="F123" s="441">
        <v>7.7</v>
      </c>
      <c r="G123" s="442">
        <f t="shared" si="13"/>
        <v>11996.6</v>
      </c>
      <c r="H123" s="496"/>
      <c r="I123" s="501"/>
      <c r="J123" s="441">
        <v>3.63</v>
      </c>
      <c r="K123" s="445">
        <f t="shared" si="15"/>
        <v>5655.54</v>
      </c>
      <c r="L123" s="446">
        <f>SUM(K123-G123)</f>
        <v>-6341.06</v>
      </c>
      <c r="M123" s="488">
        <v>1.0530299999999999</v>
      </c>
      <c r="N123" s="447">
        <f t="shared" si="12"/>
        <v>-6677.3264117999997</v>
      </c>
      <c r="O123" s="110"/>
      <c r="P123" s="116"/>
    </row>
    <row r="124" spans="1:16" s="8" customFormat="1" ht="15" customHeight="1">
      <c r="A124" s="438" t="s">
        <v>281</v>
      </c>
      <c r="B124" s="438" t="s">
        <v>282</v>
      </c>
      <c r="C124" s="438"/>
      <c r="D124" s="439">
        <v>40653</v>
      </c>
      <c r="E124" s="440">
        <v>1558</v>
      </c>
      <c r="F124" s="441">
        <v>0</v>
      </c>
      <c r="G124" s="442">
        <f t="shared" si="13"/>
        <v>0</v>
      </c>
      <c r="H124" s="496"/>
      <c r="I124" s="439">
        <v>40717</v>
      </c>
      <c r="J124" s="441">
        <v>4.2</v>
      </c>
      <c r="K124" s="445">
        <f t="shared" si="15"/>
        <v>6543.6</v>
      </c>
      <c r="L124" s="446">
        <f>SUM(K124-G124)</f>
        <v>6543.6</v>
      </c>
      <c r="M124" s="487">
        <v>1.0567800000000001</v>
      </c>
      <c r="N124" s="447">
        <f t="shared" si="12"/>
        <v>6915.1456080000007</v>
      </c>
      <c r="O124" s="110"/>
      <c r="P124" s="116"/>
    </row>
    <row r="125" spans="1:16" s="18" customFormat="1" ht="15" customHeight="1">
      <c r="A125" s="449" t="s">
        <v>283</v>
      </c>
      <c r="B125" s="449" t="s">
        <v>284</v>
      </c>
      <c r="C125" s="449" t="s">
        <v>78</v>
      </c>
      <c r="D125" s="450">
        <v>40701</v>
      </c>
      <c r="E125" s="451">
        <v>4184</v>
      </c>
      <c r="F125" s="452">
        <v>2.39</v>
      </c>
      <c r="G125" s="453">
        <f t="shared" si="13"/>
        <v>9999.76</v>
      </c>
      <c r="H125" s="460"/>
      <c r="I125" s="450">
        <v>40723</v>
      </c>
      <c r="J125" s="452">
        <v>2.7349999999999999</v>
      </c>
      <c r="K125" s="456">
        <f t="shared" si="15"/>
        <v>11443.24</v>
      </c>
      <c r="L125" s="457">
        <f>SUM(G125-K125)</f>
        <v>-1443.4799999999996</v>
      </c>
      <c r="M125" s="488">
        <v>1.05402</v>
      </c>
      <c r="N125" s="459">
        <f t="shared" si="12"/>
        <v>-1521.4567895999994</v>
      </c>
      <c r="O125" s="110"/>
      <c r="P125" s="117"/>
    </row>
    <row r="126" spans="1:16" s="18" customFormat="1" ht="15" customHeight="1">
      <c r="A126" s="449" t="s">
        <v>285</v>
      </c>
      <c r="B126" s="449" t="s">
        <v>286</v>
      </c>
      <c r="C126" s="449" t="s">
        <v>78</v>
      </c>
      <c r="D126" s="450">
        <v>40714</v>
      </c>
      <c r="E126" s="451">
        <v>998</v>
      </c>
      <c r="F126" s="452">
        <v>10.02</v>
      </c>
      <c r="G126" s="453">
        <f t="shared" si="13"/>
        <v>9999.9599999999991</v>
      </c>
      <c r="H126" s="460"/>
      <c r="I126" s="450">
        <v>40725</v>
      </c>
      <c r="J126" s="452">
        <v>11.07</v>
      </c>
      <c r="K126" s="456">
        <f t="shared" si="15"/>
        <v>11047.86</v>
      </c>
      <c r="L126" s="457">
        <f>SUM(G126-K126)</f>
        <v>-1047.9000000000015</v>
      </c>
      <c r="M126" s="488">
        <v>1.07223</v>
      </c>
      <c r="N126" s="459">
        <f t="shared" si="12"/>
        <v>-1123.5898170000016</v>
      </c>
      <c r="O126" s="110"/>
      <c r="P126" s="117"/>
    </row>
    <row r="127" spans="1:16" s="8" customFormat="1" ht="15" customHeight="1">
      <c r="A127" s="438" t="s">
        <v>287</v>
      </c>
      <c r="B127" s="438" t="s">
        <v>288</v>
      </c>
      <c r="C127" s="438" t="s">
        <v>53</v>
      </c>
      <c r="D127" s="439">
        <v>40623</v>
      </c>
      <c r="E127" s="440">
        <v>15900</v>
      </c>
      <c r="F127" s="441">
        <v>0.71</v>
      </c>
      <c r="G127" s="442">
        <f t="shared" si="13"/>
        <v>11289</v>
      </c>
      <c r="H127" s="496"/>
      <c r="I127" s="439">
        <v>40725</v>
      </c>
      <c r="J127" s="441">
        <v>0.69210000000000005</v>
      </c>
      <c r="K127" s="445">
        <f t="shared" si="15"/>
        <v>11004.390000000001</v>
      </c>
      <c r="L127" s="446">
        <f>SUM(K127-G127)</f>
        <v>-284.60999999999876</v>
      </c>
      <c r="M127" s="487">
        <v>1.07223</v>
      </c>
      <c r="N127" s="447">
        <f t="shared" si="12"/>
        <v>-305.16738029999868</v>
      </c>
      <c r="O127" s="110"/>
      <c r="P127" s="116"/>
    </row>
    <row r="128" spans="1:16" s="18" customFormat="1" ht="15" customHeight="1">
      <c r="A128" s="449" t="s">
        <v>289</v>
      </c>
      <c r="B128" s="449" t="s">
        <v>290</v>
      </c>
      <c r="C128" s="449" t="s">
        <v>78</v>
      </c>
      <c r="D128" s="450">
        <v>40714</v>
      </c>
      <c r="E128" s="451">
        <v>514</v>
      </c>
      <c r="F128" s="452">
        <v>19.43</v>
      </c>
      <c r="G128" s="453">
        <f t="shared" si="13"/>
        <v>9987.02</v>
      </c>
      <c r="H128" s="460"/>
      <c r="I128" s="450">
        <v>40725</v>
      </c>
      <c r="J128" s="452">
        <v>22.01</v>
      </c>
      <c r="K128" s="456">
        <f t="shared" ref="K128:K134" si="16">SUM(E128*J128)</f>
        <v>11313.140000000001</v>
      </c>
      <c r="L128" s="457">
        <f t="shared" ref="L128:L134" si="17">SUM(G128-K128)</f>
        <v>-1326.1200000000008</v>
      </c>
      <c r="M128" s="488">
        <v>1.07223</v>
      </c>
      <c r="N128" s="459">
        <f t="shared" si="12"/>
        <v>-1421.905647600001</v>
      </c>
      <c r="O128" s="110"/>
      <c r="P128" s="117"/>
    </row>
    <row r="129" spans="1:16" s="18" customFormat="1" ht="15" customHeight="1">
      <c r="A129" s="449" t="s">
        <v>219</v>
      </c>
      <c r="B129" s="449" t="s">
        <v>219</v>
      </c>
      <c r="C129" s="449" t="s">
        <v>78</v>
      </c>
      <c r="D129" s="450">
        <v>40644</v>
      </c>
      <c r="E129" s="451">
        <v>4559</v>
      </c>
      <c r="F129" s="452">
        <v>3.22</v>
      </c>
      <c r="G129" s="453">
        <f t="shared" si="13"/>
        <v>14679.980000000001</v>
      </c>
      <c r="H129" s="460"/>
      <c r="I129" s="450">
        <v>40728</v>
      </c>
      <c r="J129" s="452">
        <v>2.931</v>
      </c>
      <c r="K129" s="456">
        <f t="shared" si="16"/>
        <v>13362.429</v>
      </c>
      <c r="L129" s="446">
        <f t="shared" si="17"/>
        <v>1317.5510000000013</v>
      </c>
      <c r="M129" s="488">
        <v>1.07761</v>
      </c>
      <c r="N129" s="447">
        <f t="shared" si="12"/>
        <v>1419.8061331100014</v>
      </c>
      <c r="O129" s="110"/>
      <c r="P129" s="117"/>
    </row>
    <row r="130" spans="1:16" s="18" customFormat="1" ht="15" customHeight="1">
      <c r="A130" s="449" t="s">
        <v>291</v>
      </c>
      <c r="B130" s="449" t="s">
        <v>209</v>
      </c>
      <c r="C130" s="449" t="s">
        <v>78</v>
      </c>
      <c r="D130" s="450">
        <v>40667</v>
      </c>
      <c r="E130" s="451">
        <v>3456</v>
      </c>
      <c r="F130" s="452">
        <v>4.34</v>
      </c>
      <c r="G130" s="453">
        <f t="shared" si="13"/>
        <v>14999.039999999999</v>
      </c>
      <c r="H130" s="460"/>
      <c r="I130" s="450">
        <v>40728</v>
      </c>
      <c r="J130" s="452">
        <v>4.2249999999999996</v>
      </c>
      <c r="K130" s="456">
        <f t="shared" si="16"/>
        <v>14601.599999999999</v>
      </c>
      <c r="L130" s="446">
        <f t="shared" si="17"/>
        <v>397.44000000000051</v>
      </c>
      <c r="M130" s="488">
        <v>1.07761</v>
      </c>
      <c r="N130" s="447">
        <f t="shared" si="12"/>
        <v>428.28531840000051</v>
      </c>
      <c r="O130" s="110"/>
      <c r="P130" s="117"/>
    </row>
    <row r="131" spans="1:16" s="18" customFormat="1" ht="15" customHeight="1">
      <c r="A131" s="449" t="s">
        <v>292</v>
      </c>
      <c r="B131" s="449" t="s">
        <v>149</v>
      </c>
      <c r="C131" s="449" t="s">
        <v>78</v>
      </c>
      <c r="D131" s="450">
        <v>40671</v>
      </c>
      <c r="E131" s="451">
        <v>1085</v>
      </c>
      <c r="F131" s="452">
        <v>9.2100000000000009</v>
      </c>
      <c r="G131" s="453">
        <f t="shared" si="13"/>
        <v>9992.85</v>
      </c>
      <c r="H131" s="460"/>
      <c r="I131" s="450">
        <v>40730</v>
      </c>
      <c r="J131" s="452">
        <v>8.3279999999999994</v>
      </c>
      <c r="K131" s="456">
        <f t="shared" si="16"/>
        <v>9035.8799999999992</v>
      </c>
      <c r="L131" s="446">
        <f t="shared" si="17"/>
        <v>956.97000000000116</v>
      </c>
      <c r="M131" s="488">
        <v>1.06917</v>
      </c>
      <c r="N131" s="447">
        <f t="shared" si="12"/>
        <v>1023.1636149000012</v>
      </c>
      <c r="O131" s="110"/>
      <c r="P131" s="117"/>
    </row>
    <row r="132" spans="1:16" s="18" customFormat="1" ht="15" customHeight="1">
      <c r="A132" s="449" t="s">
        <v>293</v>
      </c>
      <c r="B132" s="449" t="s">
        <v>294</v>
      </c>
      <c r="C132" s="449" t="s">
        <v>78</v>
      </c>
      <c r="D132" s="450">
        <v>40665</v>
      </c>
      <c r="E132" s="451">
        <v>9009</v>
      </c>
      <c r="F132" s="452">
        <v>1.665</v>
      </c>
      <c r="G132" s="453">
        <f t="shared" si="13"/>
        <v>14999.985000000001</v>
      </c>
      <c r="H132" s="460"/>
      <c r="I132" s="450">
        <v>40731</v>
      </c>
      <c r="J132" s="452">
        <v>1.3440000000000001</v>
      </c>
      <c r="K132" s="456">
        <f t="shared" si="16"/>
        <v>12108.096000000001</v>
      </c>
      <c r="L132" s="446">
        <f t="shared" si="17"/>
        <v>2891.8889999999992</v>
      </c>
      <c r="M132" s="488">
        <v>1.0697300000000001</v>
      </c>
      <c r="N132" s="447">
        <f t="shared" si="12"/>
        <v>3093.5404199699992</v>
      </c>
      <c r="O132" s="110"/>
      <c r="P132" s="117"/>
    </row>
    <row r="133" spans="1:16" s="18" customFormat="1" ht="15" customHeight="1">
      <c r="A133" s="449" t="s">
        <v>295</v>
      </c>
      <c r="B133" s="449" t="s">
        <v>296</v>
      </c>
      <c r="C133" s="449" t="s">
        <v>78</v>
      </c>
      <c r="D133" s="450">
        <v>40714</v>
      </c>
      <c r="E133" s="451">
        <v>681</v>
      </c>
      <c r="F133" s="452">
        <v>14.67</v>
      </c>
      <c r="G133" s="453">
        <f t="shared" si="13"/>
        <v>9990.27</v>
      </c>
      <c r="H133" s="460"/>
      <c r="I133" s="450">
        <v>40732</v>
      </c>
      <c r="J133" s="452">
        <v>16.57</v>
      </c>
      <c r="K133" s="456">
        <f t="shared" si="16"/>
        <v>11284.17</v>
      </c>
      <c r="L133" s="457">
        <f t="shared" si="17"/>
        <v>-1293.8999999999996</v>
      </c>
      <c r="M133" s="488">
        <v>1.07751</v>
      </c>
      <c r="N133" s="459">
        <f t="shared" si="12"/>
        <v>-1394.1901889999995</v>
      </c>
      <c r="O133" s="110"/>
      <c r="P133" s="117"/>
    </row>
    <row r="134" spans="1:16" s="18" customFormat="1" ht="15" customHeight="1">
      <c r="A134" s="449" t="s">
        <v>297</v>
      </c>
      <c r="B134" s="449" t="s">
        <v>298</v>
      </c>
      <c r="C134" s="449" t="s">
        <v>78</v>
      </c>
      <c r="D134" s="450">
        <v>40679</v>
      </c>
      <c r="E134" s="451">
        <v>1524</v>
      </c>
      <c r="F134" s="452">
        <v>6.56</v>
      </c>
      <c r="G134" s="453">
        <f t="shared" si="13"/>
        <v>9997.4399999999987</v>
      </c>
      <c r="H134" s="460"/>
      <c r="I134" s="450">
        <v>40737</v>
      </c>
      <c r="J134" s="452">
        <v>6.835</v>
      </c>
      <c r="K134" s="456">
        <f t="shared" si="16"/>
        <v>10416.539999999999</v>
      </c>
      <c r="L134" s="457">
        <f t="shared" si="17"/>
        <v>-419.10000000000036</v>
      </c>
      <c r="M134" s="488">
        <v>1.05942</v>
      </c>
      <c r="N134" s="459">
        <f t="shared" si="12"/>
        <v>-444.00292200000041</v>
      </c>
      <c r="O134" s="110"/>
      <c r="P134" s="117"/>
    </row>
    <row r="135" spans="1:16" s="8" customFormat="1" ht="15" customHeight="1">
      <c r="A135" s="438" t="s">
        <v>299</v>
      </c>
      <c r="B135" s="438" t="s">
        <v>300</v>
      </c>
      <c r="C135" s="438" t="s">
        <v>53</v>
      </c>
      <c r="D135" s="439">
        <v>40661</v>
      </c>
      <c r="E135" s="440">
        <v>1470</v>
      </c>
      <c r="F135" s="441">
        <v>8.17</v>
      </c>
      <c r="G135" s="442">
        <f t="shared" si="13"/>
        <v>12009.9</v>
      </c>
      <c r="H135" s="496"/>
      <c r="I135" s="439">
        <v>40737</v>
      </c>
      <c r="J135" s="441">
        <v>7.8390000000000004</v>
      </c>
      <c r="K135" s="445">
        <f t="shared" ref="K135:K142" si="18">SUM(E135*J135)</f>
        <v>11523.33</v>
      </c>
      <c r="L135" s="446">
        <f>SUM(K135-G135)</f>
        <v>-486.56999999999971</v>
      </c>
      <c r="M135" s="487">
        <v>1.05942</v>
      </c>
      <c r="N135" s="447">
        <f t="shared" si="12"/>
        <v>-515.48198939999975</v>
      </c>
      <c r="O135" s="110"/>
      <c r="P135" s="116"/>
    </row>
    <row r="136" spans="1:16" s="8" customFormat="1" ht="15" customHeight="1">
      <c r="A136" s="438" t="s">
        <v>299</v>
      </c>
      <c r="B136" s="438" t="s">
        <v>300</v>
      </c>
      <c r="C136" s="438" t="s">
        <v>53</v>
      </c>
      <c r="D136" s="439">
        <v>40682</v>
      </c>
      <c r="E136" s="440">
        <v>1150</v>
      </c>
      <c r="F136" s="441">
        <v>8.39</v>
      </c>
      <c r="G136" s="442">
        <f t="shared" si="13"/>
        <v>9648.5</v>
      </c>
      <c r="H136" s="496"/>
      <c r="I136" s="439">
        <v>40739</v>
      </c>
      <c r="J136" s="441">
        <v>7.8390000000000004</v>
      </c>
      <c r="K136" s="445">
        <f t="shared" si="18"/>
        <v>9014.85</v>
      </c>
      <c r="L136" s="446">
        <f>SUM(K136-G136)</f>
        <v>-633.64999999999964</v>
      </c>
      <c r="M136" s="487">
        <v>1.07216</v>
      </c>
      <c r="N136" s="447">
        <f t="shared" si="12"/>
        <v>-679.37418399999956</v>
      </c>
      <c r="O136" s="110"/>
      <c r="P136" s="116"/>
    </row>
    <row r="137" spans="1:16" s="18" customFormat="1" ht="15" customHeight="1">
      <c r="A137" s="449" t="s">
        <v>301</v>
      </c>
      <c r="B137" s="449" t="s">
        <v>302</v>
      </c>
      <c r="C137" s="449" t="s">
        <v>78</v>
      </c>
      <c r="D137" s="450">
        <v>40714</v>
      </c>
      <c r="E137" s="451">
        <v>429</v>
      </c>
      <c r="F137" s="452">
        <v>23.28</v>
      </c>
      <c r="G137" s="453">
        <f t="shared" si="13"/>
        <v>9987.1200000000008</v>
      </c>
      <c r="H137" s="460"/>
      <c r="I137" s="450">
        <v>40743</v>
      </c>
      <c r="J137" s="452">
        <v>25.67</v>
      </c>
      <c r="K137" s="456">
        <f t="shared" si="18"/>
        <v>11012.43</v>
      </c>
      <c r="L137" s="457">
        <f>SUM(G137-K137)</f>
        <v>-1025.3099999999995</v>
      </c>
      <c r="M137" s="488">
        <v>1.0605899999999999</v>
      </c>
      <c r="N137" s="459">
        <f t="shared" si="12"/>
        <v>-1087.4335328999994</v>
      </c>
      <c r="O137" s="110"/>
      <c r="P137" s="117"/>
    </row>
    <row r="138" spans="1:16" s="8" customFormat="1" ht="15" customHeight="1">
      <c r="A138" s="438" t="s">
        <v>303</v>
      </c>
      <c r="B138" s="438" t="s">
        <v>304</v>
      </c>
      <c r="C138" s="438" t="s">
        <v>53</v>
      </c>
      <c r="D138" s="439">
        <v>40676</v>
      </c>
      <c r="E138" s="440">
        <v>10869</v>
      </c>
      <c r="F138" s="441">
        <v>0.92</v>
      </c>
      <c r="G138" s="442">
        <f t="shared" si="13"/>
        <v>9999.48</v>
      </c>
      <c r="H138" s="496"/>
      <c r="I138" s="439">
        <v>40744</v>
      </c>
      <c r="J138" s="441">
        <v>0.91320000000000001</v>
      </c>
      <c r="K138" s="445">
        <f t="shared" si="18"/>
        <v>9925.5707999999995</v>
      </c>
      <c r="L138" s="446">
        <f>SUM(K138-G138)</f>
        <v>-73.909200000000055</v>
      </c>
      <c r="M138" s="487">
        <v>1.073</v>
      </c>
      <c r="N138" s="447">
        <f t="shared" si="12"/>
        <v>-79.30457160000006</v>
      </c>
      <c r="O138" s="110"/>
      <c r="P138" s="116"/>
    </row>
    <row r="139" spans="1:16" s="18" customFormat="1" ht="15" customHeight="1">
      <c r="A139" s="505" t="s">
        <v>305</v>
      </c>
      <c r="B139" s="505" t="s">
        <v>306</v>
      </c>
      <c r="C139" s="505" t="s">
        <v>78</v>
      </c>
      <c r="D139" s="506">
        <v>40616</v>
      </c>
      <c r="E139" s="507">
        <v>1590</v>
      </c>
      <c r="F139" s="503">
        <v>9.3930000000000007</v>
      </c>
      <c r="G139" s="508">
        <f t="shared" ref="G139:G170" si="19">SUM(E139*F139)</f>
        <v>14934.87</v>
      </c>
      <c r="H139" s="509"/>
      <c r="I139" s="506">
        <v>40930</v>
      </c>
      <c r="J139" s="503">
        <v>4.383</v>
      </c>
      <c r="K139" s="510">
        <f t="shared" si="18"/>
        <v>6968.97</v>
      </c>
      <c r="L139" s="511">
        <f>SUM(G139-K139)</f>
        <v>7965.9000000000005</v>
      </c>
      <c r="M139" s="504">
        <v>1</v>
      </c>
      <c r="N139" s="512">
        <f t="shared" si="12"/>
        <v>7965.9000000000005</v>
      </c>
      <c r="O139" s="110"/>
      <c r="P139" s="117"/>
    </row>
    <row r="140" spans="1:16" s="18" customFormat="1" ht="15" customHeight="1">
      <c r="A140" s="449" t="s">
        <v>307</v>
      </c>
      <c r="B140" s="449" t="s">
        <v>308</v>
      </c>
      <c r="C140" s="449" t="s">
        <v>78</v>
      </c>
      <c r="D140" s="450">
        <v>40647</v>
      </c>
      <c r="E140" s="451">
        <v>1547</v>
      </c>
      <c r="F140" s="452">
        <v>24.2</v>
      </c>
      <c r="G140" s="453">
        <f t="shared" si="19"/>
        <v>37437.4</v>
      </c>
      <c r="H140" s="460"/>
      <c r="I140" s="450">
        <v>40750</v>
      </c>
      <c r="J140" s="452">
        <v>21.93</v>
      </c>
      <c r="K140" s="456">
        <f t="shared" si="18"/>
        <v>33925.71</v>
      </c>
      <c r="L140" s="446">
        <f>SUM(G140-K140)</f>
        <v>3511.6900000000023</v>
      </c>
      <c r="M140" s="488">
        <v>1.0841700000000001</v>
      </c>
      <c r="N140" s="447">
        <f t="shared" si="12"/>
        <v>3807.2689473000028</v>
      </c>
      <c r="O140" s="110"/>
      <c r="P140" s="117"/>
    </row>
    <row r="141" spans="1:16" s="18" customFormat="1" ht="15" customHeight="1">
      <c r="A141" s="449" t="s">
        <v>137</v>
      </c>
      <c r="B141" s="449" t="s">
        <v>203</v>
      </c>
      <c r="C141" s="449" t="s">
        <v>78</v>
      </c>
      <c r="D141" s="450">
        <v>40700</v>
      </c>
      <c r="E141" s="451">
        <v>5000</v>
      </c>
      <c r="F141" s="452">
        <v>2</v>
      </c>
      <c r="G141" s="453">
        <f t="shared" si="19"/>
        <v>10000</v>
      </c>
      <c r="H141" s="460"/>
      <c r="I141" s="450">
        <v>40750</v>
      </c>
      <c r="J141" s="452">
        <v>2.1219999999999999</v>
      </c>
      <c r="K141" s="456">
        <f t="shared" si="18"/>
        <v>10610</v>
      </c>
      <c r="L141" s="457">
        <f>SUM(G141-K141)</f>
        <v>-610</v>
      </c>
      <c r="M141" s="488">
        <v>1.0841700000000001</v>
      </c>
      <c r="N141" s="459">
        <f t="shared" si="12"/>
        <v>-661.34370000000001</v>
      </c>
      <c r="O141" s="110"/>
      <c r="P141" s="117"/>
    </row>
    <row r="142" spans="1:16" s="8" customFormat="1" ht="15" customHeight="1">
      <c r="A142" s="438" t="s">
        <v>145</v>
      </c>
      <c r="B142" s="438" t="s">
        <v>309</v>
      </c>
      <c r="C142" s="438" t="s">
        <v>53</v>
      </c>
      <c r="D142" s="439">
        <v>40694</v>
      </c>
      <c r="E142" s="440">
        <v>3215</v>
      </c>
      <c r="F142" s="441">
        <v>3.11</v>
      </c>
      <c r="G142" s="442">
        <f t="shared" si="19"/>
        <v>9998.65</v>
      </c>
      <c r="H142" s="496"/>
      <c r="I142" s="439">
        <v>40780</v>
      </c>
      <c r="J142" s="441">
        <v>2.7839999999999998</v>
      </c>
      <c r="K142" s="445">
        <f t="shared" si="18"/>
        <v>8950.56</v>
      </c>
      <c r="L142" s="446">
        <f>SUM(K142-G142)</f>
        <v>-1048.0900000000001</v>
      </c>
      <c r="M142" s="487">
        <v>1.0472999999999999</v>
      </c>
      <c r="N142" s="447">
        <f t="shared" si="12"/>
        <v>-1097.664657</v>
      </c>
      <c r="O142" s="110"/>
      <c r="P142" s="116"/>
    </row>
    <row r="143" spans="1:16" s="18" customFormat="1" ht="15" customHeight="1">
      <c r="A143" s="449" t="s">
        <v>226</v>
      </c>
      <c r="B143" s="449" t="s">
        <v>226</v>
      </c>
      <c r="C143" s="449" t="s">
        <v>78</v>
      </c>
      <c r="D143" s="450">
        <v>40714</v>
      </c>
      <c r="E143" s="451">
        <v>2105</v>
      </c>
      <c r="F143" s="452">
        <v>4.75</v>
      </c>
      <c r="G143" s="453">
        <f t="shared" si="19"/>
        <v>9998.75</v>
      </c>
      <c r="H143" s="460"/>
      <c r="I143" s="450">
        <v>40786</v>
      </c>
      <c r="J143" s="452">
        <v>4.32</v>
      </c>
      <c r="K143" s="456">
        <f t="shared" ref="K143:K148" si="20">SUM(E143*J143)</f>
        <v>9093.6</v>
      </c>
      <c r="L143" s="446">
        <f t="shared" ref="L143:L148" si="21">SUM(G143-K143)</f>
        <v>905.14999999999964</v>
      </c>
      <c r="M143" s="488">
        <v>1.06806</v>
      </c>
      <c r="N143" s="447">
        <f t="shared" si="12"/>
        <v>966.75450899999964</v>
      </c>
      <c r="O143" s="110"/>
      <c r="P143" s="117"/>
    </row>
    <row r="144" spans="1:16" s="18" customFormat="1" ht="15" customHeight="1">
      <c r="A144" s="449" t="s">
        <v>144</v>
      </c>
      <c r="B144" s="449" t="s">
        <v>310</v>
      </c>
      <c r="C144" s="449" t="s">
        <v>78</v>
      </c>
      <c r="D144" s="450">
        <v>40686</v>
      </c>
      <c r="E144" s="451">
        <v>1916</v>
      </c>
      <c r="F144" s="452">
        <v>5.22</v>
      </c>
      <c r="G144" s="453">
        <f t="shared" si="19"/>
        <v>10001.519999999999</v>
      </c>
      <c r="H144" s="460"/>
      <c r="I144" s="450">
        <v>40787</v>
      </c>
      <c r="J144" s="452">
        <v>4.7539999999999996</v>
      </c>
      <c r="K144" s="456">
        <f t="shared" si="20"/>
        <v>9108.6639999999989</v>
      </c>
      <c r="L144" s="446">
        <f t="shared" si="21"/>
        <v>892.85599999999977</v>
      </c>
      <c r="M144" s="488">
        <v>1.0705199999999999</v>
      </c>
      <c r="N144" s="447">
        <f t="shared" si="12"/>
        <v>955.82020511999963</v>
      </c>
      <c r="O144" s="110"/>
      <c r="P144" s="117"/>
    </row>
    <row r="145" spans="1:16" s="18" customFormat="1" ht="15" customHeight="1">
      <c r="A145" s="449" t="s">
        <v>311</v>
      </c>
      <c r="B145" s="449" t="s">
        <v>312</v>
      </c>
      <c r="C145" s="449" t="s">
        <v>78</v>
      </c>
      <c r="D145" s="450">
        <v>40701</v>
      </c>
      <c r="E145" s="451">
        <v>2512</v>
      </c>
      <c r="F145" s="452">
        <v>3.98</v>
      </c>
      <c r="G145" s="453">
        <f t="shared" si="19"/>
        <v>9997.76</v>
      </c>
      <c r="H145" s="460"/>
      <c r="I145" s="450">
        <v>40801</v>
      </c>
      <c r="J145" s="452">
        <v>3.0569999999999999</v>
      </c>
      <c r="K145" s="456">
        <f t="shared" si="20"/>
        <v>7679.1840000000002</v>
      </c>
      <c r="L145" s="446">
        <f t="shared" si="21"/>
        <v>2318.576</v>
      </c>
      <c r="M145" s="488">
        <v>1.0276799999999999</v>
      </c>
      <c r="N145" s="447">
        <f t="shared" si="12"/>
        <v>2382.7541836799996</v>
      </c>
      <c r="O145" s="110"/>
      <c r="P145" s="117"/>
    </row>
    <row r="146" spans="1:16" s="18" customFormat="1" ht="15" customHeight="1">
      <c r="A146" s="449" t="s">
        <v>313</v>
      </c>
      <c r="B146" s="449" t="s">
        <v>314</v>
      </c>
      <c r="C146" s="449" t="s">
        <v>78</v>
      </c>
      <c r="D146" s="450">
        <v>40798</v>
      </c>
      <c r="E146" s="451">
        <v>5000</v>
      </c>
      <c r="F146" s="452">
        <v>2.44</v>
      </c>
      <c r="G146" s="453">
        <f t="shared" si="19"/>
        <v>12200</v>
      </c>
      <c r="H146" s="460"/>
      <c r="I146" s="450">
        <v>40827</v>
      </c>
      <c r="J146" s="452">
        <v>2.65</v>
      </c>
      <c r="K146" s="456">
        <f t="shared" si="20"/>
        <v>13250</v>
      </c>
      <c r="L146" s="457">
        <f t="shared" si="21"/>
        <v>-1050</v>
      </c>
      <c r="M146" s="488">
        <v>0.99858999999999998</v>
      </c>
      <c r="N146" s="459">
        <f t="shared" si="12"/>
        <v>-1048.5194999999999</v>
      </c>
      <c r="O146" s="110"/>
      <c r="P146" s="117"/>
    </row>
    <row r="147" spans="1:16" s="18" customFormat="1" ht="15" customHeight="1">
      <c r="A147" s="449" t="s">
        <v>315</v>
      </c>
      <c r="B147" s="449" t="s">
        <v>316</v>
      </c>
      <c r="C147" s="449" t="s">
        <v>78</v>
      </c>
      <c r="D147" s="450">
        <v>40671</v>
      </c>
      <c r="E147" s="451">
        <v>9134</v>
      </c>
      <c r="F147" s="452">
        <v>1.095</v>
      </c>
      <c r="G147" s="453">
        <f t="shared" si="19"/>
        <v>10001.73</v>
      </c>
      <c r="H147" s="460"/>
      <c r="I147" s="450">
        <v>40835</v>
      </c>
      <c r="J147" s="452">
        <v>0.95499999999999996</v>
      </c>
      <c r="K147" s="456">
        <f t="shared" si="20"/>
        <v>8722.9699999999993</v>
      </c>
      <c r="L147" s="446">
        <f t="shared" si="21"/>
        <v>1278.7600000000002</v>
      </c>
      <c r="M147" s="488">
        <v>1.0261400000000001</v>
      </c>
      <c r="N147" s="447">
        <f t="shared" si="12"/>
        <v>1312.1867864000003</v>
      </c>
      <c r="O147" s="110"/>
      <c r="P147" s="117"/>
    </row>
    <row r="148" spans="1:16" s="18" customFormat="1" ht="15" customHeight="1">
      <c r="A148" s="449" t="s">
        <v>317</v>
      </c>
      <c r="B148" s="449" t="s">
        <v>318</v>
      </c>
      <c r="C148" s="449" t="s">
        <v>78</v>
      </c>
      <c r="D148" s="450">
        <v>40812</v>
      </c>
      <c r="E148" s="451">
        <v>9000</v>
      </c>
      <c r="F148" s="452">
        <v>0.17</v>
      </c>
      <c r="G148" s="453">
        <f t="shared" si="19"/>
        <v>1530</v>
      </c>
      <c r="H148" s="460"/>
      <c r="I148" s="450">
        <v>40837</v>
      </c>
      <c r="J148" s="452">
        <v>0.28100000000000003</v>
      </c>
      <c r="K148" s="456">
        <f t="shared" si="20"/>
        <v>2529.0000000000005</v>
      </c>
      <c r="L148" s="457">
        <f t="shared" si="21"/>
        <v>-999.00000000000045</v>
      </c>
      <c r="M148" s="488">
        <v>1.02291</v>
      </c>
      <c r="N148" s="459">
        <f t="shared" si="12"/>
        <v>-1021.8870900000004</v>
      </c>
      <c r="O148" s="110"/>
      <c r="P148" s="117"/>
    </row>
    <row r="149" spans="1:16" s="8" customFormat="1" ht="15" customHeight="1">
      <c r="A149" s="438" t="s">
        <v>319</v>
      </c>
      <c r="B149" s="438" t="s">
        <v>320</v>
      </c>
      <c r="C149" s="438" t="s">
        <v>53</v>
      </c>
      <c r="D149" s="439">
        <v>40826</v>
      </c>
      <c r="E149" s="440">
        <v>1204</v>
      </c>
      <c r="F149" s="441">
        <v>8.75</v>
      </c>
      <c r="G149" s="442">
        <f t="shared" si="19"/>
        <v>10535</v>
      </c>
      <c r="H149" s="496"/>
      <c r="I149" s="439">
        <v>40842</v>
      </c>
      <c r="J149" s="441">
        <v>7.92</v>
      </c>
      <c r="K149" s="445">
        <f t="shared" ref="K149:K156" si="22">SUM(E149*J149)</f>
        <v>9535.68</v>
      </c>
      <c r="L149" s="446">
        <f>SUM(K149-G149)</f>
        <v>-999.31999999999971</v>
      </c>
      <c r="M149" s="487">
        <v>1.0427200000000001</v>
      </c>
      <c r="N149" s="447">
        <f t="shared" si="12"/>
        <v>-1042.0109503999997</v>
      </c>
      <c r="O149" s="110"/>
      <c r="P149" s="116"/>
    </row>
    <row r="150" spans="1:16" s="18" customFormat="1" ht="15" customHeight="1">
      <c r="A150" s="449" t="s">
        <v>321</v>
      </c>
      <c r="B150" s="449" t="s">
        <v>322</v>
      </c>
      <c r="C150" s="449" t="s">
        <v>78</v>
      </c>
      <c r="D150" s="450">
        <v>40687</v>
      </c>
      <c r="E150" s="451">
        <v>594</v>
      </c>
      <c r="F150" s="452">
        <v>16.850000000000001</v>
      </c>
      <c r="G150" s="453">
        <f t="shared" si="19"/>
        <v>10008.900000000001</v>
      </c>
      <c r="H150" s="460"/>
      <c r="I150" s="439">
        <v>40842</v>
      </c>
      <c r="J150" s="452">
        <v>15.76</v>
      </c>
      <c r="K150" s="456">
        <f t="shared" si="22"/>
        <v>9361.44</v>
      </c>
      <c r="L150" s="446">
        <f>SUM(G150-K150)</f>
        <v>647.46000000000095</v>
      </c>
      <c r="M150" s="488">
        <v>1.0427200000000001</v>
      </c>
      <c r="N150" s="447">
        <f t="shared" si="12"/>
        <v>675.11949120000099</v>
      </c>
      <c r="O150" s="110"/>
      <c r="P150" s="117"/>
    </row>
    <row r="151" spans="1:16" s="18" customFormat="1" ht="15" customHeight="1">
      <c r="A151" s="449" t="s">
        <v>323</v>
      </c>
      <c r="B151" s="449" t="s">
        <v>324</v>
      </c>
      <c r="C151" s="449" t="s">
        <v>78</v>
      </c>
      <c r="D151" s="450">
        <v>40646</v>
      </c>
      <c r="E151" s="451">
        <v>1547</v>
      </c>
      <c r="F151" s="452">
        <v>7.11</v>
      </c>
      <c r="G151" s="453">
        <f t="shared" si="19"/>
        <v>10999.17</v>
      </c>
      <c r="H151" s="460"/>
      <c r="I151" s="450">
        <v>40842</v>
      </c>
      <c r="J151" s="452">
        <v>4.13</v>
      </c>
      <c r="K151" s="456">
        <f t="shared" si="22"/>
        <v>6389.11</v>
      </c>
      <c r="L151" s="446">
        <f>SUM(G151-K151)</f>
        <v>4610.0600000000004</v>
      </c>
      <c r="M151" s="488">
        <v>1.0427200000000001</v>
      </c>
      <c r="N151" s="447">
        <f t="shared" si="12"/>
        <v>4807.0017632000008</v>
      </c>
      <c r="O151" s="110"/>
      <c r="P151" s="117"/>
    </row>
    <row r="152" spans="1:16" s="18" customFormat="1" ht="15" customHeight="1">
      <c r="A152" s="449" t="s">
        <v>325</v>
      </c>
      <c r="B152" s="449" t="s">
        <v>326</v>
      </c>
      <c r="C152" s="449" t="s">
        <v>78</v>
      </c>
      <c r="D152" s="450">
        <v>40665</v>
      </c>
      <c r="E152" s="451">
        <v>5618</v>
      </c>
      <c r="F152" s="452">
        <v>2.67</v>
      </c>
      <c r="G152" s="453">
        <f t="shared" si="19"/>
        <v>15000.06</v>
      </c>
      <c r="H152" s="460"/>
      <c r="I152" s="450">
        <v>40858</v>
      </c>
      <c r="J152" s="452">
        <v>2.2090000000000001</v>
      </c>
      <c r="K152" s="456">
        <f t="shared" si="22"/>
        <v>12410.162</v>
      </c>
      <c r="L152" s="446">
        <f>SUM(G152-K152)</f>
        <v>2589.8979999999992</v>
      </c>
      <c r="M152" s="488">
        <v>1.0147699999999999</v>
      </c>
      <c r="N152" s="447">
        <f t="shared" si="12"/>
        <v>2628.150793459999</v>
      </c>
      <c r="O152" s="110"/>
      <c r="P152" s="117"/>
    </row>
    <row r="153" spans="1:16" s="18" customFormat="1" ht="15" customHeight="1">
      <c r="A153" s="438" t="s">
        <v>327</v>
      </c>
      <c r="B153" s="438" t="s">
        <v>328</v>
      </c>
      <c r="C153" s="438" t="s">
        <v>53</v>
      </c>
      <c r="D153" s="439">
        <v>40844</v>
      </c>
      <c r="E153" s="440">
        <v>50000</v>
      </c>
      <c r="F153" s="441">
        <v>1.109</v>
      </c>
      <c r="G153" s="442">
        <f t="shared" si="19"/>
        <v>55450</v>
      </c>
      <c r="H153" s="496"/>
      <c r="I153" s="489">
        <v>40862</v>
      </c>
      <c r="J153" s="492">
        <v>1.1000000000000001</v>
      </c>
      <c r="K153" s="445">
        <f t="shared" si="22"/>
        <v>55000.000000000007</v>
      </c>
      <c r="L153" s="446">
        <f>SUM(K153-G153)</f>
        <v>-449.99999999999272</v>
      </c>
      <c r="M153" s="487">
        <v>1.0197499999999999</v>
      </c>
      <c r="N153" s="447">
        <f t="shared" si="12"/>
        <v>-458.88749999999254</v>
      </c>
      <c r="O153" s="110"/>
      <c r="P153" s="117"/>
    </row>
    <row r="154" spans="1:16" s="18" customFormat="1" ht="15" customHeight="1">
      <c r="A154" s="449" t="s">
        <v>329</v>
      </c>
      <c r="B154" s="449" t="s">
        <v>330</v>
      </c>
      <c r="C154" s="449" t="s">
        <v>78</v>
      </c>
      <c r="D154" s="450">
        <v>40700</v>
      </c>
      <c r="E154" s="451">
        <v>4975</v>
      </c>
      <c r="F154" s="452">
        <v>2.0099999999999998</v>
      </c>
      <c r="G154" s="453">
        <f t="shared" si="19"/>
        <v>9999.7499999999982</v>
      </c>
      <c r="H154" s="460"/>
      <c r="I154" s="450">
        <v>40863</v>
      </c>
      <c r="J154" s="452">
        <v>1.7050000000000001</v>
      </c>
      <c r="K154" s="456">
        <f t="shared" si="22"/>
        <v>8482.375</v>
      </c>
      <c r="L154" s="446">
        <f>SUM(G154-K154)</f>
        <v>1517.3749999999982</v>
      </c>
      <c r="M154" s="488">
        <v>1.01766</v>
      </c>
      <c r="N154" s="447">
        <f t="shared" si="12"/>
        <v>1544.1718424999981</v>
      </c>
      <c r="O154" s="110"/>
      <c r="P154" s="117"/>
    </row>
    <row r="155" spans="1:16" s="18" customFormat="1" ht="15" customHeight="1">
      <c r="A155" s="438" t="s">
        <v>331</v>
      </c>
      <c r="B155" s="438" t="s">
        <v>162</v>
      </c>
      <c r="C155" s="438" t="s">
        <v>53</v>
      </c>
      <c r="D155" s="439">
        <v>40798</v>
      </c>
      <c r="E155" s="440">
        <v>8300</v>
      </c>
      <c r="F155" s="441">
        <v>3.53</v>
      </c>
      <c r="G155" s="442">
        <f t="shared" si="19"/>
        <v>29299</v>
      </c>
      <c r="H155" s="496"/>
      <c r="I155" s="489">
        <v>40865</v>
      </c>
      <c r="J155" s="492">
        <v>3.41</v>
      </c>
      <c r="K155" s="445">
        <f t="shared" si="22"/>
        <v>28303</v>
      </c>
      <c r="L155" s="446">
        <f>SUM(K155-G155)</f>
        <v>-996</v>
      </c>
      <c r="M155" s="487">
        <v>0.99973999999999996</v>
      </c>
      <c r="N155" s="447">
        <f t="shared" si="12"/>
        <v>-995.74104</v>
      </c>
      <c r="O155" s="110"/>
      <c r="P155" s="117"/>
    </row>
    <row r="156" spans="1:16" s="18" customFormat="1" ht="15" customHeight="1">
      <c r="A156" s="449" t="s">
        <v>332</v>
      </c>
      <c r="B156" s="449" t="s">
        <v>333</v>
      </c>
      <c r="C156" s="449" t="s">
        <v>78</v>
      </c>
      <c r="D156" s="450">
        <v>40714</v>
      </c>
      <c r="E156" s="451">
        <v>3690</v>
      </c>
      <c r="F156" s="452">
        <v>2.71</v>
      </c>
      <c r="G156" s="453">
        <f t="shared" si="19"/>
        <v>9999.9</v>
      </c>
      <c r="H156" s="460"/>
      <c r="I156" s="450">
        <v>40865</v>
      </c>
      <c r="J156" s="452">
        <v>2.488</v>
      </c>
      <c r="K156" s="456">
        <f t="shared" si="22"/>
        <v>9180.7199999999993</v>
      </c>
      <c r="L156" s="446">
        <f>SUM(G156-K156)</f>
        <v>819.18000000000029</v>
      </c>
      <c r="M156" s="488">
        <v>0.99973999999999996</v>
      </c>
      <c r="N156" s="447">
        <f t="shared" si="12"/>
        <v>818.96701320000022</v>
      </c>
      <c r="O156" s="110"/>
      <c r="P156" s="117"/>
    </row>
    <row r="157" spans="1:16" s="18" customFormat="1" ht="15" customHeight="1">
      <c r="A157" s="438" t="s">
        <v>334</v>
      </c>
      <c r="B157" s="438" t="s">
        <v>335</v>
      </c>
      <c r="C157" s="438" t="s">
        <v>53</v>
      </c>
      <c r="D157" s="439">
        <v>40856</v>
      </c>
      <c r="E157" s="440">
        <v>16600</v>
      </c>
      <c r="F157" s="441">
        <v>0.82299999999999995</v>
      </c>
      <c r="G157" s="442">
        <f t="shared" si="19"/>
        <v>13661.8</v>
      </c>
      <c r="H157" s="496"/>
      <c r="I157" s="489">
        <v>40868</v>
      </c>
      <c r="J157" s="492">
        <v>0.79900000000000004</v>
      </c>
      <c r="K157" s="445">
        <f t="shared" ref="K157:K163" si="23">SUM(E157*J157)</f>
        <v>13263.400000000001</v>
      </c>
      <c r="L157" s="446">
        <f t="shared" ref="L157:L163" si="24">SUM(K157-G157)</f>
        <v>-398.39999999999782</v>
      </c>
      <c r="M157" s="487">
        <v>0.99992999999999999</v>
      </c>
      <c r="N157" s="447">
        <f t="shared" si="12"/>
        <v>-398.3721119999978</v>
      </c>
      <c r="O157" s="110"/>
      <c r="P157" s="117"/>
    </row>
    <row r="158" spans="1:16" s="18" customFormat="1" ht="15" customHeight="1">
      <c r="A158" s="438" t="s">
        <v>336</v>
      </c>
      <c r="B158" s="438" t="s">
        <v>337</v>
      </c>
      <c r="C158" s="438" t="s">
        <v>53</v>
      </c>
      <c r="D158" s="439">
        <v>40798</v>
      </c>
      <c r="E158" s="440">
        <v>20000</v>
      </c>
      <c r="F158" s="441">
        <v>0.73499999999999999</v>
      </c>
      <c r="G158" s="442">
        <f t="shared" si="19"/>
        <v>14700</v>
      </c>
      <c r="H158" s="496"/>
      <c r="I158" s="489">
        <v>40875</v>
      </c>
      <c r="J158" s="492">
        <v>0.84</v>
      </c>
      <c r="K158" s="445">
        <f t="shared" si="23"/>
        <v>16800</v>
      </c>
      <c r="L158" s="446">
        <f t="shared" si="24"/>
        <v>2100</v>
      </c>
      <c r="M158" s="487">
        <v>0.98133000000000004</v>
      </c>
      <c r="N158" s="447">
        <f t="shared" si="12"/>
        <v>2060.7930000000001</v>
      </c>
      <c r="O158" s="110"/>
      <c r="P158" s="117"/>
    </row>
    <row r="159" spans="1:16" s="18" customFormat="1" ht="15" customHeight="1">
      <c r="A159" s="438" t="s">
        <v>338</v>
      </c>
      <c r="B159" s="438" t="s">
        <v>339</v>
      </c>
      <c r="C159" s="438" t="s">
        <v>53</v>
      </c>
      <c r="D159" s="439">
        <v>40854</v>
      </c>
      <c r="E159" s="440">
        <v>17241</v>
      </c>
      <c r="F159" s="441">
        <v>0.82899999999999996</v>
      </c>
      <c r="G159" s="442">
        <f t="shared" si="19"/>
        <v>14292.788999999999</v>
      </c>
      <c r="H159" s="496"/>
      <c r="I159" s="489">
        <v>40891</v>
      </c>
      <c r="J159" s="492">
        <v>0.83</v>
      </c>
      <c r="K159" s="445">
        <f t="shared" si="23"/>
        <v>14310.029999999999</v>
      </c>
      <c r="L159" s="446">
        <f t="shared" si="24"/>
        <v>17.240999999999985</v>
      </c>
      <c r="M159" s="487">
        <v>1.0015700000000001</v>
      </c>
      <c r="N159" s="447">
        <f t="shared" si="12"/>
        <v>17.268068369999988</v>
      </c>
      <c r="O159" s="110"/>
      <c r="P159" s="117"/>
    </row>
    <row r="160" spans="1:16" s="18" customFormat="1" ht="15" customHeight="1">
      <c r="A160" s="438" t="s">
        <v>220</v>
      </c>
      <c r="B160" s="438" t="s">
        <v>221</v>
      </c>
      <c r="C160" s="438" t="s">
        <v>53</v>
      </c>
      <c r="D160" s="439">
        <v>40869</v>
      </c>
      <c r="E160" s="440">
        <v>7576</v>
      </c>
      <c r="F160" s="441">
        <v>4.4960000000000004</v>
      </c>
      <c r="G160" s="442">
        <f t="shared" si="19"/>
        <v>34061.696000000004</v>
      </c>
      <c r="H160" s="496"/>
      <c r="I160" s="489">
        <v>40891</v>
      </c>
      <c r="J160" s="492">
        <v>4.4710000000000001</v>
      </c>
      <c r="K160" s="445">
        <f t="shared" si="23"/>
        <v>33872.296000000002</v>
      </c>
      <c r="L160" s="446">
        <f t="shared" si="24"/>
        <v>-189.40000000000146</v>
      </c>
      <c r="M160" s="487">
        <v>1.0015700000000001</v>
      </c>
      <c r="N160" s="447">
        <f t="shared" si="12"/>
        <v>-189.69735800000146</v>
      </c>
      <c r="O160" s="110"/>
      <c r="P160" s="117"/>
    </row>
    <row r="161" spans="1:16" s="18" customFormat="1" ht="15" customHeight="1">
      <c r="A161" s="438" t="s">
        <v>340</v>
      </c>
      <c r="B161" s="438" t="s">
        <v>341</v>
      </c>
      <c r="C161" s="438" t="s">
        <v>53</v>
      </c>
      <c r="D161" s="439">
        <v>40864</v>
      </c>
      <c r="E161" s="440">
        <v>15151</v>
      </c>
      <c r="F161" s="441">
        <v>0.58799999999999997</v>
      </c>
      <c r="G161" s="442">
        <f t="shared" si="19"/>
        <v>8908.7879999999986</v>
      </c>
      <c r="H161" s="496"/>
      <c r="I161" s="489">
        <v>40892</v>
      </c>
      <c r="J161" s="492">
        <v>0.54500000000000004</v>
      </c>
      <c r="K161" s="445">
        <f t="shared" si="23"/>
        <v>8257.2950000000001</v>
      </c>
      <c r="L161" s="446">
        <f t="shared" si="24"/>
        <v>-651.49299999999857</v>
      </c>
      <c r="M161" s="487">
        <v>0.99090999999999996</v>
      </c>
      <c r="N161" s="447">
        <f t="shared" si="12"/>
        <v>-645.57092862999855</v>
      </c>
      <c r="O161" s="110"/>
      <c r="P161" s="117"/>
    </row>
    <row r="162" spans="1:16" s="18" customFormat="1" ht="15" customHeight="1">
      <c r="A162" s="438" t="s">
        <v>248</v>
      </c>
      <c r="B162" s="438" t="s">
        <v>249</v>
      </c>
      <c r="C162" s="438" t="s">
        <v>53</v>
      </c>
      <c r="D162" s="439">
        <v>40865</v>
      </c>
      <c r="E162" s="440">
        <v>9090</v>
      </c>
      <c r="F162" s="441">
        <v>1.325</v>
      </c>
      <c r="G162" s="442">
        <f t="shared" si="19"/>
        <v>12044.25</v>
      </c>
      <c r="H162" s="496"/>
      <c r="I162" s="489">
        <v>40896</v>
      </c>
      <c r="J162" s="492">
        <v>1.3089999999999999</v>
      </c>
      <c r="K162" s="445">
        <f t="shared" si="23"/>
        <v>11898.81</v>
      </c>
      <c r="L162" s="446">
        <f t="shared" si="24"/>
        <v>-145.44000000000051</v>
      </c>
      <c r="M162" s="487">
        <v>0.99868999999999997</v>
      </c>
      <c r="N162" s="447">
        <f t="shared" si="12"/>
        <v>-145.2494736000005</v>
      </c>
      <c r="O162" s="110"/>
      <c r="P162" s="117"/>
    </row>
    <row r="163" spans="1:16" s="18" customFormat="1" ht="15" customHeight="1">
      <c r="A163" s="438" t="s">
        <v>342</v>
      </c>
      <c r="B163" s="438" t="s">
        <v>343</v>
      </c>
      <c r="C163" s="438" t="s">
        <v>53</v>
      </c>
      <c r="D163" s="439">
        <v>40893</v>
      </c>
      <c r="E163" s="440">
        <v>7142</v>
      </c>
      <c r="F163" s="441">
        <v>2.31</v>
      </c>
      <c r="G163" s="442">
        <f t="shared" si="19"/>
        <v>16498.02</v>
      </c>
      <c r="H163" s="496"/>
      <c r="I163" s="489">
        <v>40896</v>
      </c>
      <c r="J163" s="492">
        <v>2.2400000000000002</v>
      </c>
      <c r="K163" s="445">
        <f t="shared" si="23"/>
        <v>15998.080000000002</v>
      </c>
      <c r="L163" s="446">
        <f t="shared" si="24"/>
        <v>-499.93999999999869</v>
      </c>
      <c r="M163" s="487">
        <v>0.99868999999999997</v>
      </c>
      <c r="N163" s="447">
        <f t="shared" si="12"/>
        <v>-499.28507859999866</v>
      </c>
      <c r="O163" s="110"/>
      <c r="P163" s="117"/>
    </row>
    <row r="164" spans="1:16" s="18" customFormat="1" ht="15" customHeight="1">
      <c r="A164" s="449" t="s">
        <v>246</v>
      </c>
      <c r="B164" s="449" t="s">
        <v>247</v>
      </c>
      <c r="C164" s="449" t="s">
        <v>78</v>
      </c>
      <c r="D164" s="450" t="s">
        <v>393</v>
      </c>
      <c r="E164" s="451">
        <v>8928</v>
      </c>
      <c r="F164" s="452">
        <v>0.70399999999999996</v>
      </c>
      <c r="G164" s="453">
        <f t="shared" si="19"/>
        <v>6285.3119999999999</v>
      </c>
      <c r="H164" s="460"/>
      <c r="I164" s="450">
        <v>40912</v>
      </c>
      <c r="J164" s="452">
        <v>0.77500000000000002</v>
      </c>
      <c r="K164" s="456">
        <f t="shared" ref="K164:K169" si="25">SUM(E164*J164)</f>
        <v>6919.2</v>
      </c>
      <c r="L164" s="457">
        <f t="shared" ref="L164:L174" si="26">SUM(G164-K164)</f>
        <v>-633.88799999999992</v>
      </c>
      <c r="M164" s="488">
        <v>1.03749</v>
      </c>
      <c r="N164" s="459">
        <f t="shared" ref="N164:N227" si="27">SUM(L164*M164)</f>
        <v>-657.65246111999988</v>
      </c>
      <c r="O164" s="110"/>
      <c r="P164" s="117"/>
    </row>
    <row r="165" spans="1:16" s="18" customFormat="1" ht="15" customHeight="1">
      <c r="A165" s="449" t="s">
        <v>344</v>
      </c>
      <c r="B165" s="449" t="s">
        <v>345</v>
      </c>
      <c r="C165" s="449" t="s">
        <v>78</v>
      </c>
      <c r="D165" s="450">
        <v>40666</v>
      </c>
      <c r="E165" s="451">
        <v>4658</v>
      </c>
      <c r="F165" s="452">
        <v>3.22</v>
      </c>
      <c r="G165" s="453">
        <f t="shared" si="19"/>
        <v>14998.76</v>
      </c>
      <c r="H165" s="460"/>
      <c r="I165" s="450">
        <v>40920</v>
      </c>
      <c r="J165" s="452">
        <v>1.5149999999999999</v>
      </c>
      <c r="K165" s="456">
        <f t="shared" si="25"/>
        <v>7056.87</v>
      </c>
      <c r="L165" s="446">
        <f t="shared" si="26"/>
        <v>7941.89</v>
      </c>
      <c r="M165" s="488">
        <v>1.03095</v>
      </c>
      <c r="N165" s="447">
        <f t="shared" si="27"/>
        <v>8187.6914955000002</v>
      </c>
      <c r="O165" s="110"/>
      <c r="P165" s="117"/>
    </row>
    <row r="166" spans="1:16" s="18" customFormat="1" ht="15" customHeight="1">
      <c r="A166" s="449" t="s">
        <v>346</v>
      </c>
      <c r="B166" s="449" t="s">
        <v>347</v>
      </c>
      <c r="C166" s="449" t="s">
        <v>78</v>
      </c>
      <c r="D166" s="450">
        <v>40652</v>
      </c>
      <c r="E166" s="451">
        <v>9561</v>
      </c>
      <c r="F166" s="452">
        <v>1.2549999999999999</v>
      </c>
      <c r="G166" s="453">
        <f t="shared" si="19"/>
        <v>11999.054999999998</v>
      </c>
      <c r="H166" s="460"/>
      <c r="I166" s="450">
        <v>40920</v>
      </c>
      <c r="J166" s="452">
        <v>0.73</v>
      </c>
      <c r="K166" s="456">
        <f t="shared" si="25"/>
        <v>6979.53</v>
      </c>
      <c r="L166" s="446">
        <f t="shared" si="26"/>
        <v>5019.5249999999987</v>
      </c>
      <c r="M166" s="488">
        <v>1.03095</v>
      </c>
      <c r="N166" s="447">
        <f t="shared" si="27"/>
        <v>5174.8792987499992</v>
      </c>
      <c r="O166" s="110"/>
      <c r="P166" s="117"/>
    </row>
    <row r="167" spans="1:16" s="18" customFormat="1" ht="15" customHeight="1">
      <c r="A167" s="449" t="s">
        <v>348</v>
      </c>
      <c r="B167" s="449" t="s">
        <v>349</v>
      </c>
      <c r="C167" s="449" t="s">
        <v>78</v>
      </c>
      <c r="D167" s="450">
        <v>40905</v>
      </c>
      <c r="E167" s="451">
        <v>4587</v>
      </c>
      <c r="F167" s="452">
        <v>1.141</v>
      </c>
      <c r="G167" s="453">
        <f t="shared" si="19"/>
        <v>5233.7669999999998</v>
      </c>
      <c r="H167" s="460"/>
      <c r="I167" s="450">
        <v>40920</v>
      </c>
      <c r="J167" s="452">
        <v>1.335</v>
      </c>
      <c r="K167" s="456">
        <f t="shared" si="25"/>
        <v>6123.6449999999995</v>
      </c>
      <c r="L167" s="457">
        <f t="shared" si="26"/>
        <v>-889.8779999999997</v>
      </c>
      <c r="M167" s="488">
        <v>1.03095</v>
      </c>
      <c r="N167" s="459">
        <f t="shared" si="27"/>
        <v>-917.41972409999971</v>
      </c>
      <c r="O167" s="110"/>
      <c r="P167" s="117"/>
    </row>
    <row r="168" spans="1:16" s="18" customFormat="1" ht="15" customHeight="1">
      <c r="A168" s="449" t="s">
        <v>350</v>
      </c>
      <c r="B168" s="449" t="s">
        <v>351</v>
      </c>
      <c r="C168" s="449" t="s">
        <v>78</v>
      </c>
      <c r="D168" s="450">
        <v>40871</v>
      </c>
      <c r="E168" s="451">
        <v>2667</v>
      </c>
      <c r="F168" s="452">
        <v>2.875</v>
      </c>
      <c r="G168" s="453">
        <f t="shared" si="19"/>
        <v>7667.625</v>
      </c>
      <c r="H168" s="460"/>
      <c r="I168" s="450">
        <v>40920</v>
      </c>
      <c r="J168" s="452">
        <v>3.141</v>
      </c>
      <c r="K168" s="456">
        <f t="shared" si="25"/>
        <v>8377.0470000000005</v>
      </c>
      <c r="L168" s="457">
        <f t="shared" si="26"/>
        <v>-709.42200000000048</v>
      </c>
      <c r="M168" s="488">
        <v>1.03095</v>
      </c>
      <c r="N168" s="459">
        <f t="shared" si="27"/>
        <v>-731.37861090000047</v>
      </c>
      <c r="O168" s="110"/>
      <c r="P168" s="117"/>
    </row>
    <row r="169" spans="1:16" s="18" customFormat="1" ht="15" customHeight="1">
      <c r="A169" s="449" t="s">
        <v>325</v>
      </c>
      <c r="B169" s="449" t="s">
        <v>326</v>
      </c>
      <c r="C169" s="449" t="s">
        <v>78</v>
      </c>
      <c r="D169" s="450">
        <v>40871</v>
      </c>
      <c r="E169" s="451">
        <v>4000</v>
      </c>
      <c r="F169" s="452">
        <v>1.85</v>
      </c>
      <c r="G169" s="453">
        <f t="shared" si="19"/>
        <v>7400</v>
      </c>
      <c r="H169" s="460"/>
      <c r="I169" s="450">
        <v>40924</v>
      </c>
      <c r="J169" s="452">
        <v>1.994</v>
      </c>
      <c r="K169" s="456">
        <f t="shared" si="25"/>
        <v>7976</v>
      </c>
      <c r="L169" s="457">
        <f t="shared" si="26"/>
        <v>-576</v>
      </c>
      <c r="M169" s="488">
        <v>1.02912</v>
      </c>
      <c r="N169" s="459">
        <f t="shared" si="27"/>
        <v>-592.77312000000006</v>
      </c>
      <c r="O169" s="110"/>
      <c r="P169" s="117"/>
    </row>
    <row r="170" spans="1:16" s="18" customFormat="1" ht="15" customHeight="1">
      <c r="A170" s="449" t="s">
        <v>352</v>
      </c>
      <c r="B170" s="449" t="s">
        <v>219</v>
      </c>
      <c r="C170" s="449" t="s">
        <v>78</v>
      </c>
      <c r="D170" s="450">
        <v>40868</v>
      </c>
      <c r="E170" s="451">
        <v>5000</v>
      </c>
      <c r="F170" s="452">
        <v>2.145</v>
      </c>
      <c r="G170" s="453">
        <f t="shared" si="19"/>
        <v>10725</v>
      </c>
      <c r="H170" s="460"/>
      <c r="I170" s="450">
        <v>40932</v>
      </c>
      <c r="J170" s="452">
        <v>2.1230000000000002</v>
      </c>
      <c r="K170" s="456">
        <f t="shared" ref="K170:K179" si="28">SUM(E170*J170)</f>
        <v>10615.000000000002</v>
      </c>
      <c r="L170" s="457">
        <f t="shared" si="26"/>
        <v>109.99999999999818</v>
      </c>
      <c r="M170" s="488">
        <v>1.0523</v>
      </c>
      <c r="N170" s="447">
        <f t="shared" si="27"/>
        <v>115.75299999999808</v>
      </c>
      <c r="O170" s="110"/>
      <c r="P170" s="117"/>
    </row>
    <row r="171" spans="1:16" s="18" customFormat="1" ht="15" customHeight="1">
      <c r="A171" s="449" t="s">
        <v>254</v>
      </c>
      <c r="B171" s="449" t="s">
        <v>255</v>
      </c>
      <c r="C171" s="449" t="s">
        <v>78</v>
      </c>
      <c r="D171" s="450">
        <v>40871</v>
      </c>
      <c r="E171" s="451">
        <v>8475</v>
      </c>
      <c r="F171" s="452">
        <v>1.056</v>
      </c>
      <c r="G171" s="453">
        <f t="shared" ref="G171:G202" si="29">SUM(E171*F171)</f>
        <v>8949.6</v>
      </c>
      <c r="H171" s="460"/>
      <c r="I171" s="450">
        <v>40935</v>
      </c>
      <c r="J171" s="452">
        <v>1.1100000000000001</v>
      </c>
      <c r="K171" s="456">
        <f t="shared" si="28"/>
        <v>9407.25</v>
      </c>
      <c r="L171" s="457">
        <f t="shared" si="26"/>
        <v>-457.64999999999964</v>
      </c>
      <c r="M171" s="488">
        <v>1.0628899999999999</v>
      </c>
      <c r="N171" s="459">
        <f t="shared" si="27"/>
        <v>-486.43160849999958</v>
      </c>
      <c r="O171" s="110"/>
      <c r="P171" s="117"/>
    </row>
    <row r="172" spans="1:16" s="18" customFormat="1" ht="15" customHeight="1">
      <c r="A172" s="449" t="s">
        <v>353</v>
      </c>
      <c r="B172" s="449" t="s">
        <v>354</v>
      </c>
      <c r="C172" s="449" t="s">
        <v>78</v>
      </c>
      <c r="D172" s="450">
        <v>40897</v>
      </c>
      <c r="E172" s="451">
        <v>246</v>
      </c>
      <c r="F172" s="452">
        <v>30.45</v>
      </c>
      <c r="G172" s="453">
        <f t="shared" si="29"/>
        <v>7490.7</v>
      </c>
      <c r="H172" s="460"/>
      <c r="I172" s="450">
        <v>40935</v>
      </c>
      <c r="J172" s="452">
        <v>34.200000000000003</v>
      </c>
      <c r="K172" s="456">
        <f t="shared" si="28"/>
        <v>8413.2000000000007</v>
      </c>
      <c r="L172" s="457">
        <f t="shared" si="26"/>
        <v>-922.50000000000091</v>
      </c>
      <c r="M172" s="488">
        <v>1.0628899999999999</v>
      </c>
      <c r="N172" s="459">
        <f t="shared" si="27"/>
        <v>-980.51602500000081</v>
      </c>
      <c r="O172" s="110"/>
      <c r="P172" s="117"/>
    </row>
    <row r="173" spans="1:16" s="18" customFormat="1" ht="15" customHeight="1">
      <c r="A173" s="449" t="s">
        <v>311</v>
      </c>
      <c r="B173" s="449" t="s">
        <v>312</v>
      </c>
      <c r="C173" s="449" t="s">
        <v>78</v>
      </c>
      <c r="D173" s="450">
        <v>40905</v>
      </c>
      <c r="E173" s="451">
        <v>1894</v>
      </c>
      <c r="F173" s="452">
        <v>2.3159999999999998</v>
      </c>
      <c r="G173" s="453">
        <f>SUM(E173*F173)</f>
        <v>4386.5039999999999</v>
      </c>
      <c r="H173" s="460"/>
      <c r="I173" s="450">
        <v>40939</v>
      </c>
      <c r="J173" s="452">
        <v>2.4889999999999999</v>
      </c>
      <c r="K173" s="456">
        <f>SUM(E173*J173)</f>
        <v>4714.1660000000002</v>
      </c>
      <c r="L173" s="457">
        <f>SUM(G173-K173)</f>
        <v>-327.66200000000026</v>
      </c>
      <c r="M173" s="488">
        <v>1.05966</v>
      </c>
      <c r="N173" s="459">
        <f>SUM(L173*M173)</f>
        <v>-347.21031492000031</v>
      </c>
      <c r="O173" s="110"/>
      <c r="P173" s="117"/>
    </row>
    <row r="174" spans="1:16" s="18" customFormat="1" ht="15" customHeight="1">
      <c r="A174" s="449" t="s">
        <v>355</v>
      </c>
      <c r="B174" s="449" t="s">
        <v>356</v>
      </c>
      <c r="C174" s="449" t="s">
        <v>78</v>
      </c>
      <c r="D174" s="450">
        <v>40679</v>
      </c>
      <c r="E174" s="451">
        <v>15075</v>
      </c>
      <c r="F174" s="452">
        <v>0.99</v>
      </c>
      <c r="G174" s="453">
        <f t="shared" si="29"/>
        <v>14924.25</v>
      </c>
      <c r="H174" s="460"/>
      <c r="I174" s="450">
        <v>40940</v>
      </c>
      <c r="J174" s="452">
        <v>0.47199999999999998</v>
      </c>
      <c r="K174" s="456">
        <f t="shared" si="28"/>
        <v>7115.4</v>
      </c>
      <c r="L174" s="446">
        <f t="shared" si="26"/>
        <v>7808.85</v>
      </c>
      <c r="M174" s="488">
        <v>1.0619700000000001</v>
      </c>
      <c r="N174" s="447">
        <f t="shared" si="27"/>
        <v>8292.7644345000008</v>
      </c>
      <c r="O174" s="110"/>
      <c r="P174" s="117"/>
    </row>
    <row r="175" spans="1:16" s="8" customFormat="1" ht="15" customHeight="1">
      <c r="A175" s="490" t="s">
        <v>394</v>
      </c>
      <c r="B175" s="490" t="s">
        <v>395</v>
      </c>
      <c r="C175" s="490" t="s">
        <v>53</v>
      </c>
      <c r="D175" s="489">
        <v>40905</v>
      </c>
      <c r="E175" s="491">
        <v>1894</v>
      </c>
      <c r="F175" s="492">
        <v>18.66</v>
      </c>
      <c r="G175" s="442">
        <f t="shared" si="29"/>
        <v>35342.04</v>
      </c>
      <c r="H175" s="496"/>
      <c r="I175" s="489">
        <v>40941</v>
      </c>
      <c r="J175" s="492">
        <v>18.260000000000002</v>
      </c>
      <c r="K175" s="445">
        <f>SUM(E175*J175)</f>
        <v>34584.44</v>
      </c>
      <c r="L175" s="446">
        <f>SUM(K175-G175)</f>
        <v>-757.59999999999854</v>
      </c>
      <c r="M175" s="487">
        <v>1.07039</v>
      </c>
      <c r="N175" s="447">
        <f t="shared" si="27"/>
        <v>-810.92746399999839</v>
      </c>
      <c r="O175" s="111"/>
      <c r="P175" s="116"/>
    </row>
    <row r="176" spans="1:16" s="18" customFormat="1" ht="15.75">
      <c r="A176" s="449" t="s">
        <v>357</v>
      </c>
      <c r="B176" s="449" t="s">
        <v>358</v>
      </c>
      <c r="C176" s="449" t="s">
        <v>78</v>
      </c>
      <c r="D176" s="450">
        <v>40671</v>
      </c>
      <c r="E176" s="451">
        <v>7017</v>
      </c>
      <c r="F176" s="452">
        <v>1.425</v>
      </c>
      <c r="G176" s="453">
        <f t="shared" si="29"/>
        <v>9999.2250000000004</v>
      </c>
      <c r="H176" s="460"/>
      <c r="I176" s="450">
        <v>40945</v>
      </c>
      <c r="J176" s="452">
        <v>0.79</v>
      </c>
      <c r="K176" s="456">
        <f t="shared" si="28"/>
        <v>5543.43</v>
      </c>
      <c r="L176" s="446">
        <f>SUM(G176-K176)</f>
        <v>4455.7950000000001</v>
      </c>
      <c r="M176" s="488">
        <v>1.07572</v>
      </c>
      <c r="N176" s="447">
        <f t="shared" si="27"/>
        <v>4793.1877973999999</v>
      </c>
      <c r="O176" s="110"/>
      <c r="P176" s="117"/>
    </row>
    <row r="177" spans="1:16" s="18" customFormat="1" ht="15" customHeight="1">
      <c r="A177" s="449" t="s">
        <v>365</v>
      </c>
      <c r="B177" s="449" t="s">
        <v>366</v>
      </c>
      <c r="C177" s="449" t="s">
        <v>78</v>
      </c>
      <c r="D177" s="450">
        <v>40871</v>
      </c>
      <c r="E177" s="451">
        <v>11764</v>
      </c>
      <c r="F177" s="452">
        <v>1.3</v>
      </c>
      <c r="G177" s="453">
        <f t="shared" si="29"/>
        <v>15293.2</v>
      </c>
      <c r="H177" s="460"/>
      <c r="I177" s="450">
        <v>40960</v>
      </c>
      <c r="J177" s="452">
        <v>1.3</v>
      </c>
      <c r="K177" s="456">
        <f t="shared" si="28"/>
        <v>15293.2</v>
      </c>
      <c r="L177" s="446">
        <f>SUM(G177-K177)</f>
        <v>0</v>
      </c>
      <c r="M177" s="488">
        <v>1.0754699999999999</v>
      </c>
      <c r="N177" s="447">
        <f t="shared" si="27"/>
        <v>0</v>
      </c>
      <c r="O177" s="110"/>
      <c r="P177" s="117"/>
    </row>
    <row r="178" spans="1:16" s="8" customFormat="1" ht="15" customHeight="1">
      <c r="A178" s="490" t="s">
        <v>137</v>
      </c>
      <c r="B178" s="490" t="s">
        <v>203</v>
      </c>
      <c r="C178" s="490" t="s">
        <v>53</v>
      </c>
      <c r="D178" s="489">
        <v>40961</v>
      </c>
      <c r="E178" s="491">
        <v>5000</v>
      </c>
      <c r="F178" s="492">
        <v>2.5</v>
      </c>
      <c r="G178" s="442">
        <f t="shared" si="29"/>
        <v>12500</v>
      </c>
      <c r="H178" s="496"/>
      <c r="I178" s="489">
        <v>40963</v>
      </c>
      <c r="J178" s="492">
        <v>2.456</v>
      </c>
      <c r="K178" s="445">
        <f>SUM(E178*J178)</f>
        <v>12280</v>
      </c>
      <c r="L178" s="446">
        <f>SUM(G178-K178)</f>
        <v>220</v>
      </c>
      <c r="M178" s="487">
        <v>1.0715699999999999</v>
      </c>
      <c r="N178" s="447">
        <f t="shared" si="27"/>
        <v>235.74539999999999</v>
      </c>
      <c r="O178" s="111"/>
      <c r="P178" s="116"/>
    </row>
    <row r="179" spans="1:16" s="18" customFormat="1" ht="15" customHeight="1">
      <c r="A179" s="449" t="s">
        <v>235</v>
      </c>
      <c r="B179" s="449" t="s">
        <v>236</v>
      </c>
      <c r="C179" s="449" t="s">
        <v>78</v>
      </c>
      <c r="D179" s="450">
        <v>40871</v>
      </c>
      <c r="E179" s="451">
        <v>5000</v>
      </c>
      <c r="F179" s="452">
        <v>1.22</v>
      </c>
      <c r="G179" s="453">
        <f t="shared" si="29"/>
        <v>6100</v>
      </c>
      <c r="H179" s="460"/>
      <c r="I179" s="450">
        <v>40967</v>
      </c>
      <c r="J179" s="452">
        <v>1.24</v>
      </c>
      <c r="K179" s="456">
        <f t="shared" si="28"/>
        <v>6200</v>
      </c>
      <c r="L179" s="457">
        <f>SUM(G179-K179)</f>
        <v>-100</v>
      </c>
      <c r="M179" s="488">
        <v>1.07572</v>
      </c>
      <c r="N179" s="459">
        <f t="shared" si="27"/>
        <v>-107.572</v>
      </c>
      <c r="O179" s="110"/>
      <c r="P179" s="117"/>
    </row>
    <row r="180" spans="1:16" s="8" customFormat="1" ht="15" customHeight="1">
      <c r="A180" s="490" t="s">
        <v>396</v>
      </c>
      <c r="B180" s="490" t="s">
        <v>397</v>
      </c>
      <c r="C180" s="490" t="s">
        <v>53</v>
      </c>
      <c r="D180" s="489">
        <v>40967</v>
      </c>
      <c r="E180" s="491">
        <v>2083</v>
      </c>
      <c r="F180" s="492">
        <v>13.22</v>
      </c>
      <c r="G180" s="442">
        <f t="shared" si="29"/>
        <v>27537.260000000002</v>
      </c>
      <c r="H180" s="496"/>
      <c r="I180" s="489">
        <v>40976</v>
      </c>
      <c r="J180" s="492">
        <v>12.5</v>
      </c>
      <c r="K180" s="445">
        <f t="shared" ref="K180:K187" si="30">SUM(E180*J180)</f>
        <v>26037.5</v>
      </c>
      <c r="L180" s="446">
        <f t="shared" ref="L180:L185" si="31">SUM(K180-G180)</f>
        <v>-1499.760000000002</v>
      </c>
      <c r="M180" s="487">
        <v>1.05809</v>
      </c>
      <c r="N180" s="447">
        <f t="shared" si="27"/>
        <v>-1586.8810584000021</v>
      </c>
      <c r="O180" s="111"/>
      <c r="P180" s="116"/>
    </row>
    <row r="181" spans="1:16" s="8" customFormat="1" ht="15" customHeight="1">
      <c r="A181" s="490" t="s">
        <v>363</v>
      </c>
      <c r="B181" s="490" t="s">
        <v>364</v>
      </c>
      <c r="C181" s="490" t="s">
        <v>53</v>
      </c>
      <c r="D181" s="489">
        <v>40855</v>
      </c>
      <c r="E181" s="491">
        <v>14285</v>
      </c>
      <c r="F181" s="492">
        <v>1.7150000000000001</v>
      </c>
      <c r="G181" s="442">
        <f>SUM(E181*F181)</f>
        <v>24498.775000000001</v>
      </c>
      <c r="H181" s="496"/>
      <c r="I181" s="489">
        <v>41001</v>
      </c>
      <c r="J181" s="492">
        <v>1.93</v>
      </c>
      <c r="K181" s="445">
        <f>SUM(E181*J181)</f>
        <v>27570.05</v>
      </c>
      <c r="L181" s="446">
        <f>SUM(K181-G181)</f>
        <v>3071.2749999999978</v>
      </c>
      <c r="M181" s="487">
        <v>1.0446500000000001</v>
      </c>
      <c r="N181" s="447">
        <f>SUM(L181*M181)</f>
        <v>3208.407428749998</v>
      </c>
      <c r="O181" s="111"/>
      <c r="P181" s="116"/>
    </row>
    <row r="182" spans="1:16" s="8" customFormat="1" ht="15" customHeight="1">
      <c r="A182" s="490" t="s">
        <v>144</v>
      </c>
      <c r="B182" s="490" t="s">
        <v>310</v>
      </c>
      <c r="C182" s="490" t="s">
        <v>53</v>
      </c>
      <c r="D182" s="489">
        <v>40945</v>
      </c>
      <c r="E182" s="491">
        <v>2360</v>
      </c>
      <c r="F182" s="491">
        <v>5.25</v>
      </c>
      <c r="G182" s="442">
        <f>SUM(E182*F182)</f>
        <v>12390</v>
      </c>
      <c r="H182" s="496"/>
      <c r="I182" s="489">
        <v>41009</v>
      </c>
      <c r="J182" s="492">
        <v>5.6219999999999999</v>
      </c>
      <c r="K182" s="445">
        <f>SUM(E182*J182)</f>
        <v>13267.92</v>
      </c>
      <c r="L182" s="446">
        <f>SUM(K182-G182)</f>
        <v>877.92000000000007</v>
      </c>
      <c r="M182" s="487">
        <v>1.0311600000000001</v>
      </c>
      <c r="N182" s="447">
        <f>SUM(L182*M182)</f>
        <v>905.27598720000015</v>
      </c>
      <c r="O182" s="111"/>
      <c r="P182" s="116"/>
    </row>
    <row r="183" spans="1:16" s="8" customFormat="1" ht="15" customHeight="1">
      <c r="A183" s="490" t="s">
        <v>399</v>
      </c>
      <c r="B183" s="490" t="s">
        <v>400</v>
      </c>
      <c r="C183" s="490" t="s">
        <v>53</v>
      </c>
      <c r="D183" s="489">
        <v>40945</v>
      </c>
      <c r="E183" s="491">
        <v>5357</v>
      </c>
      <c r="F183" s="491">
        <v>8.1199999999999992</v>
      </c>
      <c r="G183" s="442">
        <f>SUM(E183*F183)</f>
        <v>43498.84</v>
      </c>
      <c r="H183" s="496"/>
      <c r="I183" s="489">
        <v>41009</v>
      </c>
      <c r="J183" s="492">
        <v>7.84</v>
      </c>
      <c r="K183" s="445">
        <f>SUM(E183*J183)</f>
        <v>41998.879999999997</v>
      </c>
      <c r="L183" s="446">
        <f>SUM(K183-G183)</f>
        <v>-1499.9599999999991</v>
      </c>
      <c r="M183" s="487">
        <v>1.0311600000000001</v>
      </c>
      <c r="N183" s="447">
        <f>SUM(L183*M183)</f>
        <v>-1546.6987535999992</v>
      </c>
      <c r="O183" s="111"/>
      <c r="P183" s="116"/>
    </row>
    <row r="184" spans="1:16" s="8" customFormat="1" ht="15" customHeight="1">
      <c r="A184" s="490" t="s">
        <v>398</v>
      </c>
      <c r="B184" s="490" t="s">
        <v>274</v>
      </c>
      <c r="C184" s="490" t="s">
        <v>53</v>
      </c>
      <c r="D184" s="489">
        <v>40855</v>
      </c>
      <c r="E184" s="491">
        <v>6493</v>
      </c>
      <c r="F184" s="492">
        <v>1.8939999999999999</v>
      </c>
      <c r="G184" s="442">
        <f t="shared" si="29"/>
        <v>12297.742</v>
      </c>
      <c r="H184" s="496"/>
      <c r="I184" s="489">
        <v>41010</v>
      </c>
      <c r="J184" s="492">
        <v>1.74</v>
      </c>
      <c r="K184" s="445">
        <f t="shared" si="30"/>
        <v>11297.82</v>
      </c>
      <c r="L184" s="446">
        <f t="shared" si="31"/>
        <v>-999.92200000000048</v>
      </c>
      <c r="M184" s="487">
        <v>1.0247299999999999</v>
      </c>
      <c r="N184" s="447">
        <f t="shared" si="27"/>
        <v>-1024.6500710600003</v>
      </c>
      <c r="O184" s="111"/>
      <c r="P184" s="116"/>
    </row>
    <row r="185" spans="1:16" s="8" customFormat="1" ht="15" customHeight="1">
      <c r="A185" s="490" t="s">
        <v>401</v>
      </c>
      <c r="B185" s="490" t="s">
        <v>402</v>
      </c>
      <c r="C185" s="490" t="s">
        <v>53</v>
      </c>
      <c r="D185" s="489">
        <v>40855</v>
      </c>
      <c r="E185" s="491">
        <v>575</v>
      </c>
      <c r="F185" s="492">
        <v>28.49</v>
      </c>
      <c r="G185" s="442">
        <f t="shared" si="29"/>
        <v>16381.75</v>
      </c>
      <c r="H185" s="496"/>
      <c r="I185" s="489">
        <v>41036</v>
      </c>
      <c r="J185" s="492">
        <v>27.94</v>
      </c>
      <c r="K185" s="445">
        <f t="shared" si="30"/>
        <v>16065.5</v>
      </c>
      <c r="L185" s="446">
        <f t="shared" si="31"/>
        <v>-316.25</v>
      </c>
      <c r="M185" s="487">
        <v>1.0152000000000001</v>
      </c>
      <c r="N185" s="447">
        <f t="shared" si="27"/>
        <v>-321.05700000000002</v>
      </c>
      <c r="O185" s="111"/>
      <c r="P185" s="116"/>
    </row>
    <row r="186" spans="1:16" s="18" customFormat="1" ht="15" customHeight="1">
      <c r="A186" s="449" t="s">
        <v>250</v>
      </c>
      <c r="B186" s="449" t="s">
        <v>251</v>
      </c>
      <c r="C186" s="449" t="s">
        <v>78</v>
      </c>
      <c r="D186" s="450">
        <v>41029</v>
      </c>
      <c r="E186" s="451">
        <v>3750</v>
      </c>
      <c r="F186" s="452">
        <v>14.13</v>
      </c>
      <c r="G186" s="453">
        <f t="shared" si="29"/>
        <v>52987.5</v>
      </c>
      <c r="H186" s="460"/>
      <c r="I186" s="450">
        <v>41036</v>
      </c>
      <c r="J186" s="452">
        <v>13.73</v>
      </c>
      <c r="K186" s="456">
        <f t="shared" si="30"/>
        <v>51487.5</v>
      </c>
      <c r="L186" s="446">
        <f>SUM(G186-K186)</f>
        <v>1500</v>
      </c>
      <c r="M186" s="488">
        <v>1.0152000000000001</v>
      </c>
      <c r="N186" s="447">
        <f t="shared" si="27"/>
        <v>1522.8000000000002</v>
      </c>
      <c r="O186" s="110"/>
      <c r="P186" s="117"/>
    </row>
    <row r="187" spans="1:16" s="18" customFormat="1" ht="15" customHeight="1">
      <c r="A187" s="449" t="s">
        <v>403</v>
      </c>
      <c r="B187" s="449" t="s">
        <v>404</v>
      </c>
      <c r="C187" s="449" t="s">
        <v>78</v>
      </c>
      <c r="D187" s="450">
        <v>41018</v>
      </c>
      <c r="E187" s="451">
        <v>55000</v>
      </c>
      <c r="F187" s="452">
        <v>0.28699999999999998</v>
      </c>
      <c r="G187" s="453">
        <f t="shared" si="29"/>
        <v>15784.999999999998</v>
      </c>
      <c r="H187" s="460"/>
      <c r="I187" s="450">
        <v>41040</v>
      </c>
      <c r="J187" s="452">
        <v>0.27800000000000002</v>
      </c>
      <c r="K187" s="456">
        <f t="shared" si="30"/>
        <v>15290.000000000002</v>
      </c>
      <c r="L187" s="446">
        <f>SUM(G187-K187)</f>
        <v>494.99999999999636</v>
      </c>
      <c r="M187" s="488">
        <v>1.00796</v>
      </c>
      <c r="N187" s="447">
        <f t="shared" si="27"/>
        <v>498.94019999999631</v>
      </c>
      <c r="O187" s="110"/>
      <c r="P187" s="117"/>
    </row>
    <row r="188" spans="1:16" s="355" customFormat="1" ht="15" customHeight="1">
      <c r="A188" s="14" t="s">
        <v>405</v>
      </c>
      <c r="B188" s="14" t="s">
        <v>406</v>
      </c>
      <c r="C188" s="14" t="s">
        <v>53</v>
      </c>
      <c r="D188" s="513">
        <v>41040</v>
      </c>
      <c r="E188" s="417">
        <v>833</v>
      </c>
      <c r="F188" s="514">
        <v>12.692</v>
      </c>
      <c r="G188" s="442">
        <f t="shared" si="29"/>
        <v>10572.436</v>
      </c>
      <c r="H188" s="496"/>
      <c r="I188" s="497">
        <v>41046</v>
      </c>
      <c r="J188" s="514">
        <v>12.59</v>
      </c>
      <c r="K188" s="445">
        <f t="shared" ref="K188:K194" si="32">SUM(E188*J188)</f>
        <v>10487.47</v>
      </c>
      <c r="L188" s="446">
        <f>SUM(K188-G188)</f>
        <v>-84.966000000000349</v>
      </c>
      <c r="M188" s="487">
        <v>1.0553999999999999</v>
      </c>
      <c r="N188" s="447">
        <f t="shared" si="27"/>
        <v>-89.673116400000353</v>
      </c>
      <c r="O188" s="111"/>
      <c r="P188" s="116"/>
    </row>
    <row r="189" spans="1:16" s="8" customFormat="1" ht="15" customHeight="1">
      <c r="A189" s="515" t="s">
        <v>407</v>
      </c>
      <c r="B189" s="515" t="s">
        <v>408</v>
      </c>
      <c r="C189" s="515" t="s">
        <v>53</v>
      </c>
      <c r="D189" s="516">
        <v>40855</v>
      </c>
      <c r="E189" s="517">
        <v>15625</v>
      </c>
      <c r="F189" s="518">
        <v>1.752</v>
      </c>
      <c r="G189" s="519">
        <f t="shared" si="29"/>
        <v>27375</v>
      </c>
      <c r="H189" s="520"/>
      <c r="I189" s="518"/>
      <c r="J189" s="518">
        <v>1.8979999999999999</v>
      </c>
      <c r="K189" s="521">
        <f t="shared" si="32"/>
        <v>29656.25</v>
      </c>
      <c r="L189" s="511">
        <f>SUM(K189-G189)</f>
        <v>2281.25</v>
      </c>
      <c r="M189" s="502">
        <v>1</v>
      </c>
      <c r="N189" s="512">
        <f t="shared" si="27"/>
        <v>2281.25</v>
      </c>
      <c r="O189" s="111"/>
      <c r="P189" s="116"/>
    </row>
    <row r="190" spans="1:16" s="18" customFormat="1" ht="15" customHeight="1">
      <c r="A190" s="449" t="s">
        <v>409</v>
      </c>
      <c r="B190" s="449" t="s">
        <v>410</v>
      </c>
      <c r="C190" s="449" t="s">
        <v>78</v>
      </c>
      <c r="D190" s="450">
        <v>41064</v>
      </c>
      <c r="E190" s="451">
        <v>7142</v>
      </c>
      <c r="F190" s="452">
        <v>2.7280000000000002</v>
      </c>
      <c r="G190" s="453">
        <f t="shared" si="29"/>
        <v>19483.376</v>
      </c>
      <c r="H190" s="460"/>
      <c r="I190" s="497">
        <v>41066</v>
      </c>
      <c r="J190" s="452">
        <v>2.8719999999999999</v>
      </c>
      <c r="K190" s="456">
        <f t="shared" si="32"/>
        <v>20511.824000000001</v>
      </c>
      <c r="L190" s="457">
        <f>SUM(G190-K190)</f>
        <v>-1028.4480000000003</v>
      </c>
      <c r="M190" s="488">
        <v>0.97399999999999998</v>
      </c>
      <c r="N190" s="459">
        <f t="shared" si="27"/>
        <v>-1001.7083520000003</v>
      </c>
      <c r="O190" s="110"/>
      <c r="P190" s="117"/>
    </row>
    <row r="191" spans="1:16" s="18" customFormat="1" ht="15" customHeight="1">
      <c r="A191" s="449" t="s">
        <v>235</v>
      </c>
      <c r="B191" s="449" t="s">
        <v>236</v>
      </c>
      <c r="C191" s="449" t="s">
        <v>78</v>
      </c>
      <c r="D191" s="450">
        <v>41036</v>
      </c>
      <c r="E191" s="451">
        <v>28800</v>
      </c>
      <c r="F191" s="452">
        <v>1.22</v>
      </c>
      <c r="G191" s="453">
        <f t="shared" si="29"/>
        <v>35136</v>
      </c>
      <c r="H191" s="460"/>
      <c r="I191" s="450">
        <v>41067</v>
      </c>
      <c r="J191" s="452">
        <v>1.0169999999999999</v>
      </c>
      <c r="K191" s="456">
        <f t="shared" si="32"/>
        <v>29289.599999999999</v>
      </c>
      <c r="L191" s="446">
        <f>SUM(G191-K191)</f>
        <v>5846.4000000000015</v>
      </c>
      <c r="M191" s="488">
        <v>0.99246000000000001</v>
      </c>
      <c r="N191" s="447">
        <f t="shared" si="27"/>
        <v>5802.3181440000017</v>
      </c>
      <c r="O191" s="110"/>
      <c r="P191" s="117"/>
    </row>
    <row r="192" spans="1:16" s="18" customFormat="1" ht="15" customHeight="1">
      <c r="A192" s="449" t="s">
        <v>411</v>
      </c>
      <c r="B192" s="449" t="s">
        <v>412</v>
      </c>
      <c r="C192" s="449" t="s">
        <v>78</v>
      </c>
      <c r="D192" s="450">
        <v>41044</v>
      </c>
      <c r="E192" s="451">
        <v>4573</v>
      </c>
      <c r="F192" s="452">
        <v>8.5359999999999996</v>
      </c>
      <c r="G192" s="453">
        <f t="shared" si="29"/>
        <v>39035.127999999997</v>
      </c>
      <c r="H192" s="460"/>
      <c r="I192" s="450">
        <v>41067</v>
      </c>
      <c r="J192" s="452">
        <v>8.8640000000000008</v>
      </c>
      <c r="K192" s="456">
        <f t="shared" si="32"/>
        <v>40535.072</v>
      </c>
      <c r="L192" s="457">
        <f>SUM(G192-K192)</f>
        <v>-1499.9440000000031</v>
      </c>
      <c r="M192" s="488">
        <v>0.99246000000000001</v>
      </c>
      <c r="N192" s="459">
        <f t="shared" si="27"/>
        <v>-1488.6344222400032</v>
      </c>
      <c r="O192" s="110"/>
      <c r="P192" s="117"/>
    </row>
    <row r="193" spans="1:16" s="18" customFormat="1" ht="15" customHeight="1">
      <c r="A193" s="449" t="s">
        <v>285</v>
      </c>
      <c r="B193" s="449" t="s">
        <v>286</v>
      </c>
      <c r="C193" s="449" t="s">
        <v>78</v>
      </c>
      <c r="D193" s="450">
        <v>41064</v>
      </c>
      <c r="E193" s="451">
        <v>2341</v>
      </c>
      <c r="F193" s="452">
        <v>11.31</v>
      </c>
      <c r="G193" s="453">
        <f t="shared" si="29"/>
        <v>26476.710000000003</v>
      </c>
      <c r="H193" s="460"/>
      <c r="I193" s="450">
        <v>41067</v>
      </c>
      <c r="J193" s="452">
        <v>11.95</v>
      </c>
      <c r="K193" s="456">
        <f t="shared" si="32"/>
        <v>27974.949999999997</v>
      </c>
      <c r="L193" s="457">
        <f>SUM(G193-K193)</f>
        <v>-1498.2399999999943</v>
      </c>
      <c r="M193" s="488">
        <v>0.99246000000000001</v>
      </c>
      <c r="N193" s="459">
        <f t="shared" si="27"/>
        <v>-1486.9432703999944</v>
      </c>
      <c r="O193" s="110"/>
      <c r="P193" s="117"/>
    </row>
    <row r="194" spans="1:16" s="18" customFormat="1" ht="15" customHeight="1">
      <c r="A194" s="449" t="s">
        <v>315</v>
      </c>
      <c r="B194" s="449" t="s">
        <v>316</v>
      </c>
      <c r="C194" s="449" t="s">
        <v>78</v>
      </c>
      <c r="D194" s="450">
        <v>41040</v>
      </c>
      <c r="E194" s="451">
        <v>50000</v>
      </c>
      <c r="F194" s="452">
        <v>0.67</v>
      </c>
      <c r="G194" s="453">
        <f t="shared" si="29"/>
        <v>33500</v>
      </c>
      <c r="H194" s="460"/>
      <c r="I194" s="450">
        <v>41078</v>
      </c>
      <c r="J194" s="452">
        <v>0.65700000000000003</v>
      </c>
      <c r="K194" s="456">
        <f t="shared" si="32"/>
        <v>32850</v>
      </c>
      <c r="L194" s="446">
        <f>SUM(G194-K194)</f>
        <v>650</v>
      </c>
      <c r="M194" s="488">
        <v>1.0113099999999999</v>
      </c>
      <c r="N194" s="447">
        <f t="shared" si="27"/>
        <v>657.35149999999999</v>
      </c>
      <c r="O194" s="110"/>
      <c r="P194" s="117"/>
    </row>
    <row r="195" spans="1:16" s="8" customFormat="1" ht="15" customHeight="1">
      <c r="A195" s="490" t="s">
        <v>350</v>
      </c>
      <c r="B195" s="490" t="s">
        <v>351</v>
      </c>
      <c r="C195" s="490" t="s">
        <v>53</v>
      </c>
      <c r="D195" s="489">
        <v>41080</v>
      </c>
      <c r="E195" s="491">
        <v>3588</v>
      </c>
      <c r="F195" s="492">
        <v>4.6779999999999999</v>
      </c>
      <c r="G195" s="442">
        <f t="shared" si="29"/>
        <v>16784.664000000001</v>
      </c>
      <c r="H195" s="496"/>
      <c r="I195" s="489">
        <v>41081</v>
      </c>
      <c r="J195" s="492">
        <v>4.2619999999999996</v>
      </c>
      <c r="K195" s="445">
        <f t="shared" ref="K195:K209" si="33">SUM(E195*J195)</f>
        <v>15292.055999999999</v>
      </c>
      <c r="L195" s="446">
        <f>SUM(K195-G195)</f>
        <v>-1492.608000000002</v>
      </c>
      <c r="M195" s="487">
        <v>1.0193000000000001</v>
      </c>
      <c r="N195" s="447">
        <f t="shared" si="27"/>
        <v>-1521.4153344000022</v>
      </c>
      <c r="O195" s="111"/>
      <c r="P195" s="116"/>
    </row>
    <row r="196" spans="1:16" s="8" customFormat="1" ht="15" customHeight="1">
      <c r="A196" s="490" t="s">
        <v>413</v>
      </c>
      <c r="B196" s="490" t="s">
        <v>414</v>
      </c>
      <c r="C196" s="490" t="s">
        <v>53</v>
      </c>
      <c r="D196" s="489">
        <v>40855</v>
      </c>
      <c r="E196" s="491">
        <v>12195</v>
      </c>
      <c r="F196" s="492">
        <v>2.0409999999999999</v>
      </c>
      <c r="G196" s="442">
        <f t="shared" si="29"/>
        <v>24889.994999999999</v>
      </c>
      <c r="H196" s="496"/>
      <c r="I196" s="489">
        <v>41087</v>
      </c>
      <c r="J196" s="492">
        <v>2.1949999999999998</v>
      </c>
      <c r="K196" s="445">
        <f t="shared" si="33"/>
        <v>26768.024999999998</v>
      </c>
      <c r="L196" s="446">
        <f>SUM(K196-G196)</f>
        <v>1878.0299999999988</v>
      </c>
      <c r="M196" s="487">
        <v>1.00624</v>
      </c>
      <c r="N196" s="447">
        <f t="shared" si="27"/>
        <v>1889.7489071999989</v>
      </c>
      <c r="O196" s="111"/>
      <c r="P196" s="116"/>
    </row>
    <row r="197" spans="1:16" s="18" customFormat="1" ht="15" customHeight="1">
      <c r="A197" s="449" t="s">
        <v>415</v>
      </c>
      <c r="B197" s="449" t="s">
        <v>416</v>
      </c>
      <c r="C197" s="449" t="s">
        <v>78</v>
      </c>
      <c r="D197" s="450">
        <v>41081</v>
      </c>
      <c r="E197" s="451">
        <v>10000</v>
      </c>
      <c r="F197" s="452">
        <v>1.675</v>
      </c>
      <c r="G197" s="453">
        <f t="shared" si="29"/>
        <v>16750</v>
      </c>
      <c r="H197" s="460"/>
      <c r="I197" s="450">
        <v>41088</v>
      </c>
      <c r="J197" s="452">
        <v>1.762</v>
      </c>
      <c r="K197" s="456">
        <f t="shared" si="33"/>
        <v>17620</v>
      </c>
      <c r="L197" s="457">
        <f t="shared" ref="L197:L209" si="34">SUM(G197-K197)</f>
        <v>-870</v>
      </c>
      <c r="M197" s="488">
        <v>1.00803</v>
      </c>
      <c r="N197" s="459">
        <f t="shared" si="27"/>
        <v>-876.98609999999996</v>
      </c>
      <c r="O197" s="110"/>
      <c r="P197" s="117"/>
    </row>
    <row r="198" spans="1:16" s="18" customFormat="1" ht="15" customHeight="1">
      <c r="A198" s="449" t="s">
        <v>417</v>
      </c>
      <c r="B198" s="449" t="s">
        <v>418</v>
      </c>
      <c r="C198" s="449" t="s">
        <v>78</v>
      </c>
      <c r="D198" s="450">
        <v>41085</v>
      </c>
      <c r="E198" s="451">
        <v>15000</v>
      </c>
      <c r="F198" s="452">
        <v>0.55600000000000005</v>
      </c>
      <c r="G198" s="453">
        <f t="shared" si="29"/>
        <v>8340</v>
      </c>
      <c r="H198" s="460"/>
      <c r="I198" s="450">
        <v>41092</v>
      </c>
      <c r="J198" s="452">
        <v>0.60399999999999998</v>
      </c>
      <c r="K198" s="456">
        <f t="shared" si="33"/>
        <v>9060</v>
      </c>
      <c r="L198" s="457">
        <f t="shared" si="34"/>
        <v>-720</v>
      </c>
      <c r="M198" s="488">
        <v>1.0259</v>
      </c>
      <c r="N198" s="459">
        <f t="shared" si="27"/>
        <v>-738.64800000000002</v>
      </c>
      <c r="O198" s="110"/>
      <c r="P198" s="117"/>
    </row>
    <row r="199" spans="1:16" s="18" customFormat="1" ht="15" customHeight="1">
      <c r="A199" s="449" t="s">
        <v>139</v>
      </c>
      <c r="B199" s="449" t="s">
        <v>345</v>
      </c>
      <c r="C199" s="449" t="s">
        <v>78</v>
      </c>
      <c r="D199" s="450">
        <v>41045</v>
      </c>
      <c r="E199" s="451">
        <v>7075</v>
      </c>
      <c r="F199" s="452">
        <v>1.204</v>
      </c>
      <c r="G199" s="453">
        <f t="shared" si="29"/>
        <v>8518.2999999999993</v>
      </c>
      <c r="H199" s="460"/>
      <c r="I199" s="450">
        <v>41092</v>
      </c>
      <c r="J199" s="452">
        <v>1.3109999999999999</v>
      </c>
      <c r="K199" s="456">
        <f t="shared" si="33"/>
        <v>9275.3249999999989</v>
      </c>
      <c r="L199" s="457">
        <f t="shared" si="34"/>
        <v>-757.02499999999964</v>
      </c>
      <c r="M199" s="488">
        <v>1.0259</v>
      </c>
      <c r="N199" s="459">
        <f t="shared" si="27"/>
        <v>-776.63194749999968</v>
      </c>
      <c r="O199" s="110"/>
      <c r="P199" s="117"/>
    </row>
    <row r="200" spans="1:16" s="18" customFormat="1" ht="15" customHeight="1">
      <c r="A200" s="449" t="s">
        <v>367</v>
      </c>
      <c r="B200" s="449" t="s">
        <v>247</v>
      </c>
      <c r="C200" s="449" t="s">
        <v>78</v>
      </c>
      <c r="D200" s="450">
        <v>41016</v>
      </c>
      <c r="E200" s="522">
        <v>27777</v>
      </c>
      <c r="F200" s="452">
        <v>0.65300000000000002</v>
      </c>
      <c r="G200" s="453">
        <f t="shared" si="29"/>
        <v>18138.381000000001</v>
      </c>
      <c r="H200" s="460"/>
      <c r="I200" s="450">
        <v>41093</v>
      </c>
      <c r="J200" s="452">
        <v>0.51500000000000001</v>
      </c>
      <c r="K200" s="456">
        <f t="shared" si="33"/>
        <v>14305.155000000001</v>
      </c>
      <c r="L200" s="446">
        <f t="shared" si="34"/>
        <v>3833.2260000000006</v>
      </c>
      <c r="M200" s="488">
        <v>1.0247599999999999</v>
      </c>
      <c r="N200" s="447">
        <f t="shared" si="27"/>
        <v>3928.1366757600003</v>
      </c>
      <c r="O200" s="110"/>
      <c r="P200" s="117"/>
    </row>
    <row r="201" spans="1:16" s="18" customFormat="1" ht="15" customHeight="1">
      <c r="A201" s="449" t="s">
        <v>419</v>
      </c>
      <c r="B201" s="449" t="s">
        <v>243</v>
      </c>
      <c r="C201" s="449" t="s">
        <v>78</v>
      </c>
      <c r="D201" s="450">
        <v>41045</v>
      </c>
      <c r="E201" s="451">
        <v>843</v>
      </c>
      <c r="F201" s="452">
        <v>32.79</v>
      </c>
      <c r="G201" s="453">
        <f t="shared" si="29"/>
        <v>27641.969999999998</v>
      </c>
      <c r="H201" s="460"/>
      <c r="I201" s="450">
        <v>41094</v>
      </c>
      <c r="J201" s="452">
        <v>32.287999999999997</v>
      </c>
      <c r="K201" s="456">
        <f t="shared" si="33"/>
        <v>27218.783999999996</v>
      </c>
      <c r="L201" s="446">
        <f t="shared" si="34"/>
        <v>423.18600000000151</v>
      </c>
      <c r="M201" s="488">
        <v>1.0281100000000001</v>
      </c>
      <c r="N201" s="447">
        <f t="shared" si="27"/>
        <v>435.08175846000159</v>
      </c>
      <c r="O201" s="110"/>
      <c r="P201" s="117"/>
    </row>
    <row r="202" spans="1:16" s="18" customFormat="1" ht="15" customHeight="1">
      <c r="A202" s="449" t="s">
        <v>420</v>
      </c>
      <c r="B202" s="449" t="s">
        <v>421</v>
      </c>
      <c r="C202" s="449" t="s">
        <v>78</v>
      </c>
      <c r="D202" s="450">
        <v>41004</v>
      </c>
      <c r="E202" s="451">
        <v>17857</v>
      </c>
      <c r="F202" s="452">
        <v>1.0780000000000001</v>
      </c>
      <c r="G202" s="453">
        <f t="shared" si="29"/>
        <v>19249.846000000001</v>
      </c>
      <c r="H202" s="460"/>
      <c r="I202" s="450">
        <v>41094</v>
      </c>
      <c r="J202" s="452">
        <v>0.93600000000000005</v>
      </c>
      <c r="K202" s="456">
        <f t="shared" si="33"/>
        <v>16714.152000000002</v>
      </c>
      <c r="L202" s="446">
        <f t="shared" si="34"/>
        <v>2535.6939999999995</v>
      </c>
      <c r="M202" s="488">
        <v>1.0281100000000001</v>
      </c>
      <c r="N202" s="447">
        <f t="shared" si="27"/>
        <v>2606.9723583399996</v>
      </c>
      <c r="O202" s="110"/>
      <c r="P202" s="117"/>
    </row>
    <row r="203" spans="1:16" s="18" customFormat="1" ht="15" customHeight="1">
      <c r="A203" s="449" t="s">
        <v>329</v>
      </c>
      <c r="B203" s="449" t="s">
        <v>330</v>
      </c>
      <c r="C203" s="449" t="s">
        <v>78</v>
      </c>
      <c r="D203" s="450">
        <v>41065</v>
      </c>
      <c r="E203" s="451">
        <v>11111</v>
      </c>
      <c r="F203" s="452">
        <v>1.1599999999999999</v>
      </c>
      <c r="G203" s="453">
        <f t="shared" ref="G203:G236" si="35">SUM(E203*F203)</f>
        <v>12888.759999999998</v>
      </c>
      <c r="H203" s="460"/>
      <c r="I203" s="450">
        <v>41095</v>
      </c>
      <c r="J203" s="452">
        <v>1.1200000000000001</v>
      </c>
      <c r="K203" s="456">
        <f t="shared" si="33"/>
        <v>12444.320000000002</v>
      </c>
      <c r="L203" s="446">
        <f t="shared" si="34"/>
        <v>444.43999999999687</v>
      </c>
      <c r="M203" s="488">
        <v>1.0274300000000001</v>
      </c>
      <c r="N203" s="447">
        <f t="shared" si="27"/>
        <v>456.6309891999968</v>
      </c>
      <c r="O203" s="110"/>
      <c r="P203" s="117"/>
    </row>
    <row r="204" spans="1:16" s="18" customFormat="1" ht="15" customHeight="1">
      <c r="A204" s="449" t="s">
        <v>422</v>
      </c>
      <c r="B204" s="449" t="s">
        <v>423</v>
      </c>
      <c r="C204" s="449" t="s">
        <v>78</v>
      </c>
      <c r="D204" s="450">
        <v>41081</v>
      </c>
      <c r="E204" s="451">
        <v>4838</v>
      </c>
      <c r="F204" s="451">
        <v>7.3620000000000001</v>
      </c>
      <c r="G204" s="453">
        <f t="shared" si="35"/>
        <v>35617.356</v>
      </c>
      <c r="H204" s="460"/>
      <c r="I204" s="450">
        <v>41108</v>
      </c>
      <c r="J204" s="452">
        <v>7.6260000000000003</v>
      </c>
      <c r="K204" s="456">
        <f t="shared" si="33"/>
        <v>36894.588000000003</v>
      </c>
      <c r="L204" s="457">
        <f t="shared" si="34"/>
        <v>-1277.2320000000036</v>
      </c>
      <c r="M204" s="488">
        <v>1.0315099999999999</v>
      </c>
      <c r="N204" s="459">
        <f t="shared" si="27"/>
        <v>-1317.4775803200037</v>
      </c>
      <c r="O204" s="110"/>
      <c r="P204" s="117"/>
    </row>
    <row r="205" spans="1:16" s="18" customFormat="1" ht="15" customHeight="1">
      <c r="A205" s="449" t="s">
        <v>424</v>
      </c>
      <c r="B205" s="449" t="s">
        <v>425</v>
      </c>
      <c r="C205" s="449" t="s">
        <v>78</v>
      </c>
      <c r="D205" s="450">
        <v>41064</v>
      </c>
      <c r="E205" s="451">
        <v>14285</v>
      </c>
      <c r="F205" s="452">
        <v>0.38</v>
      </c>
      <c r="G205" s="453">
        <f t="shared" si="35"/>
        <v>5428.3</v>
      </c>
      <c r="H205" s="460"/>
      <c r="I205" s="450">
        <v>41109</v>
      </c>
      <c r="J205" s="452">
        <v>0.41699999999999998</v>
      </c>
      <c r="K205" s="456">
        <f t="shared" si="33"/>
        <v>5956.8449999999993</v>
      </c>
      <c r="L205" s="457">
        <f t="shared" si="34"/>
        <v>-528.54499999999916</v>
      </c>
      <c r="M205" s="488">
        <v>1.0363100000000001</v>
      </c>
      <c r="N205" s="459">
        <f t="shared" si="27"/>
        <v>-547.73646894999922</v>
      </c>
      <c r="O205" s="110"/>
      <c r="P205" s="117"/>
    </row>
    <row r="206" spans="1:16" s="18" customFormat="1" ht="15" customHeight="1">
      <c r="A206" s="449" t="s">
        <v>307</v>
      </c>
      <c r="B206" s="449" t="s">
        <v>308</v>
      </c>
      <c r="C206" s="449" t="s">
        <v>78</v>
      </c>
      <c r="D206" s="450">
        <v>41045</v>
      </c>
      <c r="E206" s="451">
        <v>1271</v>
      </c>
      <c r="F206" s="452">
        <v>18.350000000000001</v>
      </c>
      <c r="G206" s="453">
        <f t="shared" si="35"/>
        <v>23322.850000000002</v>
      </c>
      <c r="H206" s="460"/>
      <c r="I206" s="450">
        <v>41120</v>
      </c>
      <c r="J206" s="452">
        <v>17.03</v>
      </c>
      <c r="K206" s="456">
        <f t="shared" si="33"/>
        <v>21645.13</v>
      </c>
      <c r="L206" s="446">
        <f t="shared" si="34"/>
        <v>1677.7200000000012</v>
      </c>
      <c r="M206" s="488">
        <v>1.04731</v>
      </c>
      <c r="N206" s="447">
        <f t="shared" si="27"/>
        <v>1757.0929332000012</v>
      </c>
      <c r="O206" s="110"/>
      <c r="P206" s="117"/>
    </row>
    <row r="207" spans="1:16" s="18" customFormat="1" ht="15" customHeight="1">
      <c r="A207" s="449" t="s">
        <v>426</v>
      </c>
      <c r="B207" s="449" t="s">
        <v>427</v>
      </c>
      <c r="C207" s="449" t="s">
        <v>78</v>
      </c>
      <c r="D207" s="450">
        <v>41081</v>
      </c>
      <c r="E207" s="451">
        <v>1562</v>
      </c>
      <c r="F207" s="452">
        <v>11.34</v>
      </c>
      <c r="G207" s="453">
        <f t="shared" si="35"/>
        <v>17713.079999999998</v>
      </c>
      <c r="H207" s="460"/>
      <c r="I207" s="450">
        <v>41130</v>
      </c>
      <c r="J207" s="452">
        <v>9.75</v>
      </c>
      <c r="K207" s="456">
        <f t="shared" si="33"/>
        <v>15229.5</v>
      </c>
      <c r="L207" s="446">
        <f t="shared" si="34"/>
        <v>2483.5799999999981</v>
      </c>
      <c r="M207" s="488">
        <v>1.0569599999999999</v>
      </c>
      <c r="N207" s="447">
        <f t="shared" si="27"/>
        <v>2625.0447167999978</v>
      </c>
      <c r="O207" s="110"/>
      <c r="P207" s="117"/>
    </row>
    <row r="208" spans="1:16" s="18" customFormat="1" ht="15" customHeight="1">
      <c r="A208" s="449" t="s">
        <v>401</v>
      </c>
      <c r="B208" s="449" t="s">
        <v>402</v>
      </c>
      <c r="C208" s="449" t="s">
        <v>78</v>
      </c>
      <c r="D208" s="450">
        <v>41109</v>
      </c>
      <c r="E208" s="451">
        <v>937.5</v>
      </c>
      <c r="F208" s="452">
        <v>24.35</v>
      </c>
      <c r="G208" s="453">
        <f t="shared" si="35"/>
        <v>22828.125</v>
      </c>
      <c r="H208" s="460"/>
      <c r="I208" s="450">
        <v>41130</v>
      </c>
      <c r="J208" s="452">
        <v>25.65</v>
      </c>
      <c r="K208" s="456">
        <f t="shared" si="33"/>
        <v>24046.875</v>
      </c>
      <c r="L208" s="457">
        <f t="shared" si="34"/>
        <v>-1218.75</v>
      </c>
      <c r="M208" s="488">
        <v>1.0569599999999999</v>
      </c>
      <c r="N208" s="459">
        <f t="shared" si="27"/>
        <v>-1288.1699999999998</v>
      </c>
      <c r="O208" s="110"/>
      <c r="P208" s="117"/>
    </row>
    <row r="209" spans="1:16" s="18" customFormat="1" ht="15" customHeight="1">
      <c r="A209" s="449" t="s">
        <v>228</v>
      </c>
      <c r="B209" s="449" t="s">
        <v>229</v>
      </c>
      <c r="C209" s="449" t="s">
        <v>78</v>
      </c>
      <c r="D209" s="450">
        <v>41127</v>
      </c>
      <c r="E209" s="451">
        <v>3521</v>
      </c>
      <c r="F209" s="452">
        <v>3.8580000000000001</v>
      </c>
      <c r="G209" s="453">
        <f t="shared" si="35"/>
        <v>13584.018</v>
      </c>
      <c r="H209" s="460"/>
      <c r="I209" s="450">
        <v>41130</v>
      </c>
      <c r="J209" s="452">
        <v>4.1420000000000003</v>
      </c>
      <c r="K209" s="456">
        <f t="shared" si="33"/>
        <v>14583.982000000002</v>
      </c>
      <c r="L209" s="457">
        <f t="shared" si="34"/>
        <v>-999.96400000000176</v>
      </c>
      <c r="M209" s="488">
        <v>1.0569599999999999</v>
      </c>
      <c r="N209" s="459">
        <f t="shared" si="27"/>
        <v>-1056.9219494400018</v>
      </c>
      <c r="O209" s="110"/>
      <c r="P209" s="117"/>
    </row>
    <row r="210" spans="1:16" s="8" customFormat="1" ht="15" customHeight="1">
      <c r="A210" s="490" t="s">
        <v>428</v>
      </c>
      <c r="B210" s="490" t="s">
        <v>429</v>
      </c>
      <c r="C210" s="490" t="s">
        <v>53</v>
      </c>
      <c r="D210" s="489">
        <v>41032</v>
      </c>
      <c r="E210" s="491">
        <v>2830</v>
      </c>
      <c r="F210" s="492">
        <v>20.47</v>
      </c>
      <c r="G210" s="442">
        <f t="shared" si="35"/>
        <v>57930.1</v>
      </c>
      <c r="H210" s="496"/>
      <c r="I210" s="489">
        <v>41134</v>
      </c>
      <c r="J210" s="492">
        <v>22.72</v>
      </c>
      <c r="K210" s="445">
        <f>SUM(E210*J210)</f>
        <v>64297.599999999999</v>
      </c>
      <c r="L210" s="446">
        <f>SUM(K210-G210)</f>
        <v>6367.5</v>
      </c>
      <c r="M210" s="487">
        <v>1.05532</v>
      </c>
      <c r="N210" s="447">
        <f t="shared" si="27"/>
        <v>6719.7501000000002</v>
      </c>
      <c r="O210" s="111"/>
      <c r="P210" s="116"/>
    </row>
    <row r="211" spans="1:16" s="8" customFormat="1" ht="15" customHeight="1">
      <c r="A211" s="515" t="s">
        <v>430</v>
      </c>
      <c r="B211" s="515" t="s">
        <v>431</v>
      </c>
      <c r="C211" s="515" t="s">
        <v>53</v>
      </c>
      <c r="D211" s="516">
        <v>41113</v>
      </c>
      <c r="E211" s="517">
        <v>13000</v>
      </c>
      <c r="F211" s="518">
        <v>2.64</v>
      </c>
      <c r="G211" s="519">
        <f t="shared" si="35"/>
        <v>34320</v>
      </c>
      <c r="H211" s="520"/>
      <c r="I211" s="518"/>
      <c r="J211" s="518">
        <v>2.65</v>
      </c>
      <c r="K211" s="521">
        <f>SUM(E211*J211)</f>
        <v>34450</v>
      </c>
      <c r="L211" s="511">
        <f>SUM(K211-G211)</f>
        <v>130</v>
      </c>
      <c r="M211" s="502">
        <v>1</v>
      </c>
      <c r="N211" s="512">
        <f t="shared" si="27"/>
        <v>130</v>
      </c>
      <c r="O211" s="111"/>
      <c r="P211" s="116"/>
    </row>
    <row r="212" spans="1:16" s="8" customFormat="1" ht="15" customHeight="1">
      <c r="A212" s="490" t="s">
        <v>432</v>
      </c>
      <c r="B212" s="490" t="s">
        <v>433</v>
      </c>
      <c r="C212" s="490" t="s">
        <v>53</v>
      </c>
      <c r="D212" s="489">
        <v>41115</v>
      </c>
      <c r="E212" s="491">
        <v>949</v>
      </c>
      <c r="F212" s="492">
        <v>54.79</v>
      </c>
      <c r="G212" s="442">
        <f t="shared" si="35"/>
        <v>51995.71</v>
      </c>
      <c r="H212" s="496"/>
      <c r="I212" s="489">
        <v>41141</v>
      </c>
      <c r="J212" s="492">
        <v>54.73</v>
      </c>
      <c r="K212" s="445">
        <f>SUM(E212*J212)</f>
        <v>51938.77</v>
      </c>
      <c r="L212" s="446">
        <f>SUM(K212-G212)</f>
        <v>-56.940000000002328</v>
      </c>
      <c r="M212" s="487">
        <v>1.04314</v>
      </c>
      <c r="N212" s="447">
        <f t="shared" si="27"/>
        <v>-59.396391600002424</v>
      </c>
      <c r="O212" s="111"/>
      <c r="P212" s="116"/>
    </row>
    <row r="213" spans="1:16" s="18" customFormat="1" ht="15" customHeight="1">
      <c r="A213" s="449" t="s">
        <v>434</v>
      </c>
      <c r="B213" s="449" t="s">
        <v>435</v>
      </c>
      <c r="C213" s="449" t="s">
        <v>78</v>
      </c>
      <c r="D213" s="450">
        <v>41043</v>
      </c>
      <c r="E213" s="451">
        <v>18292</v>
      </c>
      <c r="F213" s="452">
        <v>0.89</v>
      </c>
      <c r="G213" s="453">
        <f t="shared" si="35"/>
        <v>16279.880000000001</v>
      </c>
      <c r="H213" s="460"/>
      <c r="I213" s="450">
        <v>41144</v>
      </c>
      <c r="J213" s="452">
        <v>0.60499999999999998</v>
      </c>
      <c r="K213" s="456">
        <f>SUM(E213*J213)</f>
        <v>11066.66</v>
      </c>
      <c r="L213" s="446">
        <f>SUM(G213-K213)</f>
        <v>5213.2200000000012</v>
      </c>
      <c r="M213" s="488">
        <v>1.0504599999999999</v>
      </c>
      <c r="N213" s="447">
        <f t="shared" si="27"/>
        <v>5476.2790812000012</v>
      </c>
      <c r="O213" s="110"/>
      <c r="P213" s="117"/>
    </row>
    <row r="214" spans="1:16" s="8" customFormat="1" ht="15" customHeight="1">
      <c r="A214" s="490" t="s">
        <v>239</v>
      </c>
      <c r="B214" s="490" t="s">
        <v>240</v>
      </c>
      <c r="C214" s="490" t="s">
        <v>53</v>
      </c>
      <c r="D214" s="489">
        <v>41135</v>
      </c>
      <c r="E214" s="491">
        <v>10000</v>
      </c>
      <c r="F214" s="492">
        <v>1.385</v>
      </c>
      <c r="G214" s="442">
        <f t="shared" si="35"/>
        <v>13850</v>
      </c>
      <c r="H214" s="496"/>
      <c r="I214" s="489">
        <v>41145</v>
      </c>
      <c r="J214" s="492">
        <v>1.2849999999999999</v>
      </c>
      <c r="K214" s="445">
        <f t="shared" ref="K214:K219" si="36">SUM(E214*J214)</f>
        <v>12850</v>
      </c>
      <c r="L214" s="446">
        <f>SUM(K214-G214)</f>
        <v>-1000</v>
      </c>
      <c r="M214" s="487">
        <v>1.04393</v>
      </c>
      <c r="N214" s="447">
        <f t="shared" si="27"/>
        <v>-1043.93</v>
      </c>
      <c r="O214" s="111"/>
      <c r="P214" s="116"/>
    </row>
    <row r="215" spans="1:16" s="8" customFormat="1" ht="15" customHeight="1">
      <c r="A215" s="490" t="s">
        <v>436</v>
      </c>
      <c r="B215" s="490" t="s">
        <v>437</v>
      </c>
      <c r="C215" s="490" t="s">
        <v>53</v>
      </c>
      <c r="D215" s="489">
        <v>41161</v>
      </c>
      <c r="E215" s="491">
        <v>8333</v>
      </c>
      <c r="F215" s="492">
        <v>1.94</v>
      </c>
      <c r="G215" s="442">
        <f t="shared" si="35"/>
        <v>16166.02</v>
      </c>
      <c r="H215" s="496"/>
      <c r="I215" s="489">
        <v>41155</v>
      </c>
      <c r="J215" s="492">
        <v>1.82</v>
      </c>
      <c r="K215" s="445">
        <f t="shared" si="36"/>
        <v>15166.060000000001</v>
      </c>
      <c r="L215" s="446">
        <f>SUM(K215-G215)</f>
        <v>-999.95999999999913</v>
      </c>
      <c r="M215" s="487">
        <v>1.0284899999999999</v>
      </c>
      <c r="N215" s="447">
        <f t="shared" si="27"/>
        <v>-1028.4488603999989</v>
      </c>
      <c r="O215" s="111"/>
      <c r="P215" s="116"/>
    </row>
    <row r="216" spans="1:16" s="8" customFormat="1" ht="15" customHeight="1">
      <c r="A216" s="490" t="s">
        <v>438</v>
      </c>
      <c r="B216" s="490" t="s">
        <v>439</v>
      </c>
      <c r="C216" s="490" t="s">
        <v>53</v>
      </c>
      <c r="D216" s="489">
        <v>41151</v>
      </c>
      <c r="E216" s="491">
        <v>2941</v>
      </c>
      <c r="F216" s="492">
        <v>8.44</v>
      </c>
      <c r="G216" s="442">
        <f t="shared" si="35"/>
        <v>24822.039999999997</v>
      </c>
      <c r="H216" s="496"/>
      <c r="I216" s="489">
        <v>41162</v>
      </c>
      <c r="J216" s="492">
        <v>8.1</v>
      </c>
      <c r="K216" s="445">
        <f t="shared" si="36"/>
        <v>23822.1</v>
      </c>
      <c r="L216" s="446">
        <f>SUM(K216-G216)</f>
        <v>-999.93999999999869</v>
      </c>
      <c r="M216" s="487">
        <v>1.03681</v>
      </c>
      <c r="N216" s="447">
        <f t="shared" si="27"/>
        <v>-1036.7477913999987</v>
      </c>
      <c r="O216" s="111"/>
      <c r="P216" s="116"/>
    </row>
    <row r="217" spans="1:16" s="18" customFormat="1" ht="15" customHeight="1">
      <c r="A217" s="449" t="s">
        <v>176</v>
      </c>
      <c r="B217" s="449" t="s">
        <v>177</v>
      </c>
      <c r="C217" s="449" t="s">
        <v>78</v>
      </c>
      <c r="D217" s="450">
        <v>41043</v>
      </c>
      <c r="E217" s="451">
        <v>5000</v>
      </c>
      <c r="F217" s="452">
        <v>1.77</v>
      </c>
      <c r="G217" s="453">
        <f t="shared" si="35"/>
        <v>8850</v>
      </c>
      <c r="H217" s="460"/>
      <c r="I217" s="450">
        <v>41166</v>
      </c>
      <c r="J217" s="523">
        <v>0.72499999999999998</v>
      </c>
      <c r="K217" s="456">
        <f t="shared" si="36"/>
        <v>3625</v>
      </c>
      <c r="L217" s="446">
        <f>SUM(G217-K217)</f>
        <v>5225</v>
      </c>
      <c r="M217" s="488">
        <v>1.05464</v>
      </c>
      <c r="N217" s="447">
        <f t="shared" si="27"/>
        <v>5510.4939999999997</v>
      </c>
      <c r="O217" s="110"/>
      <c r="P217" s="117"/>
    </row>
    <row r="218" spans="1:16" s="18" customFormat="1" ht="15" customHeight="1">
      <c r="A218" s="449" t="s">
        <v>440</v>
      </c>
      <c r="B218" s="449" t="s">
        <v>441</v>
      </c>
      <c r="C218" s="449" t="s">
        <v>78</v>
      </c>
      <c r="D218" s="450">
        <v>41081</v>
      </c>
      <c r="E218" s="451">
        <v>6048</v>
      </c>
      <c r="F218" s="452">
        <v>1.8660000000000001</v>
      </c>
      <c r="G218" s="453">
        <f t="shared" si="35"/>
        <v>11285.568000000001</v>
      </c>
      <c r="H218" s="460"/>
      <c r="I218" s="450">
        <v>41166</v>
      </c>
      <c r="J218" s="452">
        <v>1.615</v>
      </c>
      <c r="K218" s="456">
        <f t="shared" si="36"/>
        <v>9767.52</v>
      </c>
      <c r="L218" s="446">
        <f>SUM(G218-K218)</f>
        <v>1518.0480000000007</v>
      </c>
      <c r="M218" s="488">
        <v>1.05464</v>
      </c>
      <c r="N218" s="447">
        <f t="shared" si="27"/>
        <v>1600.9941427200008</v>
      </c>
      <c r="O218" s="110"/>
      <c r="P218" s="117"/>
    </row>
    <row r="219" spans="1:16" s="18" customFormat="1" ht="15" customHeight="1">
      <c r="A219" s="449" t="s">
        <v>442</v>
      </c>
      <c r="B219" s="449" t="s">
        <v>443</v>
      </c>
      <c r="C219" s="449" t="s">
        <v>78</v>
      </c>
      <c r="D219" s="450">
        <v>41031</v>
      </c>
      <c r="E219" s="451">
        <v>4687</v>
      </c>
      <c r="F219" s="452">
        <v>4.55</v>
      </c>
      <c r="G219" s="453">
        <f t="shared" si="35"/>
        <v>21325.85</v>
      </c>
      <c r="H219" s="460"/>
      <c r="I219" s="450">
        <v>41169</v>
      </c>
      <c r="J219" s="452">
        <v>2.82</v>
      </c>
      <c r="K219" s="456">
        <f t="shared" si="36"/>
        <v>13217.34</v>
      </c>
      <c r="L219" s="446">
        <f>SUM(G219-K219)</f>
        <v>8108.5099999999984</v>
      </c>
      <c r="M219" s="488">
        <v>1.0552600000000001</v>
      </c>
      <c r="N219" s="447">
        <f t="shared" si="27"/>
        <v>8556.5862625999998</v>
      </c>
      <c r="O219" s="110"/>
      <c r="P219" s="117"/>
    </row>
    <row r="220" spans="1:16" s="8" customFormat="1" ht="15" customHeight="1">
      <c r="A220" s="490" t="s">
        <v>444</v>
      </c>
      <c r="B220" s="490" t="s">
        <v>445</v>
      </c>
      <c r="C220" s="490" t="s">
        <v>53</v>
      </c>
      <c r="D220" s="489">
        <v>41113</v>
      </c>
      <c r="E220" s="491">
        <v>22000</v>
      </c>
      <c r="F220" s="492">
        <v>0.70899999999999996</v>
      </c>
      <c r="G220" s="442">
        <f t="shared" si="35"/>
        <v>15598</v>
      </c>
      <c r="H220" s="496"/>
      <c r="I220" s="489">
        <v>41169</v>
      </c>
      <c r="J220" s="492">
        <v>0.73599999999999999</v>
      </c>
      <c r="K220" s="445">
        <f t="shared" ref="K220:K245" si="37">SUM(E220*J220)</f>
        <v>16192</v>
      </c>
      <c r="L220" s="446">
        <f>SUM(K220-G220)</f>
        <v>594</v>
      </c>
      <c r="M220" s="487">
        <v>1.0552600000000001</v>
      </c>
      <c r="N220" s="447">
        <f t="shared" si="27"/>
        <v>626.8244400000001</v>
      </c>
      <c r="O220" s="111"/>
      <c r="P220" s="116"/>
    </row>
    <row r="221" spans="1:16" s="8" customFormat="1" ht="15" customHeight="1">
      <c r="A221" s="490" t="s">
        <v>446</v>
      </c>
      <c r="B221" s="490" t="s">
        <v>447</v>
      </c>
      <c r="C221" s="490" t="s">
        <v>53</v>
      </c>
      <c r="D221" s="489">
        <v>41138</v>
      </c>
      <c r="E221" s="491">
        <v>3061</v>
      </c>
      <c r="F221" s="492">
        <v>13.03</v>
      </c>
      <c r="G221" s="442">
        <f t="shared" si="35"/>
        <v>39884.829999999994</v>
      </c>
      <c r="H221" s="496"/>
      <c r="I221" s="489">
        <v>41169</v>
      </c>
      <c r="J221" s="492">
        <v>12.82</v>
      </c>
      <c r="K221" s="445">
        <f t="shared" si="37"/>
        <v>39242.020000000004</v>
      </c>
      <c r="L221" s="446">
        <f>SUM(K221-G221)</f>
        <v>-642.8099999999904</v>
      </c>
      <c r="M221" s="487">
        <v>1.0552600000000001</v>
      </c>
      <c r="N221" s="447">
        <f t="shared" si="27"/>
        <v>-678.33168059998991</v>
      </c>
      <c r="O221" s="111"/>
      <c r="P221" s="116"/>
    </row>
    <row r="222" spans="1:16" s="8" customFormat="1" ht="15" customHeight="1">
      <c r="A222" s="490" t="s">
        <v>448</v>
      </c>
      <c r="B222" s="490" t="s">
        <v>449</v>
      </c>
      <c r="C222" s="490" t="s">
        <v>53</v>
      </c>
      <c r="D222" s="489">
        <v>41155</v>
      </c>
      <c r="E222" s="491">
        <v>10000</v>
      </c>
      <c r="F222" s="492">
        <v>1.44</v>
      </c>
      <c r="G222" s="442">
        <f t="shared" si="35"/>
        <v>14400</v>
      </c>
      <c r="H222" s="496"/>
      <c r="I222" s="489">
        <v>41173</v>
      </c>
      <c r="J222" s="492">
        <v>1.34</v>
      </c>
      <c r="K222" s="445">
        <f t="shared" si="37"/>
        <v>13400</v>
      </c>
      <c r="L222" s="446">
        <f>SUM(K222-G222)</f>
        <v>-1000</v>
      </c>
      <c r="M222" s="487">
        <v>1.0434600000000001</v>
      </c>
      <c r="N222" s="447">
        <f t="shared" si="27"/>
        <v>-1043.46</v>
      </c>
      <c r="O222" s="111"/>
      <c r="P222" s="116"/>
    </row>
    <row r="223" spans="1:16" s="8" customFormat="1" ht="15" customHeight="1">
      <c r="A223" s="490" t="s">
        <v>450</v>
      </c>
      <c r="B223" s="490" t="s">
        <v>202</v>
      </c>
      <c r="C223" s="490" t="s">
        <v>53</v>
      </c>
      <c r="D223" s="489">
        <v>41143</v>
      </c>
      <c r="E223" s="491">
        <v>30000</v>
      </c>
      <c r="F223" s="492">
        <v>0.45500000000000002</v>
      </c>
      <c r="G223" s="442">
        <f t="shared" si="35"/>
        <v>13650</v>
      </c>
      <c r="H223" s="496"/>
      <c r="I223" s="489">
        <v>41178</v>
      </c>
      <c r="J223" s="492">
        <v>0.47499999999999998</v>
      </c>
      <c r="K223" s="445">
        <f t="shared" si="37"/>
        <v>14250</v>
      </c>
      <c r="L223" s="446">
        <f>SUM(K223-G223)</f>
        <v>600</v>
      </c>
      <c r="M223" s="487">
        <v>1.0389299999999999</v>
      </c>
      <c r="N223" s="447">
        <f t="shared" si="27"/>
        <v>623.35799999999995</v>
      </c>
      <c r="O223" s="111"/>
      <c r="P223" s="116"/>
    </row>
    <row r="224" spans="1:16" s="8" customFormat="1" ht="15" customHeight="1">
      <c r="A224" s="490" t="s">
        <v>451</v>
      </c>
      <c r="B224" s="490" t="s">
        <v>452</v>
      </c>
      <c r="C224" s="490" t="s">
        <v>53</v>
      </c>
      <c r="D224" s="489">
        <v>41138</v>
      </c>
      <c r="E224" s="491">
        <v>633</v>
      </c>
      <c r="F224" s="492">
        <v>26.18</v>
      </c>
      <c r="G224" s="442">
        <f t="shared" si="35"/>
        <v>16571.939999999999</v>
      </c>
      <c r="H224" s="496"/>
      <c r="I224" s="489">
        <v>41180</v>
      </c>
      <c r="J224" s="492">
        <v>25.83</v>
      </c>
      <c r="K224" s="445">
        <f t="shared" si="37"/>
        <v>16350.39</v>
      </c>
      <c r="L224" s="446">
        <f>SUM(K224-G224)</f>
        <v>-221.54999999999927</v>
      </c>
      <c r="M224" s="487">
        <v>1.0217400000000001</v>
      </c>
      <c r="N224" s="447">
        <f t="shared" si="27"/>
        <v>-226.36649699999927</v>
      </c>
      <c r="O224" s="111"/>
      <c r="P224" s="116"/>
    </row>
    <row r="225" spans="1:16" s="18" customFormat="1" ht="15" customHeight="1">
      <c r="A225" s="449" t="s">
        <v>220</v>
      </c>
      <c r="B225" s="449" t="s">
        <v>221</v>
      </c>
      <c r="C225" s="449" t="s">
        <v>78</v>
      </c>
      <c r="D225" s="450">
        <v>41138</v>
      </c>
      <c r="E225" s="451">
        <v>3571</v>
      </c>
      <c r="F225" s="452">
        <v>4.6500000000000004</v>
      </c>
      <c r="G225" s="453">
        <f t="shared" si="35"/>
        <v>16605.150000000001</v>
      </c>
      <c r="H225" s="460"/>
      <c r="I225" s="450">
        <v>41186</v>
      </c>
      <c r="J225" s="452">
        <v>4.8600000000000003</v>
      </c>
      <c r="K225" s="456">
        <f t="shared" si="37"/>
        <v>17355.060000000001</v>
      </c>
      <c r="L225" s="457">
        <f>SUM(G225-K225)</f>
        <v>-749.90999999999985</v>
      </c>
      <c r="M225" s="488">
        <v>1.0217400000000001</v>
      </c>
      <c r="N225" s="459">
        <f t="shared" si="27"/>
        <v>-766.21304339999995</v>
      </c>
      <c r="O225" s="110"/>
      <c r="P225" s="117"/>
    </row>
    <row r="226" spans="1:16" s="8" customFormat="1" ht="15" customHeight="1">
      <c r="A226" s="490" t="s">
        <v>260</v>
      </c>
      <c r="B226" s="490" t="s">
        <v>261</v>
      </c>
      <c r="C226" s="490" t="s">
        <v>53</v>
      </c>
      <c r="D226" s="489">
        <v>41190</v>
      </c>
      <c r="E226" s="491">
        <v>2343</v>
      </c>
      <c r="F226" s="492">
        <v>16.32</v>
      </c>
      <c r="G226" s="442">
        <f t="shared" si="35"/>
        <v>38237.760000000002</v>
      </c>
      <c r="H226" s="496"/>
      <c r="I226" s="489">
        <v>41205</v>
      </c>
      <c r="J226" s="492">
        <v>15.87</v>
      </c>
      <c r="K226" s="445">
        <f t="shared" si="37"/>
        <v>37183.409999999996</v>
      </c>
      <c r="L226" s="446">
        <f t="shared" ref="L226:L239" si="38">SUM(K226-G226)</f>
        <v>-1054.3500000000058</v>
      </c>
      <c r="M226" s="487">
        <v>1.0320800000000001</v>
      </c>
      <c r="N226" s="447">
        <f t="shared" si="27"/>
        <v>-1088.1735480000061</v>
      </c>
      <c r="O226" s="111"/>
      <c r="P226" s="116"/>
    </row>
    <row r="227" spans="1:16" s="8" customFormat="1" ht="15" customHeight="1">
      <c r="A227" s="490" t="s">
        <v>453</v>
      </c>
      <c r="B227" s="490" t="s">
        <v>454</v>
      </c>
      <c r="C227" s="490" t="s">
        <v>53</v>
      </c>
      <c r="D227" s="489">
        <v>41194</v>
      </c>
      <c r="E227" s="491">
        <v>5000</v>
      </c>
      <c r="F227" s="492">
        <v>3.9</v>
      </c>
      <c r="G227" s="442">
        <f t="shared" si="35"/>
        <v>19500</v>
      </c>
      <c r="H227" s="496"/>
      <c r="I227" s="489">
        <v>41206</v>
      </c>
      <c r="J227" s="492">
        <v>3.7</v>
      </c>
      <c r="K227" s="445">
        <f t="shared" si="37"/>
        <v>18500</v>
      </c>
      <c r="L227" s="446">
        <f t="shared" si="38"/>
        <v>-1000</v>
      </c>
      <c r="M227" s="487">
        <v>1.0264599999999999</v>
      </c>
      <c r="N227" s="447">
        <f t="shared" si="27"/>
        <v>-1026.46</v>
      </c>
      <c r="O227" s="111"/>
      <c r="P227" s="116"/>
    </row>
    <row r="228" spans="1:16" s="8" customFormat="1" ht="15" customHeight="1">
      <c r="A228" s="490" t="s">
        <v>434</v>
      </c>
      <c r="B228" s="490" t="s">
        <v>435</v>
      </c>
      <c r="C228" s="490" t="s">
        <v>53</v>
      </c>
      <c r="D228" s="489">
        <v>41144</v>
      </c>
      <c r="E228" s="491">
        <v>5769</v>
      </c>
      <c r="F228" s="492">
        <v>0.60499999999999998</v>
      </c>
      <c r="G228" s="442">
        <f t="shared" si="35"/>
        <v>3490.2449999999999</v>
      </c>
      <c r="H228" s="496"/>
      <c r="I228" s="489">
        <v>41213</v>
      </c>
      <c r="J228" s="492">
        <v>0.45900000000000002</v>
      </c>
      <c r="K228" s="445">
        <f t="shared" si="37"/>
        <v>2647.971</v>
      </c>
      <c r="L228" s="446">
        <f t="shared" si="38"/>
        <v>-842.27399999999989</v>
      </c>
      <c r="M228" s="487">
        <v>1.0363100000000001</v>
      </c>
      <c r="N228" s="447">
        <f t="shared" ref="N228:N245" si="39">SUM(L228*M228)</f>
        <v>-872.85696893999989</v>
      </c>
      <c r="O228" s="111"/>
      <c r="P228" s="116"/>
    </row>
    <row r="229" spans="1:16" s="8" customFormat="1" ht="15" customHeight="1">
      <c r="A229" s="490" t="s">
        <v>264</v>
      </c>
      <c r="B229" s="490" t="s">
        <v>265</v>
      </c>
      <c r="C229" s="490" t="s">
        <v>53</v>
      </c>
      <c r="D229" s="489">
        <v>41192</v>
      </c>
      <c r="E229" s="491">
        <v>1807</v>
      </c>
      <c r="F229" s="492">
        <v>26.1</v>
      </c>
      <c r="G229" s="442">
        <f t="shared" si="35"/>
        <v>47162.700000000004</v>
      </c>
      <c r="H229" s="496"/>
      <c r="I229" s="489">
        <v>41213</v>
      </c>
      <c r="J229" s="492">
        <v>25.66</v>
      </c>
      <c r="K229" s="445">
        <f t="shared" si="37"/>
        <v>46367.62</v>
      </c>
      <c r="L229" s="446">
        <f t="shared" si="38"/>
        <v>-795.08000000000175</v>
      </c>
      <c r="M229" s="487">
        <v>1.0363100000000001</v>
      </c>
      <c r="N229" s="447">
        <f t="shared" si="39"/>
        <v>-823.94935480000186</v>
      </c>
      <c r="O229" s="111"/>
      <c r="P229" s="116"/>
    </row>
    <row r="230" spans="1:16" s="8" customFormat="1" ht="15" customHeight="1">
      <c r="A230" s="490" t="s">
        <v>442</v>
      </c>
      <c r="B230" s="490" t="s">
        <v>443</v>
      </c>
      <c r="C230" s="490" t="s">
        <v>53</v>
      </c>
      <c r="D230" s="489">
        <v>41169</v>
      </c>
      <c r="E230" s="491">
        <v>2027</v>
      </c>
      <c r="F230" s="492">
        <v>2.82</v>
      </c>
      <c r="G230" s="442">
        <f t="shared" si="35"/>
        <v>5716.1399999999994</v>
      </c>
      <c r="H230" s="496"/>
      <c r="I230" s="489">
        <v>41219</v>
      </c>
      <c r="J230" s="492">
        <v>2.4359999999999999</v>
      </c>
      <c r="K230" s="445">
        <f t="shared" si="37"/>
        <v>4937.7719999999999</v>
      </c>
      <c r="L230" s="446">
        <f t="shared" si="38"/>
        <v>-778.36799999999948</v>
      </c>
      <c r="M230" s="487">
        <v>1.0364100000000001</v>
      </c>
      <c r="N230" s="447">
        <f t="shared" si="39"/>
        <v>-806.70837887999949</v>
      </c>
      <c r="O230" s="111"/>
      <c r="P230" s="116"/>
    </row>
    <row r="231" spans="1:16" s="8" customFormat="1" ht="15" customHeight="1">
      <c r="A231" s="490" t="s">
        <v>235</v>
      </c>
      <c r="B231" s="490" t="s">
        <v>236</v>
      </c>
      <c r="C231" s="490" t="s">
        <v>53</v>
      </c>
      <c r="D231" s="489">
        <v>41194</v>
      </c>
      <c r="E231" s="491">
        <v>11112</v>
      </c>
      <c r="F231" s="492">
        <v>0.95</v>
      </c>
      <c r="G231" s="442">
        <f t="shared" si="35"/>
        <v>10556.4</v>
      </c>
      <c r="H231" s="496"/>
      <c r="I231" s="489">
        <v>41219</v>
      </c>
      <c r="J231" s="492">
        <v>0.86</v>
      </c>
      <c r="K231" s="445">
        <f t="shared" si="37"/>
        <v>9556.32</v>
      </c>
      <c r="L231" s="446">
        <f t="shared" si="38"/>
        <v>-1000.0799999999999</v>
      </c>
      <c r="M231" s="487">
        <v>1.0364100000000001</v>
      </c>
      <c r="N231" s="447">
        <f t="shared" si="39"/>
        <v>-1036.4929127999999</v>
      </c>
      <c r="O231" s="111"/>
      <c r="P231" s="116"/>
    </row>
    <row r="232" spans="1:16" s="8" customFormat="1" ht="15" customHeight="1">
      <c r="A232" s="490" t="s">
        <v>455</v>
      </c>
      <c r="B232" s="490" t="s">
        <v>456</v>
      </c>
      <c r="C232" s="490" t="s">
        <v>53</v>
      </c>
      <c r="D232" s="489">
        <v>41194</v>
      </c>
      <c r="E232" s="491">
        <v>2050</v>
      </c>
      <c r="F232" s="492">
        <v>12.9</v>
      </c>
      <c r="G232" s="442">
        <f t="shared" si="35"/>
        <v>26445</v>
      </c>
      <c r="H232" s="496"/>
      <c r="I232" s="489">
        <v>41219</v>
      </c>
      <c r="J232" s="492">
        <v>12.42</v>
      </c>
      <c r="K232" s="445">
        <f t="shared" si="37"/>
        <v>25461</v>
      </c>
      <c r="L232" s="446">
        <f t="shared" si="38"/>
        <v>-984</v>
      </c>
      <c r="M232" s="487">
        <v>1.0364100000000001</v>
      </c>
      <c r="N232" s="447">
        <f t="shared" si="39"/>
        <v>-1019.82744</v>
      </c>
      <c r="O232" s="111"/>
      <c r="P232" s="116"/>
    </row>
    <row r="233" spans="1:16" s="8" customFormat="1" ht="15" customHeight="1">
      <c r="A233" s="490" t="s">
        <v>457</v>
      </c>
      <c r="B233" s="490" t="s">
        <v>240</v>
      </c>
      <c r="C233" s="490" t="s">
        <v>53</v>
      </c>
      <c r="D233" s="489">
        <v>41213</v>
      </c>
      <c r="E233" s="491">
        <v>8323</v>
      </c>
      <c r="F233" s="492">
        <v>1.43</v>
      </c>
      <c r="G233" s="442">
        <f t="shared" si="35"/>
        <v>11901.89</v>
      </c>
      <c r="H233" s="496"/>
      <c r="I233" s="489">
        <v>41220</v>
      </c>
      <c r="J233" s="492">
        <v>1.36</v>
      </c>
      <c r="K233" s="445">
        <f t="shared" si="37"/>
        <v>11319.28</v>
      </c>
      <c r="L233" s="446">
        <f t="shared" si="38"/>
        <v>-582.60999999999876</v>
      </c>
      <c r="M233" s="487">
        <v>1.0434099999999999</v>
      </c>
      <c r="N233" s="447">
        <f t="shared" si="39"/>
        <v>-607.90110009999864</v>
      </c>
      <c r="O233" s="111"/>
      <c r="P233" s="116"/>
    </row>
    <row r="234" spans="1:16" s="8" customFormat="1" ht="15" customHeight="1">
      <c r="A234" s="490" t="s">
        <v>458</v>
      </c>
      <c r="B234" s="490" t="s">
        <v>459</v>
      </c>
      <c r="C234" s="490" t="s">
        <v>53</v>
      </c>
      <c r="D234" s="489">
        <v>41066</v>
      </c>
      <c r="E234" s="491">
        <v>862</v>
      </c>
      <c r="F234" s="524">
        <v>47.37</v>
      </c>
      <c r="G234" s="442">
        <f>SUM(E234*F234)</f>
        <v>40832.939999999995</v>
      </c>
      <c r="H234" s="496"/>
      <c r="I234" s="489">
        <v>41220</v>
      </c>
      <c r="J234" s="492">
        <v>47.34</v>
      </c>
      <c r="K234" s="445">
        <f>SUM(E234*J234)</f>
        <v>40807.08</v>
      </c>
      <c r="L234" s="446">
        <f>SUM(K234-G234)</f>
        <v>-25.859999999993306</v>
      </c>
      <c r="M234" s="487">
        <v>1.0434099999999999</v>
      </c>
      <c r="N234" s="447">
        <f>SUM(L234*M234)</f>
        <v>-26.982582599993012</v>
      </c>
      <c r="O234" s="111"/>
      <c r="P234" s="116"/>
    </row>
    <row r="235" spans="1:16" s="8" customFormat="1" ht="15" customHeight="1">
      <c r="A235" s="490" t="s">
        <v>460</v>
      </c>
      <c r="B235" s="490" t="s">
        <v>461</v>
      </c>
      <c r="C235" s="490" t="s">
        <v>53</v>
      </c>
      <c r="D235" s="489">
        <v>41159</v>
      </c>
      <c r="E235" s="491">
        <v>408</v>
      </c>
      <c r="F235" s="524">
        <v>89.41</v>
      </c>
      <c r="G235" s="442">
        <f>SUM(E235*F235)</f>
        <v>36479.279999999999</v>
      </c>
      <c r="H235" s="496"/>
      <c r="I235" s="489">
        <v>41220</v>
      </c>
      <c r="J235" s="492">
        <v>88.91</v>
      </c>
      <c r="K235" s="445">
        <f>SUM(E235*J235)</f>
        <v>36275.279999999999</v>
      </c>
      <c r="L235" s="446">
        <f>SUM(K235-G235)</f>
        <v>-204</v>
      </c>
      <c r="M235" s="487">
        <v>1.0434099999999999</v>
      </c>
      <c r="N235" s="447">
        <f>SUM(L235*M235)</f>
        <v>-212.85563999999999</v>
      </c>
      <c r="O235" s="111"/>
      <c r="P235" s="116"/>
    </row>
    <row r="236" spans="1:16" s="8" customFormat="1" ht="15" customHeight="1">
      <c r="A236" s="490" t="s">
        <v>352</v>
      </c>
      <c r="B236" s="490" t="s">
        <v>219</v>
      </c>
      <c r="C236" s="490" t="s">
        <v>53</v>
      </c>
      <c r="D236" s="489">
        <v>41169</v>
      </c>
      <c r="E236" s="491">
        <v>15700</v>
      </c>
      <c r="F236" s="492">
        <v>1.59</v>
      </c>
      <c r="G236" s="442">
        <f t="shared" si="35"/>
        <v>24963</v>
      </c>
      <c r="H236" s="496"/>
      <c r="I236" s="489">
        <v>41221</v>
      </c>
      <c r="J236" s="492">
        <v>1.617</v>
      </c>
      <c r="K236" s="445">
        <f t="shared" si="37"/>
        <v>25386.9</v>
      </c>
      <c r="L236" s="446">
        <f t="shared" si="38"/>
        <v>423.90000000000146</v>
      </c>
      <c r="M236" s="487">
        <v>1.0406</v>
      </c>
      <c r="N236" s="447">
        <f t="shared" si="39"/>
        <v>441.11034000000149</v>
      </c>
      <c r="O236" s="111"/>
      <c r="P236" s="116"/>
    </row>
    <row r="237" spans="1:16" s="8" customFormat="1" ht="15" customHeight="1">
      <c r="A237" s="490" t="s">
        <v>462</v>
      </c>
      <c r="B237" s="490" t="s">
        <v>463</v>
      </c>
      <c r="C237" s="490" t="s">
        <v>53</v>
      </c>
      <c r="D237" s="489">
        <v>41221</v>
      </c>
      <c r="E237" s="491">
        <v>465</v>
      </c>
      <c r="F237" s="524">
        <v>51.45</v>
      </c>
      <c r="G237" s="442">
        <f t="shared" ref="G237:G245" si="40">SUM(E237*F237)</f>
        <v>23924.25</v>
      </c>
      <c r="H237" s="496"/>
      <c r="I237" s="489">
        <v>41222</v>
      </c>
      <c r="J237" s="524">
        <v>49.31</v>
      </c>
      <c r="K237" s="445">
        <f t="shared" si="37"/>
        <v>22929.15</v>
      </c>
      <c r="L237" s="446">
        <f t="shared" si="38"/>
        <v>-995.09999999999854</v>
      </c>
      <c r="M237" s="487">
        <v>1.04047</v>
      </c>
      <c r="N237" s="447">
        <f t="shared" si="39"/>
        <v>-1035.3716969999984</v>
      </c>
      <c r="O237" s="111"/>
      <c r="P237" s="116"/>
    </row>
    <row r="238" spans="1:16" s="8" customFormat="1" ht="15" customHeight="1">
      <c r="A238" s="490" t="s">
        <v>419</v>
      </c>
      <c r="B238" s="490" t="s">
        <v>243</v>
      </c>
      <c r="C238" s="490" t="s">
        <v>53</v>
      </c>
      <c r="D238" s="489">
        <v>41194</v>
      </c>
      <c r="E238" s="491">
        <v>867</v>
      </c>
      <c r="F238" s="492">
        <v>34.4</v>
      </c>
      <c r="G238" s="442">
        <f t="shared" si="40"/>
        <v>29824.799999999999</v>
      </c>
      <c r="H238" s="496"/>
      <c r="I238" s="489">
        <v>41228</v>
      </c>
      <c r="J238" s="492">
        <v>33.25</v>
      </c>
      <c r="K238" s="445">
        <f t="shared" si="37"/>
        <v>28827.75</v>
      </c>
      <c r="L238" s="446">
        <f t="shared" si="38"/>
        <v>-997.04999999999927</v>
      </c>
      <c r="M238" s="487">
        <v>1.03752</v>
      </c>
      <c r="N238" s="447">
        <f t="shared" si="39"/>
        <v>-1034.4593159999993</v>
      </c>
      <c r="O238" s="111"/>
      <c r="P238" s="116"/>
    </row>
    <row r="239" spans="1:16" s="8" customFormat="1" ht="15" customHeight="1">
      <c r="A239" s="490" t="s">
        <v>464</v>
      </c>
      <c r="B239" s="490" t="s">
        <v>395</v>
      </c>
      <c r="C239" s="490" t="s">
        <v>53</v>
      </c>
      <c r="D239" s="489">
        <v>41155</v>
      </c>
      <c r="E239" s="491">
        <v>2083</v>
      </c>
      <c r="F239" s="492">
        <v>23.07</v>
      </c>
      <c r="G239" s="442">
        <f t="shared" si="40"/>
        <v>48054.81</v>
      </c>
      <c r="H239" s="496"/>
      <c r="I239" s="489">
        <v>41229</v>
      </c>
      <c r="J239" s="492">
        <v>22.84</v>
      </c>
      <c r="K239" s="445">
        <f t="shared" si="37"/>
        <v>47575.72</v>
      </c>
      <c r="L239" s="446">
        <f t="shared" si="38"/>
        <v>-479.08999999999651</v>
      </c>
      <c r="M239" s="487">
        <v>1.0331399999999999</v>
      </c>
      <c r="N239" s="447">
        <f t="shared" si="39"/>
        <v>-494.96704259999638</v>
      </c>
      <c r="O239" s="111"/>
      <c r="P239" s="116"/>
    </row>
    <row r="240" spans="1:16" s="18" customFormat="1" ht="15" customHeight="1">
      <c r="A240" s="449" t="s">
        <v>465</v>
      </c>
      <c r="B240" s="449" t="s">
        <v>466</v>
      </c>
      <c r="C240" s="449" t="s">
        <v>78</v>
      </c>
      <c r="D240" s="450">
        <v>41064</v>
      </c>
      <c r="E240" s="451">
        <v>3410</v>
      </c>
      <c r="F240" s="452">
        <v>2.27</v>
      </c>
      <c r="G240" s="453">
        <f t="shared" si="40"/>
        <v>7740.7</v>
      </c>
      <c r="H240" s="460"/>
      <c r="I240" s="450">
        <v>41229</v>
      </c>
      <c r="J240" s="452">
        <v>1.37</v>
      </c>
      <c r="K240" s="456">
        <f t="shared" si="37"/>
        <v>4671.7000000000007</v>
      </c>
      <c r="L240" s="446">
        <f>SUM(G240-K240)</f>
        <v>3068.9999999999991</v>
      </c>
      <c r="M240" s="488">
        <v>1.0331399999999999</v>
      </c>
      <c r="N240" s="447">
        <f t="shared" si="39"/>
        <v>3170.7066599999989</v>
      </c>
      <c r="O240" s="110"/>
      <c r="P240" s="117"/>
    </row>
    <row r="241" spans="1:16" s="8" customFormat="1" ht="15" customHeight="1">
      <c r="A241" s="490" t="s">
        <v>467</v>
      </c>
      <c r="B241" s="490" t="s">
        <v>468</v>
      </c>
      <c r="C241" s="490" t="s">
        <v>53</v>
      </c>
      <c r="D241" s="489">
        <v>41194</v>
      </c>
      <c r="E241" s="491">
        <v>4166</v>
      </c>
      <c r="F241" s="492">
        <v>3.07</v>
      </c>
      <c r="G241" s="442">
        <f t="shared" si="40"/>
        <v>12789.619999999999</v>
      </c>
      <c r="H241" s="496"/>
      <c r="I241" s="489">
        <v>41239</v>
      </c>
      <c r="J241" s="492">
        <v>2.83</v>
      </c>
      <c r="K241" s="445">
        <f t="shared" si="37"/>
        <v>11789.78</v>
      </c>
      <c r="L241" s="446">
        <f t="shared" ref="L241:L246" si="41">SUM(K241-G241)</f>
        <v>-999.83999999999833</v>
      </c>
      <c r="M241" s="487">
        <v>1.04593</v>
      </c>
      <c r="N241" s="447">
        <f t="shared" si="39"/>
        <v>-1045.7626511999983</v>
      </c>
      <c r="O241" s="111"/>
      <c r="P241" s="116"/>
    </row>
    <row r="242" spans="1:16" s="8" customFormat="1" ht="15" customHeight="1">
      <c r="A242" s="490" t="s">
        <v>455</v>
      </c>
      <c r="B242" s="490" t="s">
        <v>456</v>
      </c>
      <c r="C242" s="490" t="s">
        <v>53</v>
      </c>
      <c r="D242" s="489">
        <v>41246</v>
      </c>
      <c r="E242" s="491">
        <v>2678</v>
      </c>
      <c r="F242" s="492">
        <v>13.43</v>
      </c>
      <c r="G242" s="442">
        <f t="shared" si="40"/>
        <v>35965.54</v>
      </c>
      <c r="H242" s="496"/>
      <c r="I242" s="489">
        <v>41288</v>
      </c>
      <c r="J242" s="492">
        <v>13.31</v>
      </c>
      <c r="K242" s="445">
        <f t="shared" si="37"/>
        <v>35644.18</v>
      </c>
      <c r="L242" s="446">
        <f t="shared" si="41"/>
        <v>-321.36000000000058</v>
      </c>
      <c r="M242" s="487">
        <v>1.0549200000000001</v>
      </c>
      <c r="N242" s="447">
        <f t="shared" si="39"/>
        <v>-339.00909120000063</v>
      </c>
      <c r="O242" s="111"/>
      <c r="P242" s="116"/>
    </row>
    <row r="243" spans="1:16" s="8" customFormat="1" ht="15" customHeight="1">
      <c r="A243" s="490" t="s">
        <v>469</v>
      </c>
      <c r="B243" s="490" t="s">
        <v>470</v>
      </c>
      <c r="C243" s="490" t="s">
        <v>53</v>
      </c>
      <c r="D243" s="489">
        <v>41260</v>
      </c>
      <c r="E243" s="491">
        <v>5000</v>
      </c>
      <c r="F243" s="492">
        <v>2.25</v>
      </c>
      <c r="G243" s="442">
        <f t="shared" si="40"/>
        <v>11250</v>
      </c>
      <c r="H243" s="496"/>
      <c r="I243" s="489">
        <v>41296</v>
      </c>
      <c r="J243" s="492">
        <v>2.1320000000000001</v>
      </c>
      <c r="K243" s="445">
        <f t="shared" si="37"/>
        <v>10660</v>
      </c>
      <c r="L243" s="446">
        <f t="shared" si="41"/>
        <v>-590</v>
      </c>
      <c r="M243" s="487">
        <v>1.0514699999999999</v>
      </c>
      <c r="N243" s="447">
        <f t="shared" si="39"/>
        <v>-620.3673</v>
      </c>
      <c r="O243" s="111"/>
      <c r="P243" s="116"/>
    </row>
    <row r="244" spans="1:16" s="8" customFormat="1" ht="15" customHeight="1">
      <c r="A244" s="490" t="s">
        <v>471</v>
      </c>
      <c r="B244" s="490" t="s">
        <v>223</v>
      </c>
      <c r="C244" s="490" t="s">
        <v>53</v>
      </c>
      <c r="D244" s="489">
        <v>41260</v>
      </c>
      <c r="E244" s="491">
        <v>2678</v>
      </c>
      <c r="F244" s="492">
        <v>8.42</v>
      </c>
      <c r="G244" s="442">
        <f t="shared" si="40"/>
        <v>22548.76</v>
      </c>
      <c r="H244" s="496"/>
      <c r="I244" s="489">
        <v>41298</v>
      </c>
      <c r="J244" s="492">
        <v>8.06</v>
      </c>
      <c r="K244" s="445">
        <f t="shared" si="37"/>
        <v>21584.68</v>
      </c>
      <c r="L244" s="446">
        <f t="shared" si="41"/>
        <v>-964.07999999999811</v>
      </c>
      <c r="M244" s="487">
        <v>1.0553699999999999</v>
      </c>
      <c r="N244" s="447">
        <f t="shared" si="39"/>
        <v>-1017.4611095999979</v>
      </c>
      <c r="O244" s="111"/>
      <c r="P244" s="116"/>
    </row>
    <row r="245" spans="1:16" s="8" customFormat="1" ht="15" customHeight="1">
      <c r="A245" s="490" t="s">
        <v>472</v>
      </c>
      <c r="B245" s="490" t="s">
        <v>473</v>
      </c>
      <c r="C245" s="490" t="s">
        <v>53</v>
      </c>
      <c r="D245" s="489">
        <v>41270</v>
      </c>
      <c r="E245" s="491">
        <v>3554</v>
      </c>
      <c r="F245" s="492">
        <v>3.49</v>
      </c>
      <c r="G245" s="442">
        <f t="shared" si="40"/>
        <v>12403.460000000001</v>
      </c>
      <c r="H245" s="496"/>
      <c r="I245" s="489">
        <v>41298</v>
      </c>
      <c r="J245" s="492">
        <v>3.42</v>
      </c>
      <c r="K245" s="445">
        <f t="shared" si="37"/>
        <v>12154.68</v>
      </c>
      <c r="L245" s="446">
        <f t="shared" si="41"/>
        <v>-248.78000000000065</v>
      </c>
      <c r="M245" s="487">
        <v>1.0553699999999999</v>
      </c>
      <c r="N245" s="447">
        <f t="shared" si="39"/>
        <v>-262.55494860000067</v>
      </c>
      <c r="O245" s="111"/>
      <c r="P245" s="116"/>
    </row>
    <row r="246" spans="1:16" s="114" customFormat="1" ht="15" customHeight="1">
      <c r="A246" s="438" t="s">
        <v>176</v>
      </c>
      <c r="B246" s="438" t="s">
        <v>177</v>
      </c>
      <c r="C246" s="438" t="s">
        <v>53</v>
      </c>
      <c r="D246" s="439">
        <v>41166</v>
      </c>
      <c r="E246" s="440">
        <v>5970</v>
      </c>
      <c r="F246" s="441">
        <v>0.72499999999999998</v>
      </c>
      <c r="G246" s="442">
        <f t="shared" ref="G246:G252" si="42">SUM(E246*F246)</f>
        <v>4328.25</v>
      </c>
      <c r="H246" s="454"/>
      <c r="I246" s="489">
        <v>41304</v>
      </c>
      <c r="J246" s="441">
        <v>0.96</v>
      </c>
      <c r="K246" s="445">
        <f t="shared" ref="K246:K252" si="43">SUM(E246*J246)</f>
        <v>5731.2</v>
      </c>
      <c r="L246" s="446">
        <f t="shared" si="41"/>
        <v>1402.9499999999998</v>
      </c>
      <c r="M246" s="421">
        <v>1.0473699999999999</v>
      </c>
      <c r="N246" s="447">
        <f t="shared" ref="N246:N252" si="44">SUM(L246*M246)</f>
        <v>1469.4077414999997</v>
      </c>
      <c r="O246" s="358"/>
      <c r="P246" s="119"/>
    </row>
    <row r="247" spans="1:16" s="114" customFormat="1" ht="15" customHeight="1">
      <c r="A247" s="449" t="s">
        <v>398</v>
      </c>
      <c r="B247" s="449" t="s">
        <v>274</v>
      </c>
      <c r="C247" s="449" t="s">
        <v>78</v>
      </c>
      <c r="D247" s="450">
        <v>41246</v>
      </c>
      <c r="E247" s="451">
        <v>12500</v>
      </c>
      <c r="F247" s="452">
        <v>1.23</v>
      </c>
      <c r="G247" s="453">
        <f t="shared" si="42"/>
        <v>15375</v>
      </c>
      <c r="H247" s="454"/>
      <c r="I247" s="450">
        <v>41304</v>
      </c>
      <c r="J247" s="452">
        <v>1.24</v>
      </c>
      <c r="K247" s="456">
        <f t="shared" si="43"/>
        <v>15500</v>
      </c>
      <c r="L247" s="457">
        <f>SUM(G247-K247)</f>
        <v>-125</v>
      </c>
      <c r="M247" s="458">
        <v>1.0473699999999999</v>
      </c>
      <c r="N247" s="459">
        <f t="shared" si="44"/>
        <v>-130.92124999999999</v>
      </c>
      <c r="O247" s="358"/>
      <c r="P247" s="119"/>
    </row>
    <row r="248" spans="1:16" s="114" customFormat="1" ht="15" customHeight="1">
      <c r="A248" s="438" t="s">
        <v>847</v>
      </c>
      <c r="B248" s="438" t="s">
        <v>454</v>
      </c>
      <c r="C248" s="438" t="s">
        <v>53</v>
      </c>
      <c r="D248" s="439">
        <v>41283</v>
      </c>
      <c r="E248" s="440">
        <v>8333</v>
      </c>
      <c r="F248" s="441">
        <v>4.1849999999999996</v>
      </c>
      <c r="G248" s="442">
        <f t="shared" si="42"/>
        <v>34873.604999999996</v>
      </c>
      <c r="H248" s="454"/>
      <c r="I248" s="525">
        <v>41309</v>
      </c>
      <c r="J248" s="441">
        <v>4.4000000000000004</v>
      </c>
      <c r="K248" s="445">
        <f t="shared" si="43"/>
        <v>36665.200000000004</v>
      </c>
      <c r="L248" s="446">
        <f t="shared" ref="L248:L254" si="45">SUM(K248-G248)</f>
        <v>1791.5950000000084</v>
      </c>
      <c r="M248" s="421">
        <v>1.04148</v>
      </c>
      <c r="N248" s="447">
        <f t="shared" si="44"/>
        <v>1865.9103606000087</v>
      </c>
      <c r="O248" s="358"/>
      <c r="P248" s="119"/>
    </row>
    <row r="249" spans="1:16" s="114" customFormat="1" ht="15" customHeight="1">
      <c r="A249" s="438" t="s">
        <v>442</v>
      </c>
      <c r="B249" s="438" t="s">
        <v>443</v>
      </c>
      <c r="C249" s="438" t="s">
        <v>53</v>
      </c>
      <c r="D249" s="439">
        <v>41288</v>
      </c>
      <c r="E249" s="440">
        <v>4054</v>
      </c>
      <c r="F249" s="441">
        <v>3.2050000000000001</v>
      </c>
      <c r="G249" s="442">
        <f t="shared" si="42"/>
        <v>12993.07</v>
      </c>
      <c r="H249" s="454"/>
      <c r="I249" s="525">
        <v>41309</v>
      </c>
      <c r="J249" s="441">
        <v>2.835</v>
      </c>
      <c r="K249" s="445">
        <f t="shared" si="43"/>
        <v>11493.09</v>
      </c>
      <c r="L249" s="446">
        <f t="shared" si="45"/>
        <v>-1499.9799999999996</v>
      </c>
      <c r="M249" s="421">
        <v>1.04148</v>
      </c>
      <c r="N249" s="447">
        <f t="shared" si="44"/>
        <v>-1562.1991703999995</v>
      </c>
      <c r="O249" s="358"/>
      <c r="P249" s="119"/>
    </row>
    <row r="250" spans="1:16" s="114" customFormat="1" ht="15" customHeight="1">
      <c r="A250" s="438" t="s">
        <v>235</v>
      </c>
      <c r="B250" s="438" t="s">
        <v>236</v>
      </c>
      <c r="C250" s="438" t="s">
        <v>53</v>
      </c>
      <c r="D250" s="439">
        <v>41283</v>
      </c>
      <c r="E250" s="440">
        <v>16667</v>
      </c>
      <c r="F250" s="441">
        <v>1.04</v>
      </c>
      <c r="G250" s="442">
        <f t="shared" si="42"/>
        <v>17333.68</v>
      </c>
      <c r="H250" s="454"/>
      <c r="I250" s="525">
        <v>41311</v>
      </c>
      <c r="J250" s="441">
        <v>1.0269999999999999</v>
      </c>
      <c r="K250" s="445">
        <f t="shared" si="43"/>
        <v>17117.008999999998</v>
      </c>
      <c r="L250" s="446">
        <f t="shared" si="45"/>
        <v>-216.6710000000021</v>
      </c>
      <c r="M250" s="421">
        <v>1.03878</v>
      </c>
      <c r="N250" s="447">
        <f t="shared" si="44"/>
        <v>-225.0735013800022</v>
      </c>
      <c r="O250" s="358"/>
      <c r="P250" s="119"/>
    </row>
    <row r="251" spans="1:16" s="112" customFormat="1" ht="15" customHeight="1">
      <c r="A251" s="14" t="s">
        <v>966</v>
      </c>
      <c r="B251" s="438" t="s">
        <v>219</v>
      </c>
      <c r="C251" s="438" t="s">
        <v>53</v>
      </c>
      <c r="D251" s="439">
        <v>41316</v>
      </c>
      <c r="E251" s="440">
        <v>8500</v>
      </c>
      <c r="F251" s="441">
        <v>2.1800000000000002</v>
      </c>
      <c r="G251" s="442">
        <f t="shared" si="42"/>
        <v>18530</v>
      </c>
      <c r="H251" s="443"/>
      <c r="I251" s="525">
        <v>41325</v>
      </c>
      <c r="J251" s="441">
        <v>2.04</v>
      </c>
      <c r="K251" s="445">
        <f t="shared" si="43"/>
        <v>17340</v>
      </c>
      <c r="L251" s="446">
        <f t="shared" si="45"/>
        <v>-1190</v>
      </c>
      <c r="M251" s="421">
        <v>1.03548</v>
      </c>
      <c r="N251" s="447">
        <f t="shared" si="44"/>
        <v>-1232.2212</v>
      </c>
      <c r="O251" s="359"/>
      <c r="P251" s="118"/>
    </row>
    <row r="252" spans="1:16" s="112" customFormat="1" ht="15" customHeight="1">
      <c r="A252" s="14" t="s">
        <v>419</v>
      </c>
      <c r="B252" s="438" t="s">
        <v>243</v>
      </c>
      <c r="C252" s="438" t="s">
        <v>53</v>
      </c>
      <c r="D252" s="439">
        <v>41323</v>
      </c>
      <c r="E252" s="440">
        <v>1293</v>
      </c>
      <c r="F252" s="441">
        <v>38.770000000000003</v>
      </c>
      <c r="G252" s="442">
        <f t="shared" si="42"/>
        <v>50129.61</v>
      </c>
      <c r="H252" s="443"/>
      <c r="I252" s="444" t="s">
        <v>1030</v>
      </c>
      <c r="J252" s="441">
        <v>37.61</v>
      </c>
      <c r="K252" s="445">
        <f t="shared" si="43"/>
        <v>48629.729999999996</v>
      </c>
      <c r="L252" s="446">
        <f t="shared" si="45"/>
        <v>-1499.8800000000047</v>
      </c>
      <c r="M252" s="421">
        <v>1.0255099999999999</v>
      </c>
      <c r="N252" s="447">
        <f t="shared" si="44"/>
        <v>-1538.1419388000047</v>
      </c>
      <c r="O252" s="359"/>
      <c r="P252" s="118"/>
    </row>
    <row r="253" spans="1:16" s="114" customFormat="1" ht="15" customHeight="1">
      <c r="A253" s="438" t="s">
        <v>845</v>
      </c>
      <c r="B253" s="438" t="s">
        <v>846</v>
      </c>
      <c r="C253" s="438" t="s">
        <v>53</v>
      </c>
      <c r="D253" s="439">
        <v>41239</v>
      </c>
      <c r="E253" s="440">
        <v>33335</v>
      </c>
      <c r="F253" s="441">
        <v>0.19500000000000001</v>
      </c>
      <c r="G253" s="442">
        <f t="shared" ref="G253:G259" si="46">SUM(E253*F253)</f>
        <v>6500.3249999999998</v>
      </c>
      <c r="H253" s="454"/>
      <c r="I253" s="525">
        <v>41330</v>
      </c>
      <c r="J253" s="441">
        <v>0.21379999999999999</v>
      </c>
      <c r="K253" s="445">
        <f t="shared" ref="K253:K259" si="47">SUM(E253*J253)</f>
        <v>7127.0229999999992</v>
      </c>
      <c r="L253" s="446">
        <f t="shared" si="45"/>
        <v>626.69799999999941</v>
      </c>
      <c r="M253" s="421">
        <v>1.0301400000000001</v>
      </c>
      <c r="N253" s="447">
        <f t="shared" ref="N253:N259" si="48">SUM(L253*M253)</f>
        <v>645.58667771999944</v>
      </c>
      <c r="O253" s="358"/>
      <c r="P253" s="119"/>
    </row>
    <row r="254" spans="1:16" s="112" customFormat="1" ht="15" customHeight="1">
      <c r="A254" s="14" t="s">
        <v>329</v>
      </c>
      <c r="B254" s="438" t="s">
        <v>330</v>
      </c>
      <c r="C254" s="438" t="s">
        <v>53</v>
      </c>
      <c r="D254" s="439">
        <v>41326</v>
      </c>
      <c r="E254" s="440">
        <v>18750</v>
      </c>
      <c r="F254" s="441">
        <v>1.65</v>
      </c>
      <c r="G254" s="442">
        <f t="shared" si="46"/>
        <v>30937.5</v>
      </c>
      <c r="H254" s="443"/>
      <c r="I254" s="525">
        <v>41332</v>
      </c>
      <c r="J254" s="441">
        <v>1.57</v>
      </c>
      <c r="K254" s="445">
        <f t="shared" si="47"/>
        <v>29437.5</v>
      </c>
      <c r="L254" s="446">
        <f t="shared" si="45"/>
        <v>-1500</v>
      </c>
      <c r="M254" s="421">
        <v>1.02277</v>
      </c>
      <c r="N254" s="447">
        <f t="shared" si="48"/>
        <v>-1534.155</v>
      </c>
      <c r="O254" s="359"/>
      <c r="P254" s="118"/>
    </row>
    <row r="255" spans="1:16" s="114" customFormat="1" ht="15" customHeight="1">
      <c r="A255" s="448" t="s">
        <v>969</v>
      </c>
      <c r="B255" s="449" t="s">
        <v>970</v>
      </c>
      <c r="C255" s="449" t="s">
        <v>78</v>
      </c>
      <c r="D255" s="450">
        <v>41317</v>
      </c>
      <c r="E255" s="451">
        <v>10000</v>
      </c>
      <c r="F255" s="452">
        <v>0.73299999999999998</v>
      </c>
      <c r="G255" s="453">
        <f t="shared" si="46"/>
        <v>7330</v>
      </c>
      <c r="H255" s="454"/>
      <c r="I255" s="450">
        <v>41344</v>
      </c>
      <c r="J255" s="452">
        <v>0.72699999999999998</v>
      </c>
      <c r="K255" s="456">
        <f t="shared" si="47"/>
        <v>7270</v>
      </c>
      <c r="L255" s="457">
        <f>SUM(G255-K255)</f>
        <v>60</v>
      </c>
      <c r="M255" s="458">
        <v>1.0202899999999999</v>
      </c>
      <c r="N255" s="447">
        <f t="shared" si="48"/>
        <v>61.217399999999998</v>
      </c>
      <c r="O255" s="358"/>
      <c r="P255" s="119"/>
    </row>
    <row r="256" spans="1:16" s="112" customFormat="1" ht="15" customHeight="1">
      <c r="A256" s="14" t="s">
        <v>1004</v>
      </c>
      <c r="B256" s="438" t="s">
        <v>1005</v>
      </c>
      <c r="C256" s="438" t="s">
        <v>53</v>
      </c>
      <c r="D256" s="439">
        <v>41324</v>
      </c>
      <c r="E256" s="440">
        <v>3061</v>
      </c>
      <c r="F256" s="441">
        <v>7.06</v>
      </c>
      <c r="G256" s="442">
        <f t="shared" si="46"/>
        <v>21610.66</v>
      </c>
      <c r="H256" s="443"/>
      <c r="I256" s="525">
        <v>41345</v>
      </c>
      <c r="J256" s="441">
        <v>6.57</v>
      </c>
      <c r="K256" s="445">
        <f t="shared" si="47"/>
        <v>20110.77</v>
      </c>
      <c r="L256" s="446">
        <f>SUM(K256-G256)</f>
        <v>-1499.8899999999994</v>
      </c>
      <c r="M256" s="421">
        <v>1.0279799999999999</v>
      </c>
      <c r="N256" s="447">
        <f t="shared" si="48"/>
        <v>-1541.8569221999992</v>
      </c>
      <c r="O256" s="359"/>
      <c r="P256" s="118"/>
    </row>
    <row r="257" spans="1:21" s="114" customFormat="1" ht="15" customHeight="1">
      <c r="A257" s="438" t="s">
        <v>842</v>
      </c>
      <c r="B257" s="438" t="s">
        <v>843</v>
      </c>
      <c r="C257" s="438" t="s">
        <v>53</v>
      </c>
      <c r="D257" s="439">
        <v>41109</v>
      </c>
      <c r="E257" s="440">
        <v>2343</v>
      </c>
      <c r="F257" s="441">
        <v>27.62</v>
      </c>
      <c r="G257" s="442">
        <f t="shared" si="46"/>
        <v>64713.66</v>
      </c>
      <c r="H257" s="454"/>
      <c r="I257" s="525">
        <v>41351</v>
      </c>
      <c r="J257" s="441">
        <v>34.1</v>
      </c>
      <c r="K257" s="445">
        <f t="shared" si="47"/>
        <v>79896.3</v>
      </c>
      <c r="L257" s="446">
        <f>SUM(K257-G257)</f>
        <v>15182.64</v>
      </c>
      <c r="M257" s="421">
        <v>1.0352300000000001</v>
      </c>
      <c r="N257" s="447">
        <f t="shared" si="48"/>
        <v>15717.5244072</v>
      </c>
      <c r="O257" s="358"/>
      <c r="P257" s="119"/>
    </row>
    <row r="258" spans="1:21" s="112" customFormat="1" ht="15" customHeight="1">
      <c r="A258" s="14" t="s">
        <v>951</v>
      </c>
      <c r="B258" s="438" t="s">
        <v>952</v>
      </c>
      <c r="C258" s="438" t="s">
        <v>53</v>
      </c>
      <c r="D258" s="439">
        <v>41313</v>
      </c>
      <c r="E258" s="440">
        <v>8333</v>
      </c>
      <c r="F258" s="441">
        <v>4.99</v>
      </c>
      <c r="G258" s="442">
        <f t="shared" si="46"/>
        <v>41581.67</v>
      </c>
      <c r="H258" s="443"/>
      <c r="I258" s="525">
        <v>41352</v>
      </c>
      <c r="J258" s="441">
        <v>5.3209999999999997</v>
      </c>
      <c r="K258" s="445">
        <f t="shared" si="47"/>
        <v>44339.892999999996</v>
      </c>
      <c r="L258" s="446">
        <f>SUM(K258-G258)</f>
        <v>2758.2229999999981</v>
      </c>
      <c r="M258" s="421">
        <v>1.0400700000000001</v>
      </c>
      <c r="N258" s="447">
        <f t="shared" si="48"/>
        <v>2868.7449956099981</v>
      </c>
      <c r="O258" s="359"/>
      <c r="P258" s="118"/>
    </row>
    <row r="259" spans="1:21" s="114" customFormat="1" ht="15" customHeight="1">
      <c r="A259" s="438" t="s">
        <v>401</v>
      </c>
      <c r="B259" s="438" t="s">
        <v>402</v>
      </c>
      <c r="C259" s="438" t="s">
        <v>53</v>
      </c>
      <c r="D259" s="439">
        <v>41246</v>
      </c>
      <c r="E259" s="440">
        <v>1470</v>
      </c>
      <c r="F259" s="441">
        <v>32.25</v>
      </c>
      <c r="G259" s="442">
        <f t="shared" si="46"/>
        <v>47407.5</v>
      </c>
      <c r="H259" s="454"/>
      <c r="I259" s="525">
        <v>41353</v>
      </c>
      <c r="J259" s="441">
        <v>36.68</v>
      </c>
      <c r="K259" s="445">
        <f t="shared" si="47"/>
        <v>53919.6</v>
      </c>
      <c r="L259" s="446">
        <f>SUM(K259-G259)</f>
        <v>6512.0999999999985</v>
      </c>
      <c r="M259" s="421">
        <v>1.0368599999999999</v>
      </c>
      <c r="N259" s="447">
        <f t="shared" si="48"/>
        <v>6752.1360059999979</v>
      </c>
      <c r="O259" s="358"/>
      <c r="P259" s="119"/>
    </row>
    <row r="260" spans="1:21" s="112" customFormat="1" ht="15" customHeight="1">
      <c r="A260" s="14" t="s">
        <v>244</v>
      </c>
      <c r="B260" s="438" t="s">
        <v>245</v>
      </c>
      <c r="C260" s="438" t="s">
        <v>53</v>
      </c>
      <c r="D260" s="439">
        <v>41320</v>
      </c>
      <c r="E260" s="440">
        <v>1363</v>
      </c>
      <c r="F260" s="441">
        <v>36.69</v>
      </c>
      <c r="G260" s="442">
        <f t="shared" ref="G260:G269" si="49">SUM(E260*F260)</f>
        <v>50008.469999999994</v>
      </c>
      <c r="H260" s="443"/>
      <c r="I260" s="525">
        <v>41368</v>
      </c>
      <c r="J260" s="441">
        <v>35.590000000000003</v>
      </c>
      <c r="K260" s="445">
        <f t="shared" ref="K260:K277" si="50">SUM(E260*J260)</f>
        <v>48509.170000000006</v>
      </c>
      <c r="L260" s="446">
        <f>SUM(K260-G260)</f>
        <v>-1499.2999999999884</v>
      </c>
      <c r="M260" s="421">
        <v>1.046</v>
      </c>
      <c r="N260" s="447">
        <f>SUM(L260*M260)</f>
        <v>-1568.2677999999878</v>
      </c>
      <c r="O260" s="359"/>
      <c r="P260" s="118"/>
    </row>
    <row r="261" spans="1:21" s="112" customFormat="1" ht="15" customHeight="1">
      <c r="A261" s="14" t="s">
        <v>924</v>
      </c>
      <c r="B261" s="438" t="s">
        <v>925</v>
      </c>
      <c r="C261" s="438"/>
      <c r="D261" s="439">
        <v>41368</v>
      </c>
      <c r="E261" s="440">
        <v>12500</v>
      </c>
      <c r="F261" s="441">
        <v>0.09</v>
      </c>
      <c r="G261" s="442">
        <f t="shared" si="49"/>
        <v>1125</v>
      </c>
      <c r="H261" s="443"/>
      <c r="I261" s="525">
        <v>41376</v>
      </c>
      <c r="J261" s="441">
        <v>0</v>
      </c>
      <c r="K261" s="445">
        <f t="shared" si="50"/>
        <v>0</v>
      </c>
      <c r="L261" s="446">
        <f>G261</f>
        <v>1125</v>
      </c>
      <c r="M261" s="421">
        <v>1.05433</v>
      </c>
      <c r="N261" s="447">
        <f>L261</f>
        <v>1125</v>
      </c>
      <c r="O261" s="359" t="s">
        <v>1134</v>
      </c>
      <c r="P261" s="118"/>
    </row>
    <row r="262" spans="1:21" s="112" customFormat="1" ht="15" customHeight="1">
      <c r="A262" s="14" t="s">
        <v>924</v>
      </c>
      <c r="B262" s="438" t="s">
        <v>925</v>
      </c>
      <c r="C262" s="438" t="s">
        <v>53</v>
      </c>
      <c r="D262" s="439">
        <v>41362</v>
      </c>
      <c r="E262" s="440">
        <v>12500</v>
      </c>
      <c r="F262" s="441">
        <v>0.52500000000000002</v>
      </c>
      <c r="G262" s="442">
        <f t="shared" si="49"/>
        <v>6562.5</v>
      </c>
      <c r="H262" s="443"/>
      <c r="I262" s="525">
        <v>41376</v>
      </c>
      <c r="J262" s="441">
        <v>0.60680000000000001</v>
      </c>
      <c r="K262" s="445">
        <f t="shared" si="50"/>
        <v>7585</v>
      </c>
      <c r="L262" s="446">
        <f>SUM(K262-G262)</f>
        <v>1022.5</v>
      </c>
      <c r="M262" s="421">
        <v>1.05433</v>
      </c>
      <c r="N262" s="422">
        <f t="shared" ref="N262:N279" si="51">SUM(L262*M262)</f>
        <v>1078.0524250000001</v>
      </c>
      <c r="O262" s="359"/>
      <c r="P262" s="118"/>
    </row>
    <row r="263" spans="1:21" s="112" customFormat="1" ht="15" customHeight="1">
      <c r="A263" s="14" t="s">
        <v>228</v>
      </c>
      <c r="B263" s="438" t="s">
        <v>229</v>
      </c>
      <c r="C263" s="438" t="s">
        <v>53</v>
      </c>
      <c r="D263" s="439">
        <v>41348</v>
      </c>
      <c r="E263" s="440">
        <v>6000</v>
      </c>
      <c r="F263" s="441">
        <v>5.33</v>
      </c>
      <c r="G263" s="442">
        <f t="shared" si="49"/>
        <v>31980</v>
      </c>
      <c r="H263" s="443"/>
      <c r="I263" s="525">
        <v>41381</v>
      </c>
      <c r="J263" s="441">
        <v>5.3419999999999996</v>
      </c>
      <c r="K263" s="445">
        <f t="shared" si="50"/>
        <v>32051.999999999996</v>
      </c>
      <c r="L263" s="446">
        <f>SUM(K263-G263)</f>
        <v>71.999999999996362</v>
      </c>
      <c r="M263" s="421">
        <v>1.03891</v>
      </c>
      <c r="N263" s="447">
        <f t="shared" si="51"/>
        <v>74.801519999996216</v>
      </c>
      <c r="O263" s="359"/>
      <c r="P263" s="118"/>
    </row>
    <row r="264" spans="1:21" s="114" customFormat="1" ht="15" customHeight="1">
      <c r="A264" s="448" t="s">
        <v>1105</v>
      </c>
      <c r="B264" s="449" t="s">
        <v>1106</v>
      </c>
      <c r="C264" s="449" t="s">
        <v>78</v>
      </c>
      <c r="D264" s="450">
        <v>41355</v>
      </c>
      <c r="E264" s="451">
        <v>469</v>
      </c>
      <c r="F264" s="452">
        <v>67.099999999999994</v>
      </c>
      <c r="G264" s="453">
        <f t="shared" si="49"/>
        <v>31469.899999999998</v>
      </c>
      <c r="H264" s="454"/>
      <c r="I264" s="450">
        <v>41388</v>
      </c>
      <c r="J264" s="452">
        <v>66</v>
      </c>
      <c r="K264" s="456">
        <f t="shared" si="50"/>
        <v>30954</v>
      </c>
      <c r="L264" s="457">
        <f>SUM(G264-K264)</f>
        <v>515.89999999999782</v>
      </c>
      <c r="M264" s="458">
        <v>1.02583</v>
      </c>
      <c r="N264" s="459">
        <f t="shared" si="51"/>
        <v>529.22569699999781</v>
      </c>
      <c r="O264" s="358"/>
      <c r="P264" s="119"/>
    </row>
    <row r="265" spans="1:21" s="114" customFormat="1" ht="15" customHeight="1">
      <c r="A265" s="438" t="s">
        <v>840</v>
      </c>
      <c r="B265" s="438" t="s">
        <v>841</v>
      </c>
      <c r="C265" s="438" t="s">
        <v>53</v>
      </c>
      <c r="D265" s="439">
        <v>41066</v>
      </c>
      <c r="E265" s="440">
        <v>974</v>
      </c>
      <c r="F265" s="441">
        <v>38.74</v>
      </c>
      <c r="G265" s="442">
        <f t="shared" si="49"/>
        <v>37732.76</v>
      </c>
      <c r="H265" s="454"/>
      <c r="I265" s="450">
        <v>41432</v>
      </c>
      <c r="J265" s="438">
        <v>57.82</v>
      </c>
      <c r="K265" s="445">
        <f t="shared" si="50"/>
        <v>56316.68</v>
      </c>
      <c r="L265" s="446">
        <f>SUM(K265-G265)</f>
        <v>18583.919999999998</v>
      </c>
      <c r="M265" s="421">
        <v>0.95945999999999998</v>
      </c>
      <c r="N265" s="447">
        <f t="shared" si="51"/>
        <v>17830.527883199997</v>
      </c>
      <c r="O265" s="358"/>
      <c r="P265" s="119"/>
    </row>
    <row r="266" spans="1:21" s="114" customFormat="1" ht="15" customHeight="1">
      <c r="A266" s="438" t="s">
        <v>844</v>
      </c>
      <c r="B266" s="438" t="s">
        <v>452</v>
      </c>
      <c r="C266" s="438" t="s">
        <v>53</v>
      </c>
      <c r="D266" s="439">
        <v>41218</v>
      </c>
      <c r="E266" s="440">
        <v>1020</v>
      </c>
      <c r="F266" s="441">
        <v>28.69</v>
      </c>
      <c r="G266" s="442">
        <f t="shared" si="49"/>
        <v>29263.800000000003</v>
      </c>
      <c r="H266" s="454"/>
      <c r="I266" s="450">
        <v>41432</v>
      </c>
      <c r="J266" s="438">
        <v>38.96</v>
      </c>
      <c r="K266" s="445">
        <f t="shared" si="50"/>
        <v>39739.200000000004</v>
      </c>
      <c r="L266" s="446">
        <f>SUM(K266-G266)</f>
        <v>10475.400000000001</v>
      </c>
      <c r="M266" s="421">
        <v>0.95945999999999998</v>
      </c>
      <c r="N266" s="447">
        <f t="shared" si="51"/>
        <v>10050.727284000001</v>
      </c>
      <c r="O266" s="358"/>
      <c r="P266" s="119"/>
    </row>
    <row r="267" spans="1:21" s="114" customFormat="1" ht="15" customHeight="1">
      <c r="A267" s="438" t="s">
        <v>432</v>
      </c>
      <c r="B267" s="438" t="s">
        <v>433</v>
      </c>
      <c r="C267" s="438" t="s">
        <v>53</v>
      </c>
      <c r="D267" s="439">
        <v>41221</v>
      </c>
      <c r="E267" s="440">
        <v>1042</v>
      </c>
      <c r="F267" s="441">
        <v>58.77</v>
      </c>
      <c r="G267" s="442">
        <f t="shared" si="49"/>
        <v>61238.340000000004</v>
      </c>
      <c r="H267" s="454"/>
      <c r="I267" s="450">
        <v>41418</v>
      </c>
      <c r="J267" s="438">
        <v>68.86</v>
      </c>
      <c r="K267" s="445">
        <f t="shared" si="50"/>
        <v>71752.12</v>
      </c>
      <c r="L267" s="446">
        <f>SUM(K267-G267)</f>
        <v>10513.779999999992</v>
      </c>
      <c r="M267" s="421">
        <v>0.97467000000000004</v>
      </c>
      <c r="N267" s="447">
        <f t="shared" si="51"/>
        <v>10247.465952599992</v>
      </c>
      <c r="O267" s="358"/>
      <c r="P267" s="119"/>
    </row>
    <row r="268" spans="1:21" s="112" customFormat="1" ht="15" customHeight="1">
      <c r="A268" s="14" t="s">
        <v>280</v>
      </c>
      <c r="B268" s="438" t="s">
        <v>11</v>
      </c>
      <c r="C268" s="438" t="s">
        <v>53</v>
      </c>
      <c r="D268" s="439">
        <v>41313</v>
      </c>
      <c r="E268" s="440">
        <v>12500</v>
      </c>
      <c r="F268" s="441">
        <v>3.18</v>
      </c>
      <c r="G268" s="442">
        <f t="shared" si="49"/>
        <v>39750</v>
      </c>
      <c r="H268" s="443"/>
      <c r="I268" s="450">
        <v>41418</v>
      </c>
      <c r="J268" s="438">
        <v>3.4449999999999998</v>
      </c>
      <c r="K268" s="445">
        <f t="shared" si="50"/>
        <v>43062.5</v>
      </c>
      <c r="L268" s="446">
        <f>SUM(K268-G268)</f>
        <v>3312.5</v>
      </c>
      <c r="M268" s="421">
        <v>0.97467000000000004</v>
      </c>
      <c r="N268" s="447">
        <f t="shared" si="51"/>
        <v>3228.5943750000001</v>
      </c>
      <c r="O268" s="359"/>
      <c r="P268" s="118"/>
    </row>
    <row r="269" spans="1:21" s="112" customFormat="1" ht="15" customHeight="1">
      <c r="A269" s="14" t="s">
        <v>198</v>
      </c>
      <c r="B269" s="438" t="s">
        <v>155</v>
      </c>
      <c r="C269" s="438" t="s">
        <v>53</v>
      </c>
      <c r="D269" s="439">
        <v>41369</v>
      </c>
      <c r="E269" s="440">
        <v>12500</v>
      </c>
      <c r="F269" s="441">
        <v>3.6</v>
      </c>
      <c r="G269" s="442">
        <f t="shared" si="49"/>
        <v>45000</v>
      </c>
      <c r="H269" s="443"/>
      <c r="I269" s="450">
        <v>41422</v>
      </c>
      <c r="J269" s="438">
        <v>3.4</v>
      </c>
      <c r="K269" s="445">
        <f t="shared" si="50"/>
        <v>42500</v>
      </c>
      <c r="L269" s="446">
        <f>SUM(K269-G269)</f>
        <v>-2500</v>
      </c>
      <c r="M269" s="421">
        <v>0.96318000000000004</v>
      </c>
      <c r="N269" s="447">
        <f t="shared" si="51"/>
        <v>-2407.9500000000003</v>
      </c>
      <c r="O269" s="359"/>
      <c r="P269" s="118"/>
    </row>
    <row r="270" spans="1:21" s="114" customFormat="1" ht="15" customHeight="1">
      <c r="A270" s="438" t="s">
        <v>145</v>
      </c>
      <c r="B270" s="438" t="s">
        <v>309</v>
      </c>
      <c r="C270" s="438" t="s">
        <v>78</v>
      </c>
      <c r="D270" s="526">
        <v>41401</v>
      </c>
      <c r="E270" s="527">
        <v>7117</v>
      </c>
      <c r="F270" s="441">
        <v>1.577</v>
      </c>
      <c r="G270" s="442">
        <f t="shared" ref="G270:G275" si="52">SUM(E270*F270)</f>
        <v>11223.509</v>
      </c>
      <c r="H270" s="441"/>
      <c r="I270" s="526">
        <v>41466</v>
      </c>
      <c r="J270" s="438">
        <v>1.19</v>
      </c>
      <c r="K270" s="456">
        <f t="shared" si="50"/>
        <v>8469.23</v>
      </c>
      <c r="L270" s="457">
        <f>SUM(G270-K270)</f>
        <v>2754.2790000000005</v>
      </c>
      <c r="M270" s="458">
        <v>0.91752</v>
      </c>
      <c r="N270" s="459">
        <f t="shared" si="51"/>
        <v>2527.1060680800006</v>
      </c>
      <c r="O270" s="360"/>
      <c r="P270" s="319" t="s">
        <v>3</v>
      </c>
      <c r="Q270" s="315"/>
      <c r="R270" s="315"/>
      <c r="S270" s="315"/>
      <c r="T270" s="315"/>
      <c r="U270" s="315"/>
    </row>
    <row r="271" spans="1:21" s="114" customFormat="1" ht="15" customHeight="1">
      <c r="A271" s="438" t="s">
        <v>1237</v>
      </c>
      <c r="B271" s="438" t="s">
        <v>1238</v>
      </c>
      <c r="C271" s="438" t="s">
        <v>78</v>
      </c>
      <c r="D271" s="526">
        <v>41418</v>
      </c>
      <c r="E271" s="528">
        <v>11634</v>
      </c>
      <c r="F271" s="441">
        <v>1.135</v>
      </c>
      <c r="G271" s="442">
        <f t="shared" si="52"/>
        <v>13204.59</v>
      </c>
      <c r="H271" s="441"/>
      <c r="I271" s="526">
        <v>41466</v>
      </c>
      <c r="J271" s="438">
        <v>0.98899999999999999</v>
      </c>
      <c r="K271" s="456">
        <f t="shared" si="50"/>
        <v>11506.026</v>
      </c>
      <c r="L271" s="457">
        <f>SUM(G271-K271)</f>
        <v>1698.5640000000003</v>
      </c>
      <c r="M271" s="458">
        <v>0.91752</v>
      </c>
      <c r="N271" s="459">
        <f t="shared" si="51"/>
        <v>1558.4664412800003</v>
      </c>
      <c r="O271" s="360"/>
      <c r="P271" s="319" t="s">
        <v>3</v>
      </c>
      <c r="Q271" s="315"/>
      <c r="R271" s="315"/>
      <c r="S271" s="315"/>
      <c r="T271" s="315"/>
      <c r="U271" s="315"/>
    </row>
    <row r="272" spans="1:21" s="114" customFormat="1" ht="15" customHeight="1">
      <c r="A272" s="438" t="s">
        <v>1239</v>
      </c>
      <c r="B272" s="438" t="s">
        <v>294</v>
      </c>
      <c r="C272" s="438" t="s">
        <v>53</v>
      </c>
      <c r="D272" s="526">
        <v>41421</v>
      </c>
      <c r="E272" s="528">
        <v>5500</v>
      </c>
      <c r="F272" s="441">
        <v>5.35</v>
      </c>
      <c r="G272" s="442">
        <f t="shared" si="52"/>
        <v>29424.999999999996</v>
      </c>
      <c r="H272" s="441"/>
      <c r="I272" s="526">
        <v>41428</v>
      </c>
      <c r="J272" s="438">
        <v>4.91</v>
      </c>
      <c r="K272" s="445">
        <f t="shared" si="50"/>
        <v>27005</v>
      </c>
      <c r="L272" s="446">
        <f>SUM(K272-G272)</f>
        <v>-2419.9999999999964</v>
      </c>
      <c r="M272" s="421">
        <v>0.96060999999999996</v>
      </c>
      <c r="N272" s="447">
        <f t="shared" si="51"/>
        <v>-2324.6761999999962</v>
      </c>
      <c r="O272" s="360"/>
      <c r="P272" s="319" t="s">
        <v>3</v>
      </c>
      <c r="Q272" s="315"/>
      <c r="R272" s="315"/>
      <c r="S272" s="315"/>
      <c r="T272" s="315"/>
      <c r="U272" s="315"/>
    </row>
    <row r="273" spans="1:21" s="114" customFormat="1" ht="15" customHeight="1">
      <c r="A273" s="438" t="s">
        <v>1240</v>
      </c>
      <c r="B273" s="438" t="s">
        <v>406</v>
      </c>
      <c r="C273" s="438" t="s">
        <v>78</v>
      </c>
      <c r="D273" s="526">
        <v>41435</v>
      </c>
      <c r="E273" s="528">
        <v>3967</v>
      </c>
      <c r="F273" s="441">
        <v>12.414999999999999</v>
      </c>
      <c r="G273" s="442">
        <f t="shared" si="52"/>
        <v>49250.304999999993</v>
      </c>
      <c r="H273" s="441"/>
      <c r="I273" s="526">
        <v>41473</v>
      </c>
      <c r="J273" s="438">
        <v>13.025</v>
      </c>
      <c r="K273" s="456">
        <f t="shared" si="50"/>
        <v>51670.175000000003</v>
      </c>
      <c r="L273" s="457">
        <f>SUM(G273-K273)</f>
        <v>-2419.8700000000099</v>
      </c>
      <c r="M273" s="458">
        <v>0.95450000000000002</v>
      </c>
      <c r="N273" s="459">
        <f t="shared" si="51"/>
        <v>-2309.7659150000095</v>
      </c>
      <c r="O273" s="360"/>
      <c r="P273" s="319" t="s">
        <v>3</v>
      </c>
      <c r="Q273" s="315"/>
      <c r="R273" s="315"/>
      <c r="S273" s="315"/>
      <c r="T273" s="315"/>
      <c r="U273" s="315"/>
    </row>
    <row r="274" spans="1:21" s="114" customFormat="1" ht="15" customHeight="1">
      <c r="A274" s="438" t="s">
        <v>280</v>
      </c>
      <c r="B274" s="438" t="s">
        <v>11</v>
      </c>
      <c r="C274" s="438" t="s">
        <v>78</v>
      </c>
      <c r="D274" s="526">
        <v>41450</v>
      </c>
      <c r="E274" s="528">
        <v>16133</v>
      </c>
      <c r="F274" s="441">
        <v>3.14</v>
      </c>
      <c r="G274" s="442">
        <f t="shared" si="52"/>
        <v>50657.62</v>
      </c>
      <c r="H274" s="441"/>
      <c r="I274" s="529">
        <v>41464</v>
      </c>
      <c r="J274" s="438">
        <v>3.26</v>
      </c>
      <c r="K274" s="456">
        <f t="shared" si="50"/>
        <v>52593.579999999994</v>
      </c>
      <c r="L274" s="457">
        <f>SUM(G274-K274)</f>
        <v>-1935.9599999999919</v>
      </c>
      <c r="M274" s="458">
        <v>0.91307000000000005</v>
      </c>
      <c r="N274" s="459">
        <f t="shared" si="51"/>
        <v>-1767.6669971999927</v>
      </c>
      <c r="O274" s="360"/>
      <c r="P274" s="319" t="s">
        <v>3</v>
      </c>
      <c r="Q274" s="315"/>
      <c r="R274" s="315"/>
      <c r="S274" s="315"/>
      <c r="T274" s="315"/>
      <c r="U274" s="315"/>
    </row>
    <row r="275" spans="1:21" s="114" customFormat="1" ht="15" customHeight="1">
      <c r="A275" s="438" t="s">
        <v>352</v>
      </c>
      <c r="B275" s="438" t="s">
        <v>219</v>
      </c>
      <c r="C275" s="438" t="s">
        <v>53</v>
      </c>
      <c r="D275" s="526">
        <v>41452</v>
      </c>
      <c r="E275" s="528">
        <v>17285</v>
      </c>
      <c r="F275" s="441">
        <v>2.2599999999999998</v>
      </c>
      <c r="G275" s="442">
        <f t="shared" si="52"/>
        <v>39064.1</v>
      </c>
      <c r="H275" s="441"/>
      <c r="I275" s="526">
        <v>41456</v>
      </c>
      <c r="J275" s="530">
        <v>2.1139999999999999</v>
      </c>
      <c r="K275" s="445">
        <f t="shared" si="50"/>
        <v>36540.49</v>
      </c>
      <c r="L275" s="446">
        <f>SUM(K275-G275)</f>
        <v>-2523.6100000000006</v>
      </c>
      <c r="M275" s="421">
        <v>0.91132000000000002</v>
      </c>
      <c r="N275" s="447">
        <f t="shared" si="51"/>
        <v>-2299.8162652000005</v>
      </c>
      <c r="O275" s="358"/>
      <c r="P275" s="319" t="s">
        <v>3</v>
      </c>
    </row>
    <row r="276" spans="1:21" s="114" customFormat="1" ht="15" customHeight="1">
      <c r="A276" s="438" t="s">
        <v>1236</v>
      </c>
      <c r="B276" s="449" t="s">
        <v>200</v>
      </c>
      <c r="C276" s="449" t="s">
        <v>78</v>
      </c>
      <c r="D276" s="450">
        <v>41495</v>
      </c>
      <c r="E276" s="531">
        <v>8344</v>
      </c>
      <c r="F276" s="452">
        <v>4.2759999999999998</v>
      </c>
      <c r="G276" s="453">
        <f>SUM(E276*F276)</f>
        <v>35678.943999999996</v>
      </c>
      <c r="H276" s="454"/>
      <c r="I276" s="526">
        <v>41501</v>
      </c>
      <c r="J276" s="452">
        <v>4.5659999999999998</v>
      </c>
      <c r="K276" s="456">
        <f t="shared" si="50"/>
        <v>38098.703999999998</v>
      </c>
      <c r="L276" s="457">
        <f>SUM(G276-K276)</f>
        <v>-2419.760000000002</v>
      </c>
      <c r="M276" s="458">
        <v>0.91207000000000005</v>
      </c>
      <c r="N276" s="459">
        <f t="shared" si="51"/>
        <v>-2206.990503200002</v>
      </c>
      <c r="O276" s="358"/>
      <c r="P276" s="119"/>
    </row>
    <row r="277" spans="1:21" s="112" customFormat="1" ht="15" customHeight="1">
      <c r="A277" s="438" t="s">
        <v>1235</v>
      </c>
      <c r="B277" s="438" t="s">
        <v>6</v>
      </c>
      <c r="C277" s="438" t="s">
        <v>53</v>
      </c>
      <c r="D277" s="526">
        <v>41492</v>
      </c>
      <c r="E277" s="528">
        <v>1728</v>
      </c>
      <c r="F277" s="441">
        <v>36.01</v>
      </c>
      <c r="G277" s="442">
        <f>SUM(E277*F277)</f>
        <v>62225.279999999999</v>
      </c>
      <c r="H277" s="441"/>
      <c r="I277" s="526">
        <v>41519</v>
      </c>
      <c r="J277" s="530">
        <v>34.72</v>
      </c>
      <c r="K277" s="445">
        <f t="shared" si="50"/>
        <v>59996.159999999996</v>
      </c>
      <c r="L277" s="446">
        <f>SUM(K277-G277)</f>
        <v>-2229.1200000000026</v>
      </c>
      <c r="M277" s="421">
        <v>0.89429000000000003</v>
      </c>
      <c r="N277" s="447">
        <f t="shared" si="51"/>
        <v>-1993.4797248000025</v>
      </c>
      <c r="O277" s="359"/>
      <c r="P277" s="118"/>
    </row>
    <row r="278" spans="1:21" s="112" customFormat="1" ht="15" customHeight="1">
      <c r="A278" s="14" t="s">
        <v>1294</v>
      </c>
      <c r="B278" s="438" t="s">
        <v>249</v>
      </c>
      <c r="C278" s="438" t="s">
        <v>53</v>
      </c>
      <c r="D278" s="439">
        <v>41512</v>
      </c>
      <c r="E278" s="440">
        <v>28651</v>
      </c>
      <c r="F278" s="441">
        <v>1.407</v>
      </c>
      <c r="G278" s="442">
        <f t="shared" ref="G278:G284" si="53">SUM(E278*F278)</f>
        <v>40311.957000000002</v>
      </c>
      <c r="H278" s="443"/>
      <c r="I278" s="525">
        <v>41535</v>
      </c>
      <c r="J278" s="441">
        <v>1.3169999999999999</v>
      </c>
      <c r="K278" s="445">
        <f t="shared" ref="K278:K284" si="54">SUM(E278*J278)</f>
        <v>37733.366999999998</v>
      </c>
      <c r="L278" s="446">
        <f t="shared" ref="L278:L284" si="55">SUM(K278-G278)</f>
        <v>-2578.5900000000038</v>
      </c>
      <c r="M278" s="421">
        <v>0.93530000000000002</v>
      </c>
      <c r="N278" s="447">
        <f t="shared" si="51"/>
        <v>-2411.7552270000037</v>
      </c>
      <c r="O278" s="359"/>
      <c r="P278" s="118"/>
    </row>
    <row r="279" spans="1:21" s="112" customFormat="1" ht="15" customHeight="1">
      <c r="A279" s="14" t="s">
        <v>1356</v>
      </c>
      <c r="B279" s="438" t="s">
        <v>1357</v>
      </c>
      <c r="C279" s="438" t="s">
        <v>53</v>
      </c>
      <c r="D279" s="439">
        <v>41541</v>
      </c>
      <c r="E279" s="440">
        <v>3256</v>
      </c>
      <c r="F279" s="441">
        <v>13.78</v>
      </c>
      <c r="G279" s="442">
        <f t="shared" si="53"/>
        <v>44867.68</v>
      </c>
      <c r="H279" s="443"/>
      <c r="I279" s="525">
        <v>41548</v>
      </c>
      <c r="J279" s="441">
        <v>13.02</v>
      </c>
      <c r="K279" s="445">
        <f t="shared" si="54"/>
        <v>42393.119999999995</v>
      </c>
      <c r="L279" s="446">
        <f t="shared" si="55"/>
        <v>-2474.5600000000049</v>
      </c>
      <c r="M279" s="421">
        <v>0.93147999999999997</v>
      </c>
      <c r="N279" s="447">
        <f t="shared" si="51"/>
        <v>-2305.0031488000045</v>
      </c>
      <c r="O279" s="359"/>
      <c r="P279" s="118"/>
    </row>
    <row r="280" spans="1:21" s="112" customFormat="1" ht="15" customHeight="1">
      <c r="A280" s="14" t="s">
        <v>1326</v>
      </c>
      <c r="B280" s="438" t="s">
        <v>233</v>
      </c>
      <c r="C280" s="438" t="s">
        <v>53</v>
      </c>
      <c r="D280" s="439">
        <v>41530</v>
      </c>
      <c r="E280" s="440">
        <v>9407</v>
      </c>
      <c r="F280" s="441">
        <v>5.67</v>
      </c>
      <c r="G280" s="442">
        <f t="shared" si="53"/>
        <v>53337.69</v>
      </c>
      <c r="H280" s="443"/>
      <c r="I280" s="525">
        <v>41572</v>
      </c>
      <c r="J280" s="441">
        <v>5.39</v>
      </c>
      <c r="K280" s="445">
        <f t="shared" si="54"/>
        <v>50703.729999999996</v>
      </c>
      <c r="L280" s="446">
        <f t="shared" si="55"/>
        <v>-2633.9600000000064</v>
      </c>
      <c r="M280" s="421">
        <v>0.96220000000000006</v>
      </c>
      <c r="N280" s="447">
        <f t="shared" ref="N280:N285" si="56">SUM(L280*M280)</f>
        <v>-2534.3963120000062</v>
      </c>
      <c r="O280" s="359"/>
      <c r="P280" s="118"/>
    </row>
    <row r="281" spans="1:21" s="114" customFormat="1" ht="15" customHeight="1">
      <c r="A281" s="14" t="s">
        <v>1425</v>
      </c>
      <c r="B281" s="438" t="s">
        <v>1424</v>
      </c>
      <c r="C281" s="438" t="s">
        <v>53</v>
      </c>
      <c r="D281" s="439">
        <v>41572</v>
      </c>
      <c r="E281" s="440">
        <v>4320</v>
      </c>
      <c r="F281" s="441">
        <v>14.86</v>
      </c>
      <c r="G281" s="442">
        <f t="shared" si="53"/>
        <v>64195.199999999997</v>
      </c>
      <c r="H281" s="443"/>
      <c r="I281" s="525">
        <v>41576</v>
      </c>
      <c r="J281" s="441">
        <v>14.22</v>
      </c>
      <c r="K281" s="445">
        <f t="shared" si="54"/>
        <v>61430.400000000001</v>
      </c>
      <c r="L281" s="446">
        <f t="shared" si="55"/>
        <v>-2764.7999999999956</v>
      </c>
      <c r="M281" s="421">
        <v>0.95720000000000005</v>
      </c>
      <c r="N281" s="447">
        <f t="shared" si="56"/>
        <v>-2646.4665599999958</v>
      </c>
      <c r="O281" s="358"/>
      <c r="P281" s="119"/>
    </row>
    <row r="282" spans="1:21" s="112" customFormat="1" ht="15" customHeight="1">
      <c r="A282" s="14" t="s">
        <v>951</v>
      </c>
      <c r="B282" s="498" t="s">
        <v>952</v>
      </c>
      <c r="C282" s="498" t="s">
        <v>53</v>
      </c>
      <c r="D282" s="499">
        <v>41500</v>
      </c>
      <c r="E282" s="500">
        <v>8272</v>
      </c>
      <c r="F282" s="501">
        <v>5.41</v>
      </c>
      <c r="G282" s="442">
        <f t="shared" si="53"/>
        <v>44751.520000000004</v>
      </c>
      <c r="H282" s="443"/>
      <c r="I282" s="534">
        <v>41584</v>
      </c>
      <c r="J282" s="501">
        <v>5.64</v>
      </c>
      <c r="K282" s="445">
        <f t="shared" si="54"/>
        <v>46654.079999999994</v>
      </c>
      <c r="L282" s="446">
        <f t="shared" si="55"/>
        <v>1902.5599999999904</v>
      </c>
      <c r="M282" s="421">
        <v>0.91113999999999995</v>
      </c>
      <c r="N282" s="447">
        <f t="shared" si="56"/>
        <v>1733.4985183999911</v>
      </c>
      <c r="O282" s="359"/>
      <c r="P282" s="118"/>
    </row>
    <row r="283" spans="1:21" s="112" customFormat="1" ht="15" customHeight="1">
      <c r="A283" s="14" t="s">
        <v>409</v>
      </c>
      <c r="B283" s="498" t="s">
        <v>410</v>
      </c>
      <c r="C283" s="498" t="s">
        <v>53</v>
      </c>
      <c r="D283" s="499">
        <v>41578</v>
      </c>
      <c r="E283" s="500">
        <v>10200</v>
      </c>
      <c r="F283" s="501">
        <v>5.08</v>
      </c>
      <c r="G283" s="442">
        <f t="shared" si="53"/>
        <v>51816</v>
      </c>
      <c r="H283" s="443"/>
      <c r="I283" s="534">
        <v>41584</v>
      </c>
      <c r="J283" s="501">
        <v>4.8</v>
      </c>
      <c r="K283" s="445">
        <f t="shared" si="54"/>
        <v>48960</v>
      </c>
      <c r="L283" s="446">
        <f t="shared" si="55"/>
        <v>-2856</v>
      </c>
      <c r="M283" s="421">
        <v>0.95420000000000005</v>
      </c>
      <c r="N283" s="447">
        <f t="shared" si="56"/>
        <v>-2725.1952000000001</v>
      </c>
      <c r="O283" s="359"/>
      <c r="P283" s="118"/>
    </row>
    <row r="284" spans="1:21" s="112" customFormat="1" ht="15" customHeight="1">
      <c r="A284" s="14" t="s">
        <v>1384</v>
      </c>
      <c r="B284" s="498" t="s">
        <v>179</v>
      </c>
      <c r="C284" s="498" t="s">
        <v>53</v>
      </c>
      <c r="D284" s="499">
        <v>41564</v>
      </c>
      <c r="E284" s="500">
        <v>8632</v>
      </c>
      <c r="F284" s="501">
        <v>5.0599999999999996</v>
      </c>
      <c r="G284" s="442">
        <f t="shared" si="53"/>
        <v>43677.919999999998</v>
      </c>
      <c r="H284" s="443"/>
      <c r="I284" s="534">
        <v>41586</v>
      </c>
      <c r="J284" s="501">
        <v>4.78</v>
      </c>
      <c r="K284" s="445">
        <f t="shared" si="54"/>
        <v>41260.959999999999</v>
      </c>
      <c r="L284" s="446">
        <f t="shared" si="55"/>
        <v>-2416.9599999999991</v>
      </c>
      <c r="M284" s="421">
        <v>0.95830000000000004</v>
      </c>
      <c r="N284" s="447">
        <f t="shared" si="56"/>
        <v>-2316.1727679999995</v>
      </c>
      <c r="O284" s="359"/>
      <c r="P284" s="118"/>
    </row>
    <row r="285" spans="1:21" s="112" customFormat="1" ht="15" customHeight="1">
      <c r="A285" s="14" t="s">
        <v>1324</v>
      </c>
      <c r="B285" s="498" t="s">
        <v>1325</v>
      </c>
      <c r="C285" s="498" t="s">
        <v>53</v>
      </c>
      <c r="D285" s="499">
        <v>41527</v>
      </c>
      <c r="E285" s="500">
        <v>1613</v>
      </c>
      <c r="F285" s="501">
        <v>32.229999999999997</v>
      </c>
      <c r="G285" s="442">
        <f t="shared" ref="G285:G292" si="57">SUM(E285*F285)</f>
        <v>51986.99</v>
      </c>
      <c r="H285" s="443"/>
      <c r="I285" s="534">
        <v>41591</v>
      </c>
      <c r="J285" s="501">
        <v>32.32</v>
      </c>
      <c r="K285" s="445">
        <f t="shared" ref="K285:K292" si="58">SUM(E285*J285)</f>
        <v>52132.160000000003</v>
      </c>
      <c r="L285" s="446">
        <f t="shared" ref="L285:L292" si="59">SUM(K285-G285)</f>
        <v>145.17000000000553</v>
      </c>
      <c r="M285" s="421">
        <v>0.92259999999999998</v>
      </c>
      <c r="N285" s="447">
        <f t="shared" si="56"/>
        <v>133.93384200000509</v>
      </c>
      <c r="O285" s="359"/>
      <c r="P285" s="118"/>
    </row>
    <row r="286" spans="1:21" s="112" customFormat="1" ht="15" customHeight="1">
      <c r="A286" s="14" t="s">
        <v>287</v>
      </c>
      <c r="B286" s="498" t="s">
        <v>288</v>
      </c>
      <c r="C286" s="498" t="s">
        <v>53</v>
      </c>
      <c r="D286" s="499">
        <v>41569</v>
      </c>
      <c r="E286" s="500">
        <v>11521</v>
      </c>
      <c r="F286" s="501">
        <v>5.13</v>
      </c>
      <c r="G286" s="442">
        <f t="shared" si="57"/>
        <v>59102.729999999996</v>
      </c>
      <c r="H286" s="443"/>
      <c r="I286" s="534">
        <v>41598</v>
      </c>
      <c r="J286" s="501">
        <v>4.8899999999999997</v>
      </c>
      <c r="K286" s="445">
        <f t="shared" si="58"/>
        <v>56337.689999999995</v>
      </c>
      <c r="L286" s="446">
        <f t="shared" si="59"/>
        <v>-2765.0400000000009</v>
      </c>
      <c r="M286" s="421">
        <v>0.95830000000000004</v>
      </c>
      <c r="N286" s="447">
        <f t="shared" ref="N286:N292" si="60">SUM(L286*M286)</f>
        <v>-2649.7378320000012</v>
      </c>
      <c r="O286" s="359"/>
      <c r="P286" s="118"/>
    </row>
    <row r="287" spans="1:21" s="112" customFormat="1" ht="15" customHeight="1">
      <c r="A287" s="14" t="s">
        <v>1312</v>
      </c>
      <c r="B287" s="498" t="s">
        <v>1313</v>
      </c>
      <c r="C287" s="498" t="s">
        <v>53</v>
      </c>
      <c r="D287" s="499">
        <v>41520</v>
      </c>
      <c r="E287" s="500">
        <v>5671</v>
      </c>
      <c r="F287" s="501">
        <v>8.49</v>
      </c>
      <c r="G287" s="442">
        <f t="shared" si="57"/>
        <v>48146.79</v>
      </c>
      <c r="H287" s="443"/>
      <c r="I287" s="534">
        <v>41606</v>
      </c>
      <c r="J287" s="501">
        <v>8.18</v>
      </c>
      <c r="K287" s="445">
        <f t="shared" si="58"/>
        <v>46388.78</v>
      </c>
      <c r="L287" s="446">
        <f t="shared" si="59"/>
        <v>-1758.010000000002</v>
      </c>
      <c r="M287" s="421">
        <v>0.89749999999999996</v>
      </c>
      <c r="N287" s="447">
        <f t="shared" si="60"/>
        <v>-1577.8139750000018</v>
      </c>
      <c r="O287" s="359"/>
      <c r="P287" s="118"/>
    </row>
    <row r="288" spans="1:21" s="112" customFormat="1" ht="15" customHeight="1">
      <c r="A288" s="47" t="s">
        <v>1439</v>
      </c>
      <c r="B288" s="544" t="s">
        <v>1440</v>
      </c>
      <c r="C288" s="384" t="s">
        <v>53</v>
      </c>
      <c r="D288" s="558">
        <v>41578</v>
      </c>
      <c r="E288" s="559">
        <v>17850</v>
      </c>
      <c r="F288" s="560">
        <v>3.78</v>
      </c>
      <c r="G288" s="561">
        <f t="shared" si="57"/>
        <v>67473</v>
      </c>
      <c r="H288" s="562"/>
      <c r="I288" s="589">
        <v>41610</v>
      </c>
      <c r="J288" s="560">
        <v>3.79</v>
      </c>
      <c r="K288" s="564">
        <f t="shared" si="58"/>
        <v>67651.5</v>
      </c>
      <c r="L288" s="565">
        <f t="shared" si="59"/>
        <v>178.5</v>
      </c>
      <c r="M288" s="557">
        <v>0.91080000000000005</v>
      </c>
      <c r="N288" s="566">
        <f t="shared" si="60"/>
        <v>162.5778</v>
      </c>
      <c r="O288" s="359"/>
      <c r="P288" s="118"/>
    </row>
    <row r="289" spans="1:16" s="112" customFormat="1" ht="15" customHeight="1">
      <c r="A289" s="47" t="s">
        <v>966</v>
      </c>
      <c r="B289" s="544" t="s">
        <v>219</v>
      </c>
      <c r="C289" s="384" t="s">
        <v>53</v>
      </c>
      <c r="D289" s="558">
        <v>41528</v>
      </c>
      <c r="E289" s="559">
        <v>14110</v>
      </c>
      <c r="F289" s="560">
        <v>2.44</v>
      </c>
      <c r="G289" s="561">
        <f t="shared" si="57"/>
        <v>34428.400000000001</v>
      </c>
      <c r="H289" s="562"/>
      <c r="I289" s="589">
        <v>41610</v>
      </c>
      <c r="J289" s="560">
        <v>2.58</v>
      </c>
      <c r="K289" s="564">
        <f t="shared" si="58"/>
        <v>36403.800000000003</v>
      </c>
      <c r="L289" s="565">
        <f t="shared" si="59"/>
        <v>1975.4000000000015</v>
      </c>
      <c r="M289" s="557">
        <v>0.91080000000000005</v>
      </c>
      <c r="N289" s="566">
        <f t="shared" si="60"/>
        <v>1799.1943200000014</v>
      </c>
      <c r="O289" s="359"/>
      <c r="P289" s="118"/>
    </row>
    <row r="290" spans="1:16" s="112" customFormat="1" ht="15" customHeight="1">
      <c r="A290" s="47" t="s">
        <v>1283</v>
      </c>
      <c r="B290" s="544" t="s">
        <v>153</v>
      </c>
      <c r="C290" s="384" t="s">
        <v>53</v>
      </c>
      <c r="D290" s="558">
        <v>41505</v>
      </c>
      <c r="E290" s="559">
        <v>8578</v>
      </c>
      <c r="F290" s="560">
        <v>4.4800000000000004</v>
      </c>
      <c r="G290" s="561">
        <f t="shared" si="57"/>
        <v>38429.440000000002</v>
      </c>
      <c r="H290" s="562"/>
      <c r="I290" s="589">
        <v>41612</v>
      </c>
      <c r="J290" s="560">
        <v>5.8</v>
      </c>
      <c r="K290" s="564">
        <f t="shared" si="58"/>
        <v>49752.4</v>
      </c>
      <c r="L290" s="565">
        <f t="shared" si="59"/>
        <v>11322.96</v>
      </c>
      <c r="M290" s="557">
        <v>0.91080000000000005</v>
      </c>
      <c r="N290" s="566">
        <f t="shared" si="60"/>
        <v>10312.951967999999</v>
      </c>
      <c r="O290" s="359"/>
      <c r="P290" s="118"/>
    </row>
    <row r="291" spans="1:16" s="112" customFormat="1" ht="15" customHeight="1">
      <c r="A291" s="47" t="s">
        <v>1441</v>
      </c>
      <c r="B291" s="544" t="s">
        <v>1442</v>
      </c>
      <c r="C291" s="384" t="s">
        <v>53</v>
      </c>
      <c r="D291" s="558">
        <v>41577</v>
      </c>
      <c r="E291" s="559">
        <v>10984</v>
      </c>
      <c r="F291" s="560">
        <v>6.13</v>
      </c>
      <c r="G291" s="561">
        <f t="shared" si="57"/>
        <v>67331.92</v>
      </c>
      <c r="H291" s="562"/>
      <c r="I291" s="589">
        <v>41613</v>
      </c>
      <c r="J291" s="560">
        <v>5.87</v>
      </c>
      <c r="K291" s="564">
        <f t="shared" si="58"/>
        <v>64476.08</v>
      </c>
      <c r="L291" s="565">
        <f t="shared" si="59"/>
        <v>-2855.8399999999965</v>
      </c>
      <c r="M291" s="557">
        <v>0.91080000000000005</v>
      </c>
      <c r="N291" s="566">
        <f t="shared" si="60"/>
        <v>-2601.0990719999968</v>
      </c>
      <c r="O291" s="359"/>
      <c r="P291" s="118"/>
    </row>
    <row r="292" spans="1:16" s="112" customFormat="1" ht="15" customHeight="1">
      <c r="A292" s="47" t="s">
        <v>1465</v>
      </c>
      <c r="B292" s="545" t="s">
        <v>447</v>
      </c>
      <c r="C292" s="570" t="s">
        <v>53</v>
      </c>
      <c r="D292" s="567">
        <v>41597</v>
      </c>
      <c r="E292" s="568">
        <v>6264</v>
      </c>
      <c r="F292" s="569">
        <v>16.670000000000002</v>
      </c>
      <c r="G292" s="561">
        <f t="shared" si="57"/>
        <v>104420.88</v>
      </c>
      <c r="H292" s="562"/>
      <c r="I292" s="590">
        <v>41613</v>
      </c>
      <c r="J292" s="569">
        <v>15.97</v>
      </c>
      <c r="K292" s="564">
        <f t="shared" si="58"/>
        <v>100036.08</v>
      </c>
      <c r="L292" s="565">
        <f t="shared" si="59"/>
        <v>-4384.8000000000029</v>
      </c>
      <c r="M292" s="557">
        <v>0.91080000000000005</v>
      </c>
      <c r="N292" s="566">
        <f t="shared" si="60"/>
        <v>-3993.6758400000031</v>
      </c>
      <c r="O292" s="359"/>
      <c r="P292" s="118"/>
    </row>
    <row r="293" spans="1:16" s="112" customFormat="1" ht="15" customHeight="1">
      <c r="A293" s="47" t="s">
        <v>1422</v>
      </c>
      <c r="B293" s="544" t="s">
        <v>1423</v>
      </c>
      <c r="C293" s="384" t="s">
        <v>53</v>
      </c>
      <c r="D293" s="558">
        <v>41568</v>
      </c>
      <c r="E293" s="559">
        <v>6583</v>
      </c>
      <c r="F293" s="560">
        <v>10.59</v>
      </c>
      <c r="G293" s="561">
        <f t="shared" ref="G293:G298" si="61">SUM(E293*F293)</f>
        <v>69713.97</v>
      </c>
      <c r="H293" s="562"/>
      <c r="I293" s="589">
        <v>41620</v>
      </c>
      <c r="J293" s="560">
        <v>10.69</v>
      </c>
      <c r="K293" s="564">
        <f t="shared" ref="K293:K298" si="62">SUM(E293*J293)</f>
        <v>70372.26999999999</v>
      </c>
      <c r="L293" s="565">
        <f>SUM(K293-G293)</f>
        <v>658.29999999998836</v>
      </c>
      <c r="M293" s="557">
        <v>0.91080000000000005</v>
      </c>
      <c r="N293" s="566">
        <f t="shared" ref="N293:N298" si="63">SUM(L293*M293)</f>
        <v>599.57963999998947</v>
      </c>
      <c r="O293" s="359"/>
      <c r="P293" s="118"/>
    </row>
    <row r="294" spans="1:16" s="112" customFormat="1" ht="15" customHeight="1">
      <c r="A294" s="47" t="s">
        <v>1459</v>
      </c>
      <c r="B294" s="545" t="s">
        <v>1460</v>
      </c>
      <c r="C294" s="570" t="s">
        <v>53</v>
      </c>
      <c r="D294" s="567">
        <v>41592</v>
      </c>
      <c r="E294" s="568">
        <v>6108</v>
      </c>
      <c r="F294" s="569">
        <v>11.78</v>
      </c>
      <c r="G294" s="561">
        <f t="shared" si="61"/>
        <v>71952.239999999991</v>
      </c>
      <c r="H294" s="562"/>
      <c r="I294" s="590">
        <v>41617</v>
      </c>
      <c r="J294" s="569">
        <v>11.72</v>
      </c>
      <c r="K294" s="564">
        <f t="shared" si="62"/>
        <v>71585.760000000009</v>
      </c>
      <c r="L294" s="565">
        <f>SUM(K294-G294)</f>
        <v>-366.47999999998137</v>
      </c>
      <c r="M294" s="557">
        <v>0.91080000000000005</v>
      </c>
      <c r="N294" s="566">
        <f t="shared" si="63"/>
        <v>-333.78998399998306</v>
      </c>
      <c r="O294" s="359"/>
      <c r="P294" s="118"/>
    </row>
    <row r="295" spans="1:16" s="114" customFormat="1" ht="15" customHeight="1">
      <c r="A295" s="448" t="s">
        <v>1356</v>
      </c>
      <c r="B295" s="586" t="s">
        <v>1357</v>
      </c>
      <c r="C295" s="449" t="s">
        <v>78</v>
      </c>
      <c r="D295" s="450">
        <v>41618</v>
      </c>
      <c r="E295" s="451">
        <v>6827</v>
      </c>
      <c r="F295" s="452">
        <v>11.28</v>
      </c>
      <c r="G295" s="453">
        <f t="shared" si="61"/>
        <v>77008.56</v>
      </c>
      <c r="H295" s="454"/>
      <c r="I295" s="450">
        <v>41632</v>
      </c>
      <c r="J295" s="452">
        <v>11.92</v>
      </c>
      <c r="K295" s="456">
        <f t="shared" si="62"/>
        <v>81377.84</v>
      </c>
      <c r="L295" s="457">
        <f>SUM(G295-K295)</f>
        <v>-4369.2799999999988</v>
      </c>
      <c r="M295" s="458">
        <v>0.8921</v>
      </c>
      <c r="N295" s="787">
        <f t="shared" si="63"/>
        <v>-3897.834687999999</v>
      </c>
      <c r="O295" s="358"/>
      <c r="P295" s="119"/>
    </row>
    <row r="296" spans="1:16" s="112" customFormat="1" ht="15" customHeight="1">
      <c r="A296" s="47" t="s">
        <v>1483</v>
      </c>
      <c r="B296" s="545" t="s">
        <v>1484</v>
      </c>
      <c r="C296" s="570" t="s">
        <v>53</v>
      </c>
      <c r="D296" s="567">
        <v>41607</v>
      </c>
      <c r="E296" s="568">
        <v>1575</v>
      </c>
      <c r="F296" s="569">
        <v>66.06</v>
      </c>
      <c r="G296" s="561">
        <f t="shared" si="61"/>
        <v>104044.5</v>
      </c>
      <c r="H296" s="562"/>
      <c r="I296" s="590">
        <v>41649</v>
      </c>
      <c r="J296" s="569">
        <v>63.9</v>
      </c>
      <c r="K296" s="564">
        <f t="shared" si="62"/>
        <v>100642.5</v>
      </c>
      <c r="L296" s="565">
        <f>SUM(K296-G296)</f>
        <v>-3402</v>
      </c>
      <c r="M296" s="557">
        <v>0.91080000000000005</v>
      </c>
      <c r="N296" s="566">
        <f t="shared" si="63"/>
        <v>-3098.5416</v>
      </c>
      <c r="O296" s="359"/>
      <c r="P296" s="118"/>
    </row>
    <row r="297" spans="1:16" s="112" customFormat="1" ht="15" customHeight="1">
      <c r="A297" s="14" t="s">
        <v>1556</v>
      </c>
      <c r="B297" s="545" t="s">
        <v>1557</v>
      </c>
      <c r="C297" s="438" t="s">
        <v>53</v>
      </c>
      <c r="D297" s="439">
        <v>41659</v>
      </c>
      <c r="E297" s="440">
        <v>300000</v>
      </c>
      <c r="F297" s="441">
        <v>9.7000000000000003E-2</v>
      </c>
      <c r="G297" s="442">
        <f t="shared" si="61"/>
        <v>29100</v>
      </c>
      <c r="H297" s="443"/>
      <c r="I297" s="525">
        <v>41667</v>
      </c>
      <c r="J297" s="441">
        <v>8.7999999999999995E-2</v>
      </c>
      <c r="K297" s="445">
        <f t="shared" si="62"/>
        <v>26400</v>
      </c>
      <c r="L297" s="446">
        <f>SUM(K297-G297)</f>
        <v>-2700</v>
      </c>
      <c r="M297" s="421">
        <v>0.87860000000000005</v>
      </c>
      <c r="N297" s="447">
        <f t="shared" si="63"/>
        <v>-2372.2200000000003</v>
      </c>
      <c r="O297" s="359"/>
      <c r="P297" s="118"/>
    </row>
    <row r="298" spans="1:16" s="112" customFormat="1" ht="15" customHeight="1">
      <c r="A298" s="14" t="s">
        <v>1564</v>
      </c>
      <c r="B298" s="545" t="s">
        <v>841</v>
      </c>
      <c r="C298" s="438" t="s">
        <v>53</v>
      </c>
      <c r="D298" s="439">
        <v>41667</v>
      </c>
      <c r="E298" s="440">
        <v>1991</v>
      </c>
      <c r="F298" s="441">
        <v>71.08</v>
      </c>
      <c r="G298" s="442">
        <f t="shared" si="61"/>
        <v>141520.28</v>
      </c>
      <c r="H298" s="443"/>
      <c r="I298" s="525">
        <v>41674</v>
      </c>
      <c r="J298" s="441">
        <v>68.64</v>
      </c>
      <c r="K298" s="445">
        <f t="shared" si="62"/>
        <v>136662.24</v>
      </c>
      <c r="L298" s="446">
        <f>SUM(K298-G298)</f>
        <v>-4858.0400000000081</v>
      </c>
      <c r="M298" s="421">
        <v>0.87580000000000002</v>
      </c>
      <c r="N298" s="447">
        <f t="shared" si="63"/>
        <v>-4254.6714320000074</v>
      </c>
      <c r="O298" s="359"/>
      <c r="P298" s="118"/>
    </row>
    <row r="299" spans="1:16" s="114" customFormat="1" ht="15" customHeight="1">
      <c r="A299" s="448" t="s">
        <v>1518</v>
      </c>
      <c r="B299" s="586" t="s">
        <v>1519</v>
      </c>
      <c r="C299" s="449" t="s">
        <v>78</v>
      </c>
      <c r="D299" s="450">
        <v>41627</v>
      </c>
      <c r="E299" s="451">
        <v>28103</v>
      </c>
      <c r="F299" s="452">
        <v>2.1</v>
      </c>
      <c r="G299" s="453">
        <f t="shared" ref="G299:G304" si="64">SUM(E299*F299)</f>
        <v>59016.3</v>
      </c>
      <c r="H299" s="454"/>
      <c r="I299" s="450">
        <v>41688</v>
      </c>
      <c r="J299" s="452">
        <v>2.09</v>
      </c>
      <c r="K299" s="456">
        <f t="shared" ref="K299:K304" si="65">SUM(E299*J299)</f>
        <v>58735.27</v>
      </c>
      <c r="L299" s="457">
        <f>SUM(G299-K299)</f>
        <v>281.03000000000611</v>
      </c>
      <c r="M299" s="458">
        <v>0.88019999999999998</v>
      </c>
      <c r="N299" s="459">
        <f t="shared" ref="N299:N304" si="66">SUM(L299*M299)</f>
        <v>247.36260600000537</v>
      </c>
      <c r="O299" s="358"/>
      <c r="P299" s="119"/>
    </row>
    <row r="300" spans="1:16" s="112" customFormat="1" ht="15" customHeight="1">
      <c r="A300" s="14" t="s">
        <v>442</v>
      </c>
      <c r="B300" s="545" t="s">
        <v>443</v>
      </c>
      <c r="C300" s="438" t="s">
        <v>53</v>
      </c>
      <c r="D300" s="439">
        <v>41680</v>
      </c>
      <c r="E300" s="440">
        <v>23125</v>
      </c>
      <c r="F300" s="441">
        <v>2.54</v>
      </c>
      <c r="G300" s="442">
        <f t="shared" si="64"/>
        <v>58737.5</v>
      </c>
      <c r="H300" s="443"/>
      <c r="I300" s="525">
        <v>41708</v>
      </c>
      <c r="J300" s="441">
        <v>2.57</v>
      </c>
      <c r="K300" s="445">
        <f t="shared" si="65"/>
        <v>59431.249999999993</v>
      </c>
      <c r="L300" s="446">
        <f t="shared" ref="L300:L305" si="67">SUM(K300-G300)</f>
        <v>693.74999999999272</v>
      </c>
      <c r="M300" s="557">
        <v>0.91080000000000005</v>
      </c>
      <c r="N300" s="447">
        <f t="shared" si="66"/>
        <v>631.86749999999336</v>
      </c>
      <c r="O300" s="359"/>
      <c r="P300" s="118"/>
    </row>
    <row r="301" spans="1:16" s="112" customFormat="1" ht="15" customHeight="1">
      <c r="A301" s="14" t="s">
        <v>1591</v>
      </c>
      <c r="B301" s="545" t="s">
        <v>1592</v>
      </c>
      <c r="C301" s="438" t="s">
        <v>53</v>
      </c>
      <c r="D301" s="439">
        <v>41701</v>
      </c>
      <c r="E301" s="440">
        <v>3836</v>
      </c>
      <c r="F301" s="441">
        <v>36.36</v>
      </c>
      <c r="G301" s="442">
        <f t="shared" si="64"/>
        <v>139476.96</v>
      </c>
      <c r="H301" s="443"/>
      <c r="I301" s="525">
        <v>41712</v>
      </c>
      <c r="J301" s="441">
        <v>35.130000000000003</v>
      </c>
      <c r="K301" s="445">
        <f t="shared" si="65"/>
        <v>134758.68000000002</v>
      </c>
      <c r="L301" s="446">
        <f t="shared" si="67"/>
        <v>-4718.2799999999697</v>
      </c>
      <c r="M301" s="421">
        <v>0.91080000000000005</v>
      </c>
      <c r="N301" s="447">
        <f t="shared" si="66"/>
        <v>-4297.4094239999731</v>
      </c>
      <c r="O301" s="359"/>
      <c r="P301" s="118"/>
    </row>
    <row r="302" spans="1:16" s="112" customFormat="1" ht="15" customHeight="1">
      <c r="A302" s="14" t="s">
        <v>315</v>
      </c>
      <c r="B302" s="545" t="s">
        <v>316</v>
      </c>
      <c r="C302" s="438" t="s">
        <v>53</v>
      </c>
      <c r="D302" s="439">
        <v>41683</v>
      </c>
      <c r="E302" s="440">
        <v>104062</v>
      </c>
      <c r="F302" s="441">
        <v>0.71</v>
      </c>
      <c r="G302" s="442">
        <f t="shared" si="64"/>
        <v>73884.01999999999</v>
      </c>
      <c r="H302" s="443"/>
      <c r="I302" s="525">
        <v>41710</v>
      </c>
      <c r="J302" s="441">
        <v>0.94</v>
      </c>
      <c r="K302" s="445">
        <f t="shared" si="65"/>
        <v>97818.28</v>
      </c>
      <c r="L302" s="446">
        <f t="shared" si="67"/>
        <v>23934.260000000009</v>
      </c>
      <c r="M302" s="557">
        <v>0.91080000000000005</v>
      </c>
      <c r="N302" s="447">
        <f t="shared" si="66"/>
        <v>21799.324008000011</v>
      </c>
      <c r="O302" s="359"/>
      <c r="P302" s="118"/>
    </row>
    <row r="303" spans="1:16" s="112" customFormat="1" ht="15" customHeight="1">
      <c r="A303" s="14" t="s">
        <v>1646</v>
      </c>
      <c r="B303" s="545" t="s">
        <v>1647</v>
      </c>
      <c r="C303" s="438" t="s">
        <v>53</v>
      </c>
      <c r="D303" s="439">
        <v>41739</v>
      </c>
      <c r="E303" s="440">
        <v>35650</v>
      </c>
      <c r="F303" s="441">
        <v>7.41</v>
      </c>
      <c r="G303" s="442">
        <f t="shared" si="64"/>
        <v>264166.5</v>
      </c>
      <c r="H303" s="443"/>
      <c r="I303" s="525">
        <v>41740</v>
      </c>
      <c r="J303" s="441">
        <v>7.21</v>
      </c>
      <c r="K303" s="445">
        <f t="shared" si="65"/>
        <v>257036.5</v>
      </c>
      <c r="L303" s="446">
        <f t="shared" si="67"/>
        <v>-7130</v>
      </c>
      <c r="M303" s="421">
        <v>0.93559999999999999</v>
      </c>
      <c r="N303" s="447">
        <f t="shared" si="66"/>
        <v>-6670.8279999999995</v>
      </c>
      <c r="O303" s="359"/>
      <c r="P303" s="118"/>
    </row>
    <row r="304" spans="1:16" s="112" customFormat="1" ht="15" customHeight="1">
      <c r="A304" s="14" t="s">
        <v>1644</v>
      </c>
      <c r="B304" s="545" t="s">
        <v>1645</v>
      </c>
      <c r="C304" s="438" t="s">
        <v>53</v>
      </c>
      <c r="D304" s="439">
        <v>41739</v>
      </c>
      <c r="E304" s="440">
        <v>47533</v>
      </c>
      <c r="F304" s="441">
        <v>3.34</v>
      </c>
      <c r="G304" s="442">
        <f t="shared" si="64"/>
        <v>158760.22</v>
      </c>
      <c r="H304" s="443"/>
      <c r="I304" s="525">
        <v>41740</v>
      </c>
      <c r="J304" s="441">
        <v>3.29</v>
      </c>
      <c r="K304" s="445">
        <f t="shared" si="65"/>
        <v>156383.57</v>
      </c>
      <c r="L304" s="446">
        <f t="shared" si="67"/>
        <v>-2376.6499999999942</v>
      </c>
      <c r="M304" s="421">
        <v>0.93640000000000001</v>
      </c>
      <c r="N304" s="447">
        <f t="shared" si="66"/>
        <v>-2225.4950599999947</v>
      </c>
      <c r="O304" s="359"/>
      <c r="P304" s="118"/>
    </row>
    <row r="305" spans="1:21" s="114" customFormat="1" ht="15" customHeight="1">
      <c r="A305" s="14" t="s">
        <v>401</v>
      </c>
      <c r="B305" s="545" t="s">
        <v>402</v>
      </c>
      <c r="C305" s="438" t="s">
        <v>53</v>
      </c>
      <c r="D305" s="439">
        <v>41729</v>
      </c>
      <c r="E305" s="440">
        <v>3144</v>
      </c>
      <c r="F305" s="441">
        <v>58.13</v>
      </c>
      <c r="G305" s="442">
        <f t="shared" ref="G305:G310" si="68">SUM(E305*F305)</f>
        <v>182760.72</v>
      </c>
      <c r="H305" s="443"/>
      <c r="I305" s="525">
        <v>41743</v>
      </c>
      <c r="J305" s="441">
        <v>55.85</v>
      </c>
      <c r="K305" s="445">
        <f t="shared" ref="K305:K310" si="69">SUM(E305*J305)</f>
        <v>175592.4</v>
      </c>
      <c r="L305" s="446">
        <f t="shared" si="67"/>
        <v>-7168.320000000007</v>
      </c>
      <c r="M305" s="421">
        <v>0.92949999999999999</v>
      </c>
      <c r="N305" s="447">
        <f t="shared" ref="N305:N310" si="70">SUM(L305*M305)</f>
        <v>-6662.9534400000066</v>
      </c>
      <c r="O305" s="359"/>
      <c r="P305" s="118"/>
      <c r="Q305" s="112"/>
      <c r="R305" s="112"/>
      <c r="S305" s="112"/>
      <c r="T305" s="112"/>
      <c r="U305" s="112"/>
    </row>
    <row r="306" spans="1:21" s="112" customFormat="1" ht="15" customHeight="1">
      <c r="A306" s="14" t="s">
        <v>226</v>
      </c>
      <c r="B306" s="545" t="s">
        <v>226</v>
      </c>
      <c r="C306" s="438" t="s">
        <v>53</v>
      </c>
      <c r="D306" s="439">
        <v>41739</v>
      </c>
      <c r="E306" s="440">
        <v>32409</v>
      </c>
      <c r="F306" s="441">
        <v>5.16</v>
      </c>
      <c r="G306" s="442">
        <f t="shared" si="68"/>
        <v>167230.44</v>
      </c>
      <c r="H306" s="443"/>
      <c r="I306" s="525">
        <v>41758</v>
      </c>
      <c r="J306" s="441">
        <v>5.0590000000000002</v>
      </c>
      <c r="K306" s="445">
        <f t="shared" si="69"/>
        <v>163957.13099999999</v>
      </c>
      <c r="L306" s="446">
        <f>SUM(K306-G306)</f>
        <v>-3273.3090000000084</v>
      </c>
      <c r="M306" s="421">
        <v>0.92830000000000001</v>
      </c>
      <c r="N306" s="447">
        <f t="shared" si="70"/>
        <v>-3038.6127447000076</v>
      </c>
      <c r="O306" s="359"/>
      <c r="P306" s="118"/>
    </row>
    <row r="307" spans="1:21" s="112" customFormat="1" ht="15" customHeight="1">
      <c r="A307" s="448" t="s">
        <v>1662</v>
      </c>
      <c r="B307" s="586" t="s">
        <v>1663</v>
      </c>
      <c r="C307" s="449" t="s">
        <v>78</v>
      </c>
      <c r="D307" s="450">
        <v>41746</v>
      </c>
      <c r="E307" s="451">
        <v>50000</v>
      </c>
      <c r="F307" s="452">
        <v>0.51500000000000001</v>
      </c>
      <c r="G307" s="453">
        <f t="shared" si="68"/>
        <v>25750</v>
      </c>
      <c r="H307" s="454"/>
      <c r="I307" s="450">
        <v>41759</v>
      </c>
      <c r="J307" s="452">
        <v>0.56999999999999995</v>
      </c>
      <c r="K307" s="456">
        <f t="shared" si="69"/>
        <v>28499.999999999996</v>
      </c>
      <c r="L307" s="457">
        <f>SUM(G307-K307)</f>
        <v>-2749.9999999999964</v>
      </c>
      <c r="M307" s="458">
        <v>0.92749999999999999</v>
      </c>
      <c r="N307" s="459">
        <f t="shared" si="70"/>
        <v>-2550.6249999999968</v>
      </c>
      <c r="O307" s="358"/>
      <c r="P307" s="119"/>
      <c r="Q307" s="114"/>
      <c r="R307" s="114"/>
      <c r="S307" s="114"/>
      <c r="T307" s="114"/>
      <c r="U307" s="114"/>
    </row>
    <row r="308" spans="1:21" s="112" customFormat="1" ht="15" customHeight="1">
      <c r="A308" s="14" t="s">
        <v>1665</v>
      </c>
      <c r="B308" s="545" t="s">
        <v>1666</v>
      </c>
      <c r="C308" s="438" t="s">
        <v>53</v>
      </c>
      <c r="D308" s="439">
        <v>41751</v>
      </c>
      <c r="E308" s="440">
        <v>30000</v>
      </c>
      <c r="F308" s="441">
        <v>4.32</v>
      </c>
      <c r="G308" s="442">
        <f t="shared" si="68"/>
        <v>129600.00000000001</v>
      </c>
      <c r="H308" s="443"/>
      <c r="I308" s="525">
        <v>41758</v>
      </c>
      <c r="J308" s="441">
        <v>4.2</v>
      </c>
      <c r="K308" s="445">
        <f t="shared" si="69"/>
        <v>126000</v>
      </c>
      <c r="L308" s="446">
        <f t="shared" ref="L308:L314" si="71">SUM(K308-G308)</f>
        <v>-3600.0000000000146</v>
      </c>
      <c r="M308" s="421">
        <v>0.92910000000000004</v>
      </c>
      <c r="N308" s="447">
        <f t="shared" si="70"/>
        <v>-3344.7600000000139</v>
      </c>
      <c r="O308" s="359"/>
      <c r="P308" s="118"/>
    </row>
    <row r="309" spans="1:21" s="112" customFormat="1" ht="15" customHeight="1">
      <c r="A309" s="47" t="s">
        <v>1322</v>
      </c>
      <c r="B309" s="544" t="s">
        <v>1323</v>
      </c>
      <c r="C309" s="384" t="s">
        <v>53</v>
      </c>
      <c r="D309" s="558">
        <v>41527</v>
      </c>
      <c r="E309" s="559">
        <v>11288</v>
      </c>
      <c r="F309" s="560">
        <v>4.67</v>
      </c>
      <c r="G309" s="561">
        <f t="shared" si="68"/>
        <v>52714.96</v>
      </c>
      <c r="H309" s="562"/>
      <c r="I309" s="589">
        <v>41764</v>
      </c>
      <c r="J309" s="560">
        <v>5.01</v>
      </c>
      <c r="K309" s="564">
        <f t="shared" si="69"/>
        <v>56552.88</v>
      </c>
      <c r="L309" s="565">
        <f t="shared" si="71"/>
        <v>3837.9199999999983</v>
      </c>
      <c r="M309" s="557">
        <v>0.92579999999999996</v>
      </c>
      <c r="N309" s="566">
        <f t="shared" si="70"/>
        <v>3553.1463359999984</v>
      </c>
      <c r="O309" s="359"/>
      <c r="P309" s="118"/>
    </row>
    <row r="310" spans="1:21" s="112" customFormat="1" ht="15" customHeight="1">
      <c r="A310" s="14" t="s">
        <v>1324</v>
      </c>
      <c r="B310" s="545" t="s">
        <v>1325</v>
      </c>
      <c r="C310" s="438" t="s">
        <v>53</v>
      </c>
      <c r="D310" s="439">
        <v>41752</v>
      </c>
      <c r="E310" s="440">
        <v>7406</v>
      </c>
      <c r="F310" s="441">
        <v>35.369999999999997</v>
      </c>
      <c r="G310" s="442">
        <f t="shared" si="68"/>
        <v>261950.21999999997</v>
      </c>
      <c r="H310" s="443"/>
      <c r="I310" s="525">
        <v>41764</v>
      </c>
      <c r="J310" s="441">
        <v>34.39</v>
      </c>
      <c r="K310" s="445">
        <f t="shared" si="69"/>
        <v>254692.34</v>
      </c>
      <c r="L310" s="446">
        <f t="shared" si="71"/>
        <v>-7257.8799999999756</v>
      </c>
      <c r="M310" s="421">
        <v>0.93</v>
      </c>
      <c r="N310" s="447">
        <f t="shared" si="70"/>
        <v>-6749.8283999999776</v>
      </c>
      <c r="O310" s="359"/>
      <c r="P310" s="118"/>
    </row>
    <row r="311" spans="1:21" s="112" customFormat="1" ht="15" customHeight="1">
      <c r="A311" s="14" t="s">
        <v>1465</v>
      </c>
      <c r="B311" s="545" t="s">
        <v>447</v>
      </c>
      <c r="C311" s="438" t="s">
        <v>53</v>
      </c>
      <c r="D311" s="439">
        <v>41772</v>
      </c>
      <c r="E311" s="440">
        <v>9100</v>
      </c>
      <c r="F311" s="441">
        <v>18.2</v>
      </c>
      <c r="G311" s="442">
        <f t="shared" ref="G311:G316" si="72">SUM(E311*F311)</f>
        <v>165620</v>
      </c>
      <c r="H311" s="443"/>
      <c r="I311" s="525">
        <v>41773</v>
      </c>
      <c r="J311" s="441">
        <v>17.54</v>
      </c>
      <c r="K311" s="445">
        <f t="shared" ref="K311:K316" si="73">SUM(E311*J311)</f>
        <v>159614</v>
      </c>
      <c r="L311" s="446">
        <f t="shared" si="71"/>
        <v>-6006</v>
      </c>
      <c r="M311" s="421">
        <v>0.94</v>
      </c>
      <c r="N311" s="447">
        <f t="shared" ref="N311:N316" si="74">SUM(L311*M311)</f>
        <v>-5645.6399999999994</v>
      </c>
      <c r="O311" s="359"/>
      <c r="P311" s="118"/>
    </row>
    <row r="312" spans="1:21" s="112" customFormat="1" ht="15" customHeight="1">
      <c r="A312" s="14" t="s">
        <v>1585</v>
      </c>
      <c r="B312" s="545" t="s">
        <v>240</v>
      </c>
      <c r="C312" s="438" t="s">
        <v>53</v>
      </c>
      <c r="D312" s="439">
        <v>41687</v>
      </c>
      <c r="E312" s="440">
        <v>43500</v>
      </c>
      <c r="F312" s="441">
        <v>2.13</v>
      </c>
      <c r="G312" s="442">
        <f t="shared" si="72"/>
        <v>92655</v>
      </c>
      <c r="H312" s="443"/>
      <c r="I312" s="525">
        <v>41778</v>
      </c>
      <c r="J312" s="441">
        <v>2.4449999999999998</v>
      </c>
      <c r="K312" s="445">
        <f t="shared" si="73"/>
        <v>106357.5</v>
      </c>
      <c r="L312" s="446">
        <f t="shared" si="71"/>
        <v>13702.5</v>
      </c>
      <c r="M312" s="557">
        <v>0.91080000000000005</v>
      </c>
      <c r="N312" s="447">
        <f t="shared" si="74"/>
        <v>12480.237000000001</v>
      </c>
      <c r="O312" s="359"/>
      <c r="P312" s="118"/>
    </row>
    <row r="313" spans="1:21" s="112" customFormat="1" ht="15" customHeight="1">
      <c r="A313" s="14" t="s">
        <v>1708</v>
      </c>
      <c r="B313" s="545" t="s">
        <v>1709</v>
      </c>
      <c r="C313" s="438" t="s">
        <v>53</v>
      </c>
      <c r="D313" s="439">
        <v>41779</v>
      </c>
      <c r="E313" s="440">
        <v>33000</v>
      </c>
      <c r="F313" s="441">
        <v>3.93</v>
      </c>
      <c r="G313" s="442">
        <f t="shared" si="72"/>
        <v>129690</v>
      </c>
      <c r="H313" s="443"/>
      <c r="I313" s="525">
        <v>41780</v>
      </c>
      <c r="J313" s="441">
        <v>3.81</v>
      </c>
      <c r="K313" s="445">
        <f t="shared" si="73"/>
        <v>125730</v>
      </c>
      <c r="L313" s="446">
        <f t="shared" si="71"/>
        <v>-3960</v>
      </c>
      <c r="M313" s="421">
        <v>0.92430000000000001</v>
      </c>
      <c r="N313" s="447">
        <f t="shared" si="74"/>
        <v>-3660.2280000000001</v>
      </c>
      <c r="O313" s="359"/>
      <c r="P313" s="118"/>
    </row>
    <row r="314" spans="1:21" s="112" customFormat="1" ht="15" customHeight="1">
      <c r="A314" s="14" t="s">
        <v>1425</v>
      </c>
      <c r="B314" s="545" t="s">
        <v>1424</v>
      </c>
      <c r="C314" s="438" t="s">
        <v>53</v>
      </c>
      <c r="D314" s="439">
        <v>41767</v>
      </c>
      <c r="E314" s="440">
        <v>13482</v>
      </c>
      <c r="F314" s="441">
        <v>15.25</v>
      </c>
      <c r="G314" s="442">
        <f t="shared" si="72"/>
        <v>205600.5</v>
      </c>
      <c r="H314" s="443"/>
      <c r="I314" s="525">
        <v>41779</v>
      </c>
      <c r="J314" s="441">
        <v>14.73</v>
      </c>
      <c r="K314" s="445">
        <f t="shared" si="73"/>
        <v>198589.86000000002</v>
      </c>
      <c r="L314" s="446">
        <f t="shared" si="71"/>
        <v>-7010.6399999999849</v>
      </c>
      <c r="M314" s="421">
        <v>0.92420000000000002</v>
      </c>
      <c r="N314" s="447">
        <f t="shared" si="74"/>
        <v>-6479.2334879999862</v>
      </c>
      <c r="O314" s="359"/>
      <c r="P314" s="118"/>
    </row>
    <row r="315" spans="1:21" s="112" customFormat="1" ht="15" customHeight="1">
      <c r="A315" s="14" t="s">
        <v>1689</v>
      </c>
      <c r="B315" s="545" t="s">
        <v>203</v>
      </c>
      <c r="C315" s="438" t="s">
        <v>53</v>
      </c>
      <c r="D315" s="439">
        <v>41765</v>
      </c>
      <c r="E315" s="440">
        <v>42875</v>
      </c>
      <c r="F315" s="441">
        <v>3.57</v>
      </c>
      <c r="G315" s="442">
        <f t="shared" si="72"/>
        <v>153063.75</v>
      </c>
      <c r="H315" s="443"/>
      <c r="I315" s="525">
        <v>41788</v>
      </c>
      <c r="J315" s="441">
        <v>3.4870000000000001</v>
      </c>
      <c r="K315" s="445">
        <f t="shared" si="73"/>
        <v>149505.125</v>
      </c>
      <c r="L315" s="446">
        <f t="shared" ref="L315:L320" si="75">SUM(K315-G315)</f>
        <v>-3558.625</v>
      </c>
      <c r="M315" s="421">
        <v>0.93130000000000002</v>
      </c>
      <c r="N315" s="447">
        <f t="shared" si="74"/>
        <v>-3314.1474625000001</v>
      </c>
      <c r="O315" s="359"/>
      <c r="P315" s="118"/>
    </row>
    <row r="316" spans="1:21" s="112" customFormat="1" ht="15" customHeight="1">
      <c r="A316" s="14" t="s">
        <v>1715</v>
      </c>
      <c r="B316" s="545" t="s">
        <v>1716</v>
      </c>
      <c r="C316" s="438" t="s">
        <v>53</v>
      </c>
      <c r="D316" s="439">
        <v>41786</v>
      </c>
      <c r="E316" s="440">
        <v>49700</v>
      </c>
      <c r="F316" s="441">
        <v>3.2850000000000001</v>
      </c>
      <c r="G316" s="442">
        <f t="shared" si="72"/>
        <v>163264.5</v>
      </c>
      <c r="H316" s="443"/>
      <c r="I316" s="525">
        <v>41795</v>
      </c>
      <c r="J316" s="441">
        <v>3.165</v>
      </c>
      <c r="K316" s="445">
        <f t="shared" si="73"/>
        <v>157300.5</v>
      </c>
      <c r="L316" s="446">
        <f t="shared" si="75"/>
        <v>-5964</v>
      </c>
      <c r="M316" s="421">
        <v>0.9325</v>
      </c>
      <c r="N316" s="447">
        <f t="shared" si="74"/>
        <v>-5561.43</v>
      </c>
      <c r="O316" s="359"/>
      <c r="P316" s="118"/>
    </row>
    <row r="317" spans="1:21" s="112" customFormat="1" ht="15" customHeight="1">
      <c r="A317" s="14" t="s">
        <v>1676</v>
      </c>
      <c r="B317" s="545" t="s">
        <v>1677</v>
      </c>
      <c r="C317" s="438" t="s">
        <v>53</v>
      </c>
      <c r="D317" s="439">
        <v>41757</v>
      </c>
      <c r="E317" s="440">
        <v>30000</v>
      </c>
      <c r="F317" s="441">
        <v>1.3859999999999999</v>
      </c>
      <c r="G317" s="442">
        <f t="shared" ref="G317:G323" si="76">SUM(E317*F317)</f>
        <v>41580</v>
      </c>
      <c r="H317" s="443"/>
      <c r="I317" s="525">
        <v>41802</v>
      </c>
      <c r="J317" s="441">
        <v>1.333</v>
      </c>
      <c r="K317" s="445">
        <f t="shared" ref="K317:K323" si="77">SUM(E317*J317)</f>
        <v>39990</v>
      </c>
      <c r="L317" s="446">
        <f t="shared" si="75"/>
        <v>-1590</v>
      </c>
      <c r="M317" s="421">
        <v>0.94259999999999999</v>
      </c>
      <c r="N317" s="447">
        <f t="shared" ref="N317:N323" si="78">SUM(L317*M317)</f>
        <v>-1498.7339999999999</v>
      </c>
      <c r="O317" s="359"/>
      <c r="P317" s="118"/>
    </row>
    <row r="318" spans="1:21" s="112" customFormat="1" ht="15" customHeight="1">
      <c r="A318" s="14" t="s">
        <v>1356</v>
      </c>
      <c r="B318" s="545" t="s">
        <v>1357</v>
      </c>
      <c r="C318" s="438" t="s">
        <v>53</v>
      </c>
      <c r="D318" s="439">
        <v>41772</v>
      </c>
      <c r="E318" s="440">
        <v>7793</v>
      </c>
      <c r="F318" s="441">
        <v>16.84</v>
      </c>
      <c r="G318" s="442">
        <f t="shared" si="76"/>
        <v>131234.12</v>
      </c>
      <c r="H318" s="443"/>
      <c r="I318" s="525">
        <v>41803</v>
      </c>
      <c r="J318" s="441">
        <v>16.2</v>
      </c>
      <c r="K318" s="445">
        <f t="shared" si="77"/>
        <v>126246.59999999999</v>
      </c>
      <c r="L318" s="446">
        <f t="shared" si="75"/>
        <v>-4987.5200000000041</v>
      </c>
      <c r="M318" s="421">
        <v>0.94</v>
      </c>
      <c r="N318" s="447">
        <f t="shared" si="78"/>
        <v>-4688.2688000000035</v>
      </c>
      <c r="O318" s="359"/>
      <c r="P318" s="118"/>
    </row>
    <row r="319" spans="1:21" s="112" customFormat="1" ht="15" customHeight="1">
      <c r="A319" s="14" t="s">
        <v>1735</v>
      </c>
      <c r="B319" s="545" t="s">
        <v>155</v>
      </c>
      <c r="C319" s="438" t="s">
        <v>53</v>
      </c>
      <c r="D319" s="439">
        <v>41794</v>
      </c>
      <c r="E319" s="440">
        <v>41695</v>
      </c>
      <c r="F319" s="441">
        <v>4.55</v>
      </c>
      <c r="G319" s="442">
        <f t="shared" si="76"/>
        <v>189712.25</v>
      </c>
      <c r="H319" s="443"/>
      <c r="I319" s="525">
        <v>41816</v>
      </c>
      <c r="J319" s="441">
        <v>4.54</v>
      </c>
      <c r="K319" s="445">
        <f t="shared" si="77"/>
        <v>189295.3</v>
      </c>
      <c r="L319" s="446">
        <f t="shared" si="75"/>
        <v>-416.95000000001164</v>
      </c>
      <c r="M319" s="421">
        <v>0.94069999999999998</v>
      </c>
      <c r="N319" s="447">
        <f t="shared" si="78"/>
        <v>-392.22486500001094</v>
      </c>
      <c r="O319" s="359"/>
      <c r="P319" s="118"/>
    </row>
    <row r="320" spans="1:21" s="112" customFormat="1" ht="15" customHeight="1">
      <c r="A320" s="14" t="s">
        <v>287</v>
      </c>
      <c r="B320" s="545" t="s">
        <v>288</v>
      </c>
      <c r="C320" s="438" t="s">
        <v>53</v>
      </c>
      <c r="D320" s="439">
        <v>41843</v>
      </c>
      <c r="E320" s="440">
        <v>44875</v>
      </c>
      <c r="F320" s="441">
        <v>5.2850000000000001</v>
      </c>
      <c r="G320" s="442">
        <f t="shared" si="76"/>
        <v>237164.375</v>
      </c>
      <c r="H320" s="443"/>
      <c r="I320" s="525">
        <v>41859</v>
      </c>
      <c r="J320" s="441">
        <v>5.125</v>
      </c>
      <c r="K320" s="445">
        <f t="shared" si="77"/>
        <v>229984.375</v>
      </c>
      <c r="L320" s="446">
        <f t="shared" si="75"/>
        <v>-7180</v>
      </c>
      <c r="M320" s="421">
        <v>0.9274</v>
      </c>
      <c r="N320" s="447">
        <f t="shared" si="78"/>
        <v>-6658.732</v>
      </c>
      <c r="O320" s="359"/>
      <c r="P320" s="118"/>
    </row>
    <row r="321" spans="1:21" s="112" customFormat="1" ht="15" customHeight="1">
      <c r="A321" s="14" t="s">
        <v>1803</v>
      </c>
      <c r="B321" s="545" t="s">
        <v>445</v>
      </c>
      <c r="C321" s="438" t="s">
        <v>53</v>
      </c>
      <c r="D321" s="439">
        <v>41883</v>
      </c>
      <c r="E321" s="855">
        <v>90481</v>
      </c>
      <c r="F321" s="441">
        <v>1.2</v>
      </c>
      <c r="G321" s="442">
        <f t="shared" si="76"/>
        <v>108577.2</v>
      </c>
      <c r="H321" s="443"/>
      <c r="I321" s="525">
        <v>41884</v>
      </c>
      <c r="J321" s="441">
        <v>1.1399999999999999</v>
      </c>
      <c r="K321" s="445">
        <f t="shared" si="77"/>
        <v>103148.34</v>
      </c>
      <c r="L321" s="446">
        <f>SUM(K321-G321)</f>
        <v>-5428.8600000000006</v>
      </c>
      <c r="M321" s="421">
        <v>0.92730000000000001</v>
      </c>
      <c r="N321" s="447">
        <f t="shared" si="78"/>
        <v>-5034.1818780000003</v>
      </c>
      <c r="O321" s="359"/>
      <c r="P321" s="118"/>
    </row>
    <row r="322" spans="1:21" s="112" customFormat="1" ht="15" customHeight="1">
      <c r="A322" s="14" t="s">
        <v>1105</v>
      </c>
      <c r="B322" s="545" t="s">
        <v>1106</v>
      </c>
      <c r="C322" s="438" t="s">
        <v>53</v>
      </c>
      <c r="D322" s="439">
        <v>41856</v>
      </c>
      <c r="E322" s="440">
        <v>3075</v>
      </c>
      <c r="F322" s="441">
        <v>65.239999999999995</v>
      </c>
      <c r="G322" s="442">
        <f t="shared" si="76"/>
        <v>200612.99999999997</v>
      </c>
      <c r="H322" s="443"/>
      <c r="I322" s="525">
        <v>41892</v>
      </c>
      <c r="J322" s="441">
        <v>68.14</v>
      </c>
      <c r="K322" s="445">
        <f t="shared" si="77"/>
        <v>209530.5</v>
      </c>
      <c r="L322" s="446">
        <f>SUM(K322-G322)</f>
        <v>8917.5000000000291</v>
      </c>
      <c r="M322" s="421">
        <v>0.91600000000000004</v>
      </c>
      <c r="N322" s="447">
        <f t="shared" si="78"/>
        <v>8168.4300000000267</v>
      </c>
      <c r="O322" s="359"/>
      <c r="P322" s="118"/>
    </row>
    <row r="323" spans="1:21" s="112" customFormat="1" ht="15" customHeight="1">
      <c r="A323" s="14" t="s">
        <v>299</v>
      </c>
      <c r="B323" s="545" t="s">
        <v>300</v>
      </c>
      <c r="C323" s="438" t="s">
        <v>53</v>
      </c>
      <c r="D323" s="439">
        <v>41876</v>
      </c>
      <c r="E323" s="855">
        <v>17247</v>
      </c>
      <c r="F323" s="441">
        <v>9.17</v>
      </c>
      <c r="G323" s="442">
        <f t="shared" si="76"/>
        <v>158154.99</v>
      </c>
      <c r="H323" s="443"/>
      <c r="I323" s="525">
        <v>41891</v>
      </c>
      <c r="J323" s="441">
        <v>8.8699999999999992</v>
      </c>
      <c r="K323" s="445">
        <f t="shared" si="77"/>
        <v>152980.88999999998</v>
      </c>
      <c r="L323" s="446">
        <f>SUM(K323-G323)</f>
        <v>-5174.1000000000058</v>
      </c>
      <c r="M323" s="421">
        <v>0.92079999999999995</v>
      </c>
      <c r="N323" s="447">
        <f t="shared" si="78"/>
        <v>-4764.3112800000054</v>
      </c>
      <c r="O323" s="359"/>
      <c r="P323" s="118"/>
    </row>
    <row r="324" spans="1:21" s="114" customFormat="1" ht="15" customHeight="1">
      <c r="A324" s="14" t="s">
        <v>244</v>
      </c>
      <c r="B324" s="545" t="s">
        <v>245</v>
      </c>
      <c r="C324" s="438" t="s">
        <v>53</v>
      </c>
      <c r="D324" s="439">
        <v>41751</v>
      </c>
      <c r="E324" s="440">
        <v>6250</v>
      </c>
      <c r="F324" s="441">
        <v>40.07</v>
      </c>
      <c r="G324" s="442">
        <f t="shared" ref="G324:G329" si="79">SUM(E324*F324)</f>
        <v>250437.5</v>
      </c>
      <c r="H324" s="443"/>
      <c r="I324" s="525">
        <v>41899</v>
      </c>
      <c r="J324" s="441">
        <v>41.52</v>
      </c>
      <c r="K324" s="445">
        <f t="shared" ref="K324:K329" si="80">SUM(E324*J324)</f>
        <v>259500.00000000003</v>
      </c>
      <c r="L324" s="446">
        <f>SUM(K324-G324)</f>
        <v>9062.5000000000291</v>
      </c>
      <c r="M324" s="421">
        <v>0.89400000000000002</v>
      </c>
      <c r="N324" s="447">
        <f t="shared" ref="N324:N329" si="81">SUM(L324*M324)</f>
        <v>8101.8750000000264</v>
      </c>
      <c r="O324" s="359"/>
      <c r="P324" s="118"/>
      <c r="Q324" s="112"/>
      <c r="R324" s="112"/>
      <c r="S324" s="112"/>
      <c r="T324" s="112"/>
      <c r="U324" s="112"/>
    </row>
    <row r="325" spans="1:21" s="114" customFormat="1" ht="15" customHeight="1">
      <c r="A325" s="448" t="s">
        <v>1816</v>
      </c>
      <c r="B325" s="586" t="s">
        <v>1817</v>
      </c>
      <c r="C325" s="449" t="s">
        <v>78</v>
      </c>
      <c r="D325" s="450">
        <v>41897</v>
      </c>
      <c r="E325" s="451">
        <v>14000</v>
      </c>
      <c r="F325" s="452">
        <v>7.06</v>
      </c>
      <c r="G325" s="453">
        <f t="shared" si="79"/>
        <v>98840</v>
      </c>
      <c r="H325" s="454"/>
      <c r="I325" s="450">
        <v>41971</v>
      </c>
      <c r="J325" s="452">
        <v>5.2629999999999999</v>
      </c>
      <c r="K325" s="456">
        <f t="shared" si="80"/>
        <v>73682</v>
      </c>
      <c r="L325" s="457">
        <f>SUM(G325-K325)</f>
        <v>25158</v>
      </c>
      <c r="M325" s="458">
        <v>0.85109999999999997</v>
      </c>
      <c r="N325" s="459">
        <f t="shared" si="81"/>
        <v>21411.9738</v>
      </c>
      <c r="O325" s="358"/>
      <c r="P325" s="119"/>
    </row>
    <row r="326" spans="1:21" s="112" customFormat="1" ht="15" customHeight="1">
      <c r="A326" s="448" t="s">
        <v>1814</v>
      </c>
      <c r="B326" s="586" t="s">
        <v>1815</v>
      </c>
      <c r="C326" s="449" t="s">
        <v>78</v>
      </c>
      <c r="D326" s="450">
        <v>41891</v>
      </c>
      <c r="E326" s="451">
        <v>63525</v>
      </c>
      <c r="F326" s="452">
        <v>1.5449999999999999</v>
      </c>
      <c r="G326" s="453">
        <f t="shared" si="79"/>
        <v>98146.125</v>
      </c>
      <c r="H326" s="454"/>
      <c r="I326" s="450">
        <v>41976</v>
      </c>
      <c r="J326" s="452">
        <v>1.268</v>
      </c>
      <c r="K326" s="456">
        <f t="shared" si="80"/>
        <v>80549.7</v>
      </c>
      <c r="L326" s="457">
        <f>SUM(G326-K326)</f>
        <v>17596.425000000003</v>
      </c>
      <c r="M326" s="458">
        <v>0.84050000000000002</v>
      </c>
      <c r="N326" s="459">
        <f t="shared" si="81"/>
        <v>14789.795212500003</v>
      </c>
      <c r="O326" s="358"/>
      <c r="P326" s="119"/>
      <c r="Q326" s="114"/>
      <c r="R326" s="114"/>
      <c r="S326" s="114"/>
      <c r="T326" s="114"/>
      <c r="U326" s="114"/>
    </row>
    <row r="327" spans="1:21" s="112" customFormat="1" ht="15" customHeight="1">
      <c r="A327" s="14" t="s">
        <v>1902</v>
      </c>
      <c r="B327" s="545" t="s">
        <v>1903</v>
      </c>
      <c r="C327" s="438" t="s">
        <v>53</v>
      </c>
      <c r="D327" s="439">
        <v>41995</v>
      </c>
      <c r="E327" s="440">
        <v>18000</v>
      </c>
      <c r="F327" s="441">
        <v>0.84299999999999997</v>
      </c>
      <c r="G327" s="442">
        <f t="shared" si="79"/>
        <v>15174</v>
      </c>
      <c r="H327" s="443"/>
      <c r="I327" s="525">
        <v>42017</v>
      </c>
      <c r="J327" s="441">
        <v>0.71299999999999997</v>
      </c>
      <c r="K327" s="445">
        <f t="shared" si="80"/>
        <v>12834</v>
      </c>
      <c r="L327" s="446">
        <f>SUM(K327-G327)</f>
        <v>-2340</v>
      </c>
      <c r="M327" s="421">
        <v>0.81699999999999995</v>
      </c>
      <c r="N327" s="447">
        <f t="shared" si="81"/>
        <v>-1911.78</v>
      </c>
      <c r="O327" s="359"/>
      <c r="P327" s="118"/>
    </row>
    <row r="328" spans="1:21" s="112" customFormat="1" ht="15" customHeight="1">
      <c r="A328" s="14" t="s">
        <v>841</v>
      </c>
      <c r="B328" s="545" t="s">
        <v>841</v>
      </c>
      <c r="C328" s="438" t="s">
        <v>53</v>
      </c>
      <c r="D328" s="439">
        <v>41939</v>
      </c>
      <c r="E328" s="440">
        <v>2911</v>
      </c>
      <c r="F328" s="441">
        <v>76.31</v>
      </c>
      <c r="G328" s="442">
        <f t="shared" si="79"/>
        <v>222138.41</v>
      </c>
      <c r="H328" s="443"/>
      <c r="I328" s="525">
        <v>42020</v>
      </c>
      <c r="J328" s="441">
        <v>84.43</v>
      </c>
      <c r="K328" s="445">
        <f t="shared" si="80"/>
        <v>245775.73</v>
      </c>
      <c r="L328" s="446">
        <f>SUM(K328-G328)</f>
        <v>23637.320000000007</v>
      </c>
      <c r="M328" s="421">
        <v>0.82210000000000005</v>
      </c>
      <c r="N328" s="447">
        <f t="shared" si="81"/>
        <v>19432.240772000008</v>
      </c>
      <c r="O328" s="359"/>
      <c r="P328" s="118"/>
    </row>
    <row r="329" spans="1:21" s="112" customFormat="1" ht="15" customHeight="1">
      <c r="A329" s="14" t="s">
        <v>1918</v>
      </c>
      <c r="B329" s="545" t="s">
        <v>343</v>
      </c>
      <c r="C329" s="438" t="s">
        <v>53</v>
      </c>
      <c r="D329" s="439">
        <v>42002</v>
      </c>
      <c r="E329" s="440">
        <v>21000</v>
      </c>
      <c r="F329" s="441">
        <v>2.4500000000000002</v>
      </c>
      <c r="G329" s="442">
        <f t="shared" si="79"/>
        <v>51450.000000000007</v>
      </c>
      <c r="H329" s="443"/>
      <c r="I329" s="525">
        <v>42027</v>
      </c>
      <c r="J329" s="441">
        <v>2.2999999999999998</v>
      </c>
      <c r="K329" s="445">
        <f t="shared" si="80"/>
        <v>48299.999999999993</v>
      </c>
      <c r="L329" s="446">
        <f>SUM(K329-G329)</f>
        <v>-3150.0000000000146</v>
      </c>
      <c r="M329" s="421">
        <v>0.79079999999999995</v>
      </c>
      <c r="N329" s="447">
        <f t="shared" si="81"/>
        <v>-2491.0200000000114</v>
      </c>
      <c r="O329" s="359"/>
      <c r="P329" s="118"/>
    </row>
    <row r="330" spans="1:21" s="114" customFormat="1" ht="15" customHeight="1">
      <c r="A330" s="448" t="s">
        <v>1931</v>
      </c>
      <c r="B330" s="586" t="s">
        <v>1932</v>
      </c>
      <c r="C330" s="449" t="s">
        <v>78</v>
      </c>
      <c r="D330" s="450">
        <v>42017</v>
      </c>
      <c r="E330" s="451">
        <v>14160</v>
      </c>
      <c r="F330" s="452">
        <v>5.71</v>
      </c>
      <c r="G330" s="453">
        <f t="shared" ref="G330:G339" si="82">SUM(E330*F330)</f>
        <v>80853.600000000006</v>
      </c>
      <c r="H330" s="454"/>
      <c r="I330" s="450">
        <v>42038</v>
      </c>
      <c r="J330" s="452">
        <v>6.21</v>
      </c>
      <c r="K330" s="456">
        <f t="shared" ref="K330:K339" si="83">SUM(E330*J330)</f>
        <v>87933.6</v>
      </c>
      <c r="L330" s="457">
        <f>SUM(G330-K330)</f>
        <v>-7080</v>
      </c>
      <c r="M330" s="458">
        <v>0.78029999999999999</v>
      </c>
      <c r="N330" s="459">
        <f t="shared" ref="N330:N339" si="84">SUM(L330*M330)</f>
        <v>-5524.5240000000003</v>
      </c>
      <c r="O330" s="358"/>
      <c r="P330" s="119"/>
    </row>
    <row r="331" spans="1:21" s="112" customFormat="1" ht="15" customHeight="1">
      <c r="A331" s="14" t="s">
        <v>841</v>
      </c>
      <c r="B331" s="545" t="s">
        <v>841</v>
      </c>
      <c r="C331" s="438" t="s">
        <v>53</v>
      </c>
      <c r="D331" s="439">
        <v>42045</v>
      </c>
      <c r="E331" s="440">
        <v>939</v>
      </c>
      <c r="F331" s="441">
        <v>90.46</v>
      </c>
      <c r="G331" s="442">
        <f t="shared" si="82"/>
        <v>84941.939999999988</v>
      </c>
      <c r="H331" s="443"/>
      <c r="I331" s="525">
        <v>42047</v>
      </c>
      <c r="J331" s="441">
        <v>82.22</v>
      </c>
      <c r="K331" s="445">
        <f t="shared" si="83"/>
        <v>77204.58</v>
      </c>
      <c r="L331" s="446">
        <f t="shared" ref="L331:L339" si="85">SUM(K331-G331)</f>
        <v>-7737.359999999986</v>
      </c>
      <c r="M331" s="421">
        <v>0.77669999999999995</v>
      </c>
      <c r="N331" s="447">
        <f t="shared" si="84"/>
        <v>-6009.6075119999887</v>
      </c>
      <c r="O331" s="359"/>
      <c r="P331" s="118"/>
    </row>
    <row r="332" spans="1:21" s="112" customFormat="1" ht="15" customHeight="1">
      <c r="A332" s="14" t="s">
        <v>1889</v>
      </c>
      <c r="B332" s="545" t="s">
        <v>1890</v>
      </c>
      <c r="C332" s="438" t="s">
        <v>53</v>
      </c>
      <c r="D332" s="439">
        <v>41981</v>
      </c>
      <c r="E332" s="440">
        <v>48533</v>
      </c>
      <c r="F332" s="441">
        <v>0.58499999999999996</v>
      </c>
      <c r="G332" s="442">
        <f t="shared" si="82"/>
        <v>28391.804999999997</v>
      </c>
      <c r="H332" s="443"/>
      <c r="I332" s="525">
        <v>42062</v>
      </c>
      <c r="J332" s="441">
        <v>0.88200000000000001</v>
      </c>
      <c r="K332" s="445">
        <f t="shared" si="83"/>
        <v>42806.106</v>
      </c>
      <c r="L332" s="446">
        <f t="shared" si="85"/>
        <v>14414.301000000003</v>
      </c>
      <c r="M332" s="421">
        <v>0.78420000000000001</v>
      </c>
      <c r="N332" s="447">
        <f t="shared" si="84"/>
        <v>11303.694844200003</v>
      </c>
      <c r="O332" s="359"/>
      <c r="P332" s="118"/>
    </row>
    <row r="333" spans="1:21" s="112" customFormat="1" ht="15" customHeight="1">
      <c r="A333" s="14" t="s">
        <v>1977</v>
      </c>
      <c r="B333" s="545" t="s">
        <v>1978</v>
      </c>
      <c r="C333" s="438" t="s">
        <v>53</v>
      </c>
      <c r="D333" s="439">
        <v>42048</v>
      </c>
      <c r="E333" s="440">
        <v>15625</v>
      </c>
      <c r="F333" s="441">
        <v>2.57</v>
      </c>
      <c r="G333" s="442">
        <f t="shared" si="82"/>
        <v>40156.25</v>
      </c>
      <c r="H333" s="443"/>
      <c r="I333" s="525">
        <v>42066</v>
      </c>
      <c r="J333" s="441">
        <v>2.19</v>
      </c>
      <c r="K333" s="445">
        <f t="shared" si="83"/>
        <v>34218.75</v>
      </c>
      <c r="L333" s="446">
        <f t="shared" si="85"/>
        <v>-5937.5</v>
      </c>
      <c r="M333" s="421">
        <v>0.78069999999999995</v>
      </c>
      <c r="N333" s="447">
        <f t="shared" si="84"/>
        <v>-4635.40625</v>
      </c>
      <c r="O333" s="359"/>
      <c r="P333" s="118"/>
    </row>
    <row r="334" spans="1:21" s="112" customFormat="1" ht="15" customHeight="1">
      <c r="A334" s="14" t="s">
        <v>1960</v>
      </c>
      <c r="B334" s="545" t="s">
        <v>1891</v>
      </c>
      <c r="C334" s="438" t="s">
        <v>53</v>
      </c>
      <c r="D334" s="439">
        <v>41981</v>
      </c>
      <c r="E334" s="440">
        <v>37500</v>
      </c>
      <c r="F334" s="441">
        <v>3.56</v>
      </c>
      <c r="G334" s="442">
        <f t="shared" si="82"/>
        <v>133500</v>
      </c>
      <c r="H334" s="443"/>
      <c r="I334" s="525">
        <v>42067</v>
      </c>
      <c r="J334" s="441">
        <v>3.85</v>
      </c>
      <c r="K334" s="445">
        <f t="shared" si="83"/>
        <v>144375</v>
      </c>
      <c r="L334" s="446">
        <f t="shared" si="85"/>
        <v>10875</v>
      </c>
      <c r="M334" s="421">
        <v>0.78069999999999995</v>
      </c>
      <c r="N334" s="447">
        <f t="shared" si="84"/>
        <v>8490.1124999999993</v>
      </c>
      <c r="O334" s="359"/>
      <c r="P334" s="118"/>
    </row>
    <row r="335" spans="1:21" s="112" customFormat="1" ht="15" customHeight="1">
      <c r="A335" s="14" t="s">
        <v>432</v>
      </c>
      <c r="B335" s="545" t="s">
        <v>433</v>
      </c>
      <c r="C335" s="438" t="s">
        <v>53</v>
      </c>
      <c r="D335" s="439">
        <v>41995</v>
      </c>
      <c r="E335" s="440">
        <v>1422</v>
      </c>
      <c r="F335" s="441">
        <v>84.04</v>
      </c>
      <c r="G335" s="442">
        <f t="shared" si="82"/>
        <v>119504.88</v>
      </c>
      <c r="H335" s="443"/>
      <c r="I335" s="525">
        <v>42074</v>
      </c>
      <c r="J335" s="441">
        <v>89.8</v>
      </c>
      <c r="K335" s="445">
        <f t="shared" si="83"/>
        <v>127695.59999999999</v>
      </c>
      <c r="L335" s="446">
        <f t="shared" si="85"/>
        <v>8190.7199999999866</v>
      </c>
      <c r="M335" s="421">
        <v>0.78069999999999995</v>
      </c>
      <c r="N335" s="447">
        <f t="shared" si="84"/>
        <v>6394.4951039999887</v>
      </c>
      <c r="O335" s="359"/>
      <c r="P335" s="118"/>
    </row>
    <row r="336" spans="1:21" s="112" customFormat="1" ht="15" customHeight="1">
      <c r="A336" s="14" t="s">
        <v>1892</v>
      </c>
      <c r="B336" s="545" t="s">
        <v>1893</v>
      </c>
      <c r="C336" s="438" t="s">
        <v>53</v>
      </c>
      <c r="D336" s="439">
        <v>41983</v>
      </c>
      <c r="E336" s="440">
        <v>8465</v>
      </c>
      <c r="F336" s="441">
        <v>4.37</v>
      </c>
      <c r="G336" s="442">
        <f t="shared" si="82"/>
        <v>36992.050000000003</v>
      </c>
      <c r="H336" s="443"/>
      <c r="I336" s="525">
        <v>42074</v>
      </c>
      <c r="J336" s="441">
        <v>5.1100000000000003</v>
      </c>
      <c r="K336" s="445">
        <f t="shared" si="83"/>
        <v>43256.15</v>
      </c>
      <c r="L336" s="446">
        <f t="shared" si="85"/>
        <v>6264.0999999999985</v>
      </c>
      <c r="M336" s="421">
        <v>0.78069999999999995</v>
      </c>
      <c r="N336" s="447">
        <f t="shared" si="84"/>
        <v>4890.3828699999985</v>
      </c>
      <c r="O336" s="359"/>
      <c r="P336" s="118"/>
    </row>
    <row r="337" spans="1:21" s="112" customFormat="1" ht="15" customHeight="1">
      <c r="A337" s="14" t="s">
        <v>2027</v>
      </c>
      <c r="B337" s="545" t="s">
        <v>339</v>
      </c>
      <c r="C337" s="438" t="s">
        <v>53</v>
      </c>
      <c r="D337" s="439">
        <v>42065</v>
      </c>
      <c r="E337" s="440">
        <v>50000</v>
      </c>
      <c r="F337" s="441">
        <v>0.44500000000000001</v>
      </c>
      <c r="G337" s="442">
        <f t="shared" si="82"/>
        <v>22250</v>
      </c>
      <c r="H337" s="443"/>
      <c r="I337" s="525">
        <v>42074</v>
      </c>
      <c r="J337" s="441">
        <v>0.35499999999999998</v>
      </c>
      <c r="K337" s="445">
        <f t="shared" si="83"/>
        <v>17750</v>
      </c>
      <c r="L337" s="446">
        <f t="shared" si="85"/>
        <v>-4500</v>
      </c>
      <c r="M337" s="421">
        <v>0.78069999999999995</v>
      </c>
      <c r="N337" s="447">
        <f t="shared" si="84"/>
        <v>-3513.1499999999996</v>
      </c>
      <c r="O337" s="359"/>
      <c r="P337" s="118"/>
    </row>
    <row r="338" spans="1:21" s="112" customFormat="1" ht="15" customHeight="1">
      <c r="A338" s="14" t="s">
        <v>1969</v>
      </c>
      <c r="B338" s="545" t="s">
        <v>1970</v>
      </c>
      <c r="C338" s="438" t="s">
        <v>53</v>
      </c>
      <c r="D338" s="439">
        <v>42038</v>
      </c>
      <c r="E338" s="440">
        <v>53510</v>
      </c>
      <c r="F338" s="441">
        <v>0.56499999999999995</v>
      </c>
      <c r="G338" s="442">
        <f t="shared" si="82"/>
        <v>30233.149999999998</v>
      </c>
      <c r="H338" s="443"/>
      <c r="I338" s="525">
        <v>42080</v>
      </c>
      <c r="J338" s="858">
        <v>0.49</v>
      </c>
      <c r="K338" s="445">
        <f t="shared" si="83"/>
        <v>26219.899999999998</v>
      </c>
      <c r="L338" s="446">
        <f t="shared" si="85"/>
        <v>-4013.25</v>
      </c>
      <c r="M338" s="421">
        <v>0.76600000000000001</v>
      </c>
      <c r="N338" s="447">
        <f t="shared" si="84"/>
        <v>-3074.1495</v>
      </c>
      <c r="O338" s="359"/>
      <c r="P338" s="118"/>
    </row>
    <row r="339" spans="1:21" s="112" customFormat="1" ht="15" customHeight="1">
      <c r="A339" s="14" t="s">
        <v>1951</v>
      </c>
      <c r="B339" s="545" t="s">
        <v>1952</v>
      </c>
      <c r="C339" s="438" t="s">
        <v>53</v>
      </c>
      <c r="D339" s="439">
        <v>42026</v>
      </c>
      <c r="E339" s="440">
        <v>14848</v>
      </c>
      <c r="F339" s="441">
        <v>2.76</v>
      </c>
      <c r="G339" s="442">
        <f t="shared" si="82"/>
        <v>40980.479999999996</v>
      </c>
      <c r="H339" s="443"/>
      <c r="I339" s="525">
        <v>42094</v>
      </c>
      <c r="J339" s="441">
        <v>2.58</v>
      </c>
      <c r="K339" s="445">
        <f t="shared" si="83"/>
        <v>38307.840000000004</v>
      </c>
      <c r="L339" s="446">
        <f t="shared" si="85"/>
        <v>-2672.6399999999921</v>
      </c>
      <c r="M339" s="421">
        <v>0.77510000000000001</v>
      </c>
      <c r="N339" s="447">
        <f t="shared" si="84"/>
        <v>-2071.563263999994</v>
      </c>
      <c r="O339" s="359"/>
      <c r="P339" s="421" t="s">
        <v>3</v>
      </c>
    </row>
    <row r="340" spans="1:21" s="112" customFormat="1" ht="15" customHeight="1">
      <c r="A340" s="448" t="s">
        <v>2029</v>
      </c>
      <c r="B340" s="586" t="s">
        <v>2028</v>
      </c>
      <c r="C340" s="449" t="s">
        <v>78</v>
      </c>
      <c r="D340" s="450">
        <v>42069</v>
      </c>
      <c r="E340" s="451">
        <v>4163</v>
      </c>
      <c r="F340" s="452">
        <v>19</v>
      </c>
      <c r="G340" s="453">
        <f t="shared" ref="G340:G345" si="86">SUM(E340*F340)</f>
        <v>79097</v>
      </c>
      <c r="H340" s="454"/>
      <c r="I340" s="450">
        <v>42104</v>
      </c>
      <c r="J340" s="452">
        <v>21.02</v>
      </c>
      <c r="K340" s="456">
        <f t="shared" ref="K340:K345" si="87">SUM(E340*J340)</f>
        <v>87506.26</v>
      </c>
      <c r="L340" s="457">
        <f>SUM(G340-K340)</f>
        <v>-8409.2599999999948</v>
      </c>
      <c r="M340" s="421">
        <v>0.77510000000000001</v>
      </c>
      <c r="N340" s="459">
        <f t="shared" ref="N340:N345" si="88">SUM(L340*M340)</f>
        <v>-6518.0174259999958</v>
      </c>
      <c r="O340" s="358"/>
      <c r="P340" s="119"/>
      <c r="Q340" s="114"/>
      <c r="R340" s="114"/>
      <c r="S340" s="114"/>
      <c r="T340" s="114"/>
      <c r="U340" s="114"/>
    </row>
    <row r="341" spans="1:21" s="112" customFormat="1" ht="15" customHeight="1">
      <c r="A341" s="14" t="s">
        <v>426</v>
      </c>
      <c r="B341" s="545" t="s">
        <v>427</v>
      </c>
      <c r="C341" s="438" t="s">
        <v>53</v>
      </c>
      <c r="D341" s="439">
        <v>42052</v>
      </c>
      <c r="E341" s="440">
        <v>11717</v>
      </c>
      <c r="F341" s="441">
        <v>7.61</v>
      </c>
      <c r="G341" s="442">
        <f t="shared" si="86"/>
        <v>89166.37000000001</v>
      </c>
      <c r="H341" s="443"/>
      <c r="I341" s="525">
        <v>42110</v>
      </c>
      <c r="J341" s="441">
        <v>7.73</v>
      </c>
      <c r="K341" s="445">
        <f t="shared" si="87"/>
        <v>90572.41</v>
      </c>
      <c r="L341" s="446">
        <f t="shared" ref="L341:L347" si="89">SUM(K341-G341)</f>
        <v>1406.0399999999936</v>
      </c>
      <c r="M341" s="421">
        <v>0.77510000000000001</v>
      </c>
      <c r="N341" s="447">
        <f t="shared" si="88"/>
        <v>1089.821603999995</v>
      </c>
      <c r="O341" s="359"/>
      <c r="P341" s="118"/>
    </row>
    <row r="342" spans="1:21" s="112" customFormat="1" ht="15" customHeight="1">
      <c r="A342" s="14" t="s">
        <v>1975</v>
      </c>
      <c r="B342" s="545" t="s">
        <v>1983</v>
      </c>
      <c r="C342" s="438" t="s">
        <v>53</v>
      </c>
      <c r="D342" s="439">
        <v>42047</v>
      </c>
      <c r="E342" s="440">
        <v>48375</v>
      </c>
      <c r="F342" s="441">
        <v>2.36</v>
      </c>
      <c r="G342" s="442">
        <f t="shared" si="86"/>
        <v>114165</v>
      </c>
      <c r="H342" s="443"/>
      <c r="I342" s="525">
        <v>42114</v>
      </c>
      <c r="J342" s="441">
        <v>2.69</v>
      </c>
      <c r="K342" s="445">
        <f t="shared" si="87"/>
        <v>130128.75</v>
      </c>
      <c r="L342" s="446">
        <f t="shared" si="89"/>
        <v>15963.75</v>
      </c>
      <c r="M342" s="421">
        <v>0.78198999999999996</v>
      </c>
      <c r="N342" s="447">
        <f t="shared" si="88"/>
        <v>12483.492862499999</v>
      </c>
      <c r="O342" s="359"/>
      <c r="P342" s="118"/>
    </row>
    <row r="343" spans="1:21" s="112" customFormat="1" ht="15" customHeight="1">
      <c r="A343" s="14" t="s">
        <v>2047</v>
      </c>
      <c r="B343" s="545" t="s">
        <v>615</v>
      </c>
      <c r="C343" s="438" t="s">
        <v>53</v>
      </c>
      <c r="D343" s="439">
        <v>42101</v>
      </c>
      <c r="E343" s="440">
        <v>13000</v>
      </c>
      <c r="F343" s="441">
        <v>11.85</v>
      </c>
      <c r="G343" s="442">
        <f t="shared" si="86"/>
        <v>154050</v>
      </c>
      <c r="H343" s="443"/>
      <c r="I343" s="525">
        <v>42114</v>
      </c>
      <c r="J343" s="441">
        <v>11.5</v>
      </c>
      <c r="K343" s="445">
        <f t="shared" si="87"/>
        <v>149500</v>
      </c>
      <c r="L343" s="446">
        <f t="shared" si="89"/>
        <v>-4550</v>
      </c>
      <c r="M343" s="421">
        <v>0.78198999999999996</v>
      </c>
      <c r="N343" s="447">
        <f t="shared" si="88"/>
        <v>-3558.0544999999997</v>
      </c>
      <c r="O343" s="359"/>
      <c r="P343" s="118"/>
    </row>
    <row r="344" spans="1:21" s="112" customFormat="1" ht="15" customHeight="1">
      <c r="A344" s="14" t="s">
        <v>1995</v>
      </c>
      <c r="B344" s="545" t="s">
        <v>1996</v>
      </c>
      <c r="C344" s="438" t="s">
        <v>53</v>
      </c>
      <c r="D344" s="439">
        <v>42055</v>
      </c>
      <c r="E344" s="440">
        <v>25935</v>
      </c>
      <c r="F344" s="441">
        <v>3.89</v>
      </c>
      <c r="G344" s="442">
        <f t="shared" si="86"/>
        <v>100887.15000000001</v>
      </c>
      <c r="H344" s="443"/>
      <c r="I344" s="525">
        <v>42122</v>
      </c>
      <c r="J344" s="441">
        <v>3.87</v>
      </c>
      <c r="K344" s="445">
        <f t="shared" si="87"/>
        <v>100368.45</v>
      </c>
      <c r="L344" s="446">
        <f t="shared" si="89"/>
        <v>-518.70000000001164</v>
      </c>
      <c r="M344" s="421">
        <v>0.78198999999999996</v>
      </c>
      <c r="N344" s="447">
        <f t="shared" si="88"/>
        <v>-405.61821300000906</v>
      </c>
      <c r="O344" s="359"/>
      <c r="P344" s="118"/>
    </row>
    <row r="345" spans="1:21" s="112" customFormat="1" ht="15" customHeight="1">
      <c r="A345" s="14" t="s">
        <v>405</v>
      </c>
      <c r="B345" s="545" t="s">
        <v>406</v>
      </c>
      <c r="C345" s="438" t="s">
        <v>53</v>
      </c>
      <c r="D345" s="439">
        <v>42032</v>
      </c>
      <c r="E345" s="440">
        <v>12785</v>
      </c>
      <c r="F345" s="441">
        <v>9.56</v>
      </c>
      <c r="G345" s="442">
        <f t="shared" si="86"/>
        <v>122224.6</v>
      </c>
      <c r="H345" s="443"/>
      <c r="I345" s="525">
        <v>42123</v>
      </c>
      <c r="J345" s="441">
        <v>10.220000000000001</v>
      </c>
      <c r="K345" s="445">
        <f t="shared" si="87"/>
        <v>130662.70000000001</v>
      </c>
      <c r="L345" s="446">
        <f t="shared" si="89"/>
        <v>8438.1000000000058</v>
      </c>
      <c r="M345" s="421">
        <v>0.78198999999999996</v>
      </c>
      <c r="N345" s="447">
        <f t="shared" si="88"/>
        <v>6598.5098190000044</v>
      </c>
      <c r="O345" s="359"/>
      <c r="P345" s="118"/>
    </row>
    <row r="346" spans="1:21" s="114" customFormat="1" ht="15" customHeight="1">
      <c r="A346" s="14" t="s">
        <v>444</v>
      </c>
      <c r="B346" s="545" t="s">
        <v>445</v>
      </c>
      <c r="C346" s="438" t="s">
        <v>53</v>
      </c>
      <c r="D346" s="439">
        <v>42123</v>
      </c>
      <c r="E346" s="440">
        <v>30000</v>
      </c>
      <c r="F346" s="441">
        <v>0.88</v>
      </c>
      <c r="G346" s="442">
        <f t="shared" ref="G346:G352" si="90">SUM(E346*F346)</f>
        <v>26400</v>
      </c>
      <c r="H346" s="443"/>
      <c r="I346" s="525">
        <v>42132</v>
      </c>
      <c r="J346" s="441">
        <v>0.8</v>
      </c>
      <c r="K346" s="445">
        <f t="shared" ref="K346:K352" si="91">SUM(E346*J346)</f>
        <v>24000</v>
      </c>
      <c r="L346" s="446">
        <f t="shared" si="89"/>
        <v>-2400</v>
      </c>
      <c r="M346" s="421">
        <v>0.79300000000000004</v>
      </c>
      <c r="N346" s="447">
        <f t="shared" ref="N346:N352" si="92">SUM(L346*M346)</f>
        <v>-1903.2</v>
      </c>
      <c r="O346" s="359"/>
      <c r="P346" s="118"/>
      <c r="Q346" s="112"/>
      <c r="R346" s="112"/>
      <c r="S346" s="112"/>
      <c r="T346" s="112"/>
      <c r="U346" s="112"/>
    </row>
    <row r="347" spans="1:21" s="112" customFormat="1" ht="15" customHeight="1">
      <c r="A347" s="14" t="s">
        <v>394</v>
      </c>
      <c r="B347" s="545" t="s">
        <v>395</v>
      </c>
      <c r="C347" s="438" t="s">
        <v>53</v>
      </c>
      <c r="D347" s="439">
        <v>42129</v>
      </c>
      <c r="E347" s="440">
        <v>4351</v>
      </c>
      <c r="F347" s="441">
        <v>20.329999999999998</v>
      </c>
      <c r="G347" s="442">
        <f t="shared" si="90"/>
        <v>88455.829999999987</v>
      </c>
      <c r="H347" s="443"/>
      <c r="I347" s="525">
        <v>42132</v>
      </c>
      <c r="J347" s="441">
        <v>19.100000000000001</v>
      </c>
      <c r="K347" s="445">
        <f t="shared" si="91"/>
        <v>83104.100000000006</v>
      </c>
      <c r="L347" s="446">
        <f t="shared" si="89"/>
        <v>-5351.7299999999814</v>
      </c>
      <c r="M347" s="421">
        <v>0.79300000000000004</v>
      </c>
      <c r="N347" s="447">
        <f t="shared" si="92"/>
        <v>-4243.9218899999851</v>
      </c>
      <c r="O347" s="359"/>
      <c r="P347" s="118"/>
    </row>
    <row r="348" spans="1:21" s="112" customFormat="1" ht="15" customHeight="1">
      <c r="A348" s="448" t="s">
        <v>2062</v>
      </c>
      <c r="B348" s="586" t="s">
        <v>402</v>
      </c>
      <c r="C348" s="449" t="s">
        <v>78</v>
      </c>
      <c r="D348" s="450">
        <v>42123</v>
      </c>
      <c r="E348" s="451">
        <v>2130</v>
      </c>
      <c r="F348" s="452">
        <v>79.27</v>
      </c>
      <c r="G348" s="453">
        <f t="shared" si="90"/>
        <v>168845.1</v>
      </c>
      <c r="H348" s="454"/>
      <c r="I348" s="450">
        <v>42139</v>
      </c>
      <c r="J348" s="452">
        <v>82.8</v>
      </c>
      <c r="K348" s="456">
        <f t="shared" si="91"/>
        <v>176364</v>
      </c>
      <c r="L348" s="457">
        <f>SUM(G348-K348)</f>
        <v>-7518.8999999999942</v>
      </c>
      <c r="M348" s="421">
        <v>0.79300000000000004</v>
      </c>
      <c r="N348" s="459">
        <f t="shared" si="92"/>
        <v>-5962.487699999996</v>
      </c>
      <c r="O348" s="358"/>
      <c r="P348" s="119"/>
      <c r="Q348" s="114"/>
      <c r="R348" s="114"/>
      <c r="S348" s="114"/>
      <c r="T348" s="114"/>
      <c r="U348" s="114"/>
    </row>
    <row r="349" spans="1:21" s="112" customFormat="1" ht="15" customHeight="1">
      <c r="A349" s="14" t="s">
        <v>419</v>
      </c>
      <c r="B349" s="545" t="s">
        <v>243</v>
      </c>
      <c r="C349" s="438" t="s">
        <v>53</v>
      </c>
      <c r="D349" s="439">
        <v>42117</v>
      </c>
      <c r="E349" s="440">
        <v>4017</v>
      </c>
      <c r="F349" s="441">
        <v>31.07</v>
      </c>
      <c r="G349" s="442">
        <f t="shared" si="90"/>
        <v>124808.19</v>
      </c>
      <c r="H349" s="443"/>
      <c r="I349" s="525">
        <v>42146</v>
      </c>
      <c r="J349" s="441">
        <v>30.91</v>
      </c>
      <c r="K349" s="445">
        <f t="shared" si="91"/>
        <v>124165.47</v>
      </c>
      <c r="L349" s="446">
        <f>SUM(K349-G349)</f>
        <v>-642.72000000000116</v>
      </c>
      <c r="M349" s="421">
        <v>0.80335999999999996</v>
      </c>
      <c r="N349" s="447">
        <f t="shared" si="92"/>
        <v>-516.33553920000088</v>
      </c>
      <c r="O349" s="359"/>
      <c r="P349" s="118"/>
    </row>
    <row r="350" spans="1:21" s="112" customFormat="1" ht="15" customHeight="1">
      <c r="A350" s="448" t="s">
        <v>1105</v>
      </c>
      <c r="B350" s="586" t="s">
        <v>1106</v>
      </c>
      <c r="C350" s="449" t="s">
        <v>78</v>
      </c>
      <c r="D350" s="450">
        <v>42114</v>
      </c>
      <c r="E350" s="451">
        <v>1570</v>
      </c>
      <c r="F350" s="452">
        <v>88.19</v>
      </c>
      <c r="G350" s="453">
        <f t="shared" si="90"/>
        <v>138458.29999999999</v>
      </c>
      <c r="H350" s="454"/>
      <c r="I350" s="450">
        <v>42146</v>
      </c>
      <c r="J350" s="452">
        <v>85.18</v>
      </c>
      <c r="K350" s="456">
        <f t="shared" si="91"/>
        <v>133732.6</v>
      </c>
      <c r="L350" s="457">
        <f>SUM(G350-K350)</f>
        <v>4725.6999999999825</v>
      </c>
      <c r="M350" s="421">
        <v>0.80335999999999996</v>
      </c>
      <c r="N350" s="459">
        <f t="shared" si="92"/>
        <v>3796.4383519999856</v>
      </c>
      <c r="O350" s="358"/>
      <c r="P350" s="119"/>
      <c r="Q350" s="114"/>
      <c r="R350" s="114"/>
      <c r="S350" s="114"/>
      <c r="T350" s="114"/>
      <c r="U350" s="114"/>
    </row>
    <row r="351" spans="1:21" s="112" customFormat="1" ht="15" customHeight="1">
      <c r="A351" s="876" t="s">
        <v>2076</v>
      </c>
      <c r="B351" s="545" t="s">
        <v>2075</v>
      </c>
      <c r="C351" s="438" t="s">
        <v>53</v>
      </c>
      <c r="D351" s="439">
        <v>42129</v>
      </c>
      <c r="E351" s="440">
        <v>46552</v>
      </c>
      <c r="F351" s="441">
        <v>2.42</v>
      </c>
      <c r="G351" s="442">
        <f t="shared" si="90"/>
        <v>112655.84</v>
      </c>
      <c r="H351" s="443"/>
      <c r="I351" s="882">
        <v>42150</v>
      </c>
      <c r="J351" s="441">
        <v>2.39</v>
      </c>
      <c r="K351" s="445">
        <f t="shared" si="91"/>
        <v>111259.28</v>
      </c>
      <c r="L351" s="446">
        <f>SUM(K351-G351)</f>
        <v>-1396.5599999999977</v>
      </c>
      <c r="M351" s="421">
        <v>0.78169999999999995</v>
      </c>
      <c r="N351" s="447">
        <f t="shared" si="92"/>
        <v>-1091.6909519999981</v>
      </c>
      <c r="O351" s="359"/>
      <c r="P351" s="118"/>
    </row>
    <row r="352" spans="1:21" s="114" customFormat="1" ht="15" customHeight="1">
      <c r="A352" s="876" t="s">
        <v>2027</v>
      </c>
      <c r="B352" s="545" t="s">
        <v>339</v>
      </c>
      <c r="C352" s="438" t="s">
        <v>53</v>
      </c>
      <c r="D352" s="439">
        <v>42065</v>
      </c>
      <c r="E352" s="440">
        <v>50000</v>
      </c>
      <c r="F352" s="441">
        <v>0.44500000000000001</v>
      </c>
      <c r="G352" s="442">
        <f t="shared" si="90"/>
        <v>22250</v>
      </c>
      <c r="H352" s="443"/>
      <c r="I352" s="882">
        <v>42151</v>
      </c>
      <c r="J352" s="441">
        <v>0.46</v>
      </c>
      <c r="K352" s="445">
        <f t="shared" si="91"/>
        <v>23000</v>
      </c>
      <c r="L352" s="446">
        <f>SUM(K352-G352)</f>
        <v>750</v>
      </c>
      <c r="M352" s="421">
        <v>0.78169999999999995</v>
      </c>
      <c r="N352" s="447">
        <f t="shared" si="92"/>
        <v>586.27499999999998</v>
      </c>
      <c r="O352" s="359"/>
      <c r="P352" s="118"/>
      <c r="Q352" s="112"/>
      <c r="R352" s="112"/>
      <c r="S352" s="112"/>
      <c r="T352" s="112"/>
      <c r="U352" s="112"/>
    </row>
    <row r="353" spans="1:21" s="112" customFormat="1" ht="15" customHeight="1">
      <c r="A353" s="876" t="s">
        <v>2060</v>
      </c>
      <c r="B353" s="545" t="s">
        <v>2061</v>
      </c>
      <c r="C353" s="438" t="s">
        <v>53</v>
      </c>
      <c r="D353" s="439">
        <v>42121</v>
      </c>
      <c r="E353" s="440">
        <v>9894</v>
      </c>
      <c r="F353" s="441">
        <v>7.93</v>
      </c>
      <c r="G353" s="442">
        <f t="shared" ref="G353:G358" si="93">SUM(E353*F353)</f>
        <v>78459.42</v>
      </c>
      <c r="H353" s="443"/>
      <c r="I353" s="525">
        <v>42156</v>
      </c>
      <c r="J353" s="441">
        <v>7.37</v>
      </c>
      <c r="K353" s="445">
        <f t="shared" ref="K353:K358" si="94">SUM(E353*J353)</f>
        <v>72918.78</v>
      </c>
      <c r="L353" s="446">
        <f>SUM(K353-G353)</f>
        <v>-5540.6399999999994</v>
      </c>
      <c r="M353" s="421">
        <v>0.76219999999999999</v>
      </c>
      <c r="N353" s="447">
        <f t="shared" ref="N353:N358" si="95">SUM(L353*M353)</f>
        <v>-4223.0758079999996</v>
      </c>
      <c r="O353" s="359"/>
      <c r="P353" s="118"/>
    </row>
    <row r="354" spans="1:21" s="114" customFormat="1" ht="15" customHeight="1">
      <c r="A354" s="448" t="s">
        <v>1889</v>
      </c>
      <c r="B354" s="586" t="s">
        <v>1890</v>
      </c>
      <c r="C354" s="449" t="s">
        <v>78</v>
      </c>
      <c r="D354" s="450">
        <v>42143</v>
      </c>
      <c r="E354" s="451">
        <v>21503</v>
      </c>
      <c r="F354" s="452">
        <v>1.07</v>
      </c>
      <c r="G354" s="453">
        <f t="shared" si="93"/>
        <v>23008.210000000003</v>
      </c>
      <c r="H354" s="454"/>
      <c r="I354" s="913">
        <v>42156</v>
      </c>
      <c r="J354" s="452">
        <v>1.1399999999999999</v>
      </c>
      <c r="K354" s="456">
        <f t="shared" si="94"/>
        <v>24513.42</v>
      </c>
      <c r="L354" s="457">
        <f>SUM(G354-K354)</f>
        <v>-1505.2099999999955</v>
      </c>
      <c r="M354" s="421">
        <v>0.76219999999999999</v>
      </c>
      <c r="N354" s="459">
        <f t="shared" si="95"/>
        <v>-1147.2710619999966</v>
      </c>
      <c r="O354" s="358"/>
      <c r="P354" s="119"/>
    </row>
    <row r="355" spans="1:21" s="112" customFormat="1" ht="15" customHeight="1">
      <c r="A355" s="876" t="s">
        <v>951</v>
      </c>
      <c r="B355" s="545" t="s">
        <v>952</v>
      </c>
      <c r="C355" s="438" t="s">
        <v>53</v>
      </c>
      <c r="D355" s="439">
        <v>42116</v>
      </c>
      <c r="E355" s="440">
        <v>19736</v>
      </c>
      <c r="F355" s="441">
        <v>6.77</v>
      </c>
      <c r="G355" s="442">
        <f t="shared" si="93"/>
        <v>133612.72</v>
      </c>
      <c r="H355" s="443"/>
      <c r="I355" s="525">
        <v>42157</v>
      </c>
      <c r="J355" s="441">
        <v>6.56</v>
      </c>
      <c r="K355" s="445">
        <f t="shared" si="94"/>
        <v>129468.15999999999</v>
      </c>
      <c r="L355" s="446">
        <f>SUM(K355-G355)</f>
        <v>-4144.5600000000122</v>
      </c>
      <c r="M355" s="421">
        <v>0.76219999999999999</v>
      </c>
      <c r="N355" s="447">
        <f t="shared" si="95"/>
        <v>-3158.9836320000095</v>
      </c>
      <c r="O355" s="359"/>
      <c r="P355" s="118"/>
    </row>
    <row r="356" spans="1:21" s="114" customFormat="1" ht="15" customHeight="1">
      <c r="A356" s="879" t="s">
        <v>2011</v>
      </c>
      <c r="B356" s="545" t="s">
        <v>316</v>
      </c>
      <c r="C356" s="438" t="s">
        <v>53</v>
      </c>
      <c r="D356" s="439">
        <v>42058</v>
      </c>
      <c r="E356" s="440">
        <v>58689</v>
      </c>
      <c r="F356" s="441">
        <v>0.95199999999999996</v>
      </c>
      <c r="G356" s="442">
        <f t="shared" si="93"/>
        <v>55871.928</v>
      </c>
      <c r="H356" s="443"/>
      <c r="I356" s="882">
        <v>42157</v>
      </c>
      <c r="J356" s="441">
        <v>0.98499999999999999</v>
      </c>
      <c r="K356" s="445">
        <f t="shared" si="94"/>
        <v>57808.665000000001</v>
      </c>
      <c r="L356" s="446">
        <f>SUM(K356-G356)</f>
        <v>1936.737000000001</v>
      </c>
      <c r="M356" s="421">
        <v>0.76219999999999999</v>
      </c>
      <c r="N356" s="447">
        <f t="shared" si="95"/>
        <v>1476.1809414000006</v>
      </c>
      <c r="O356" s="359"/>
      <c r="P356" s="118"/>
      <c r="Q356" s="112"/>
      <c r="R356" s="112"/>
      <c r="S356" s="112"/>
      <c r="T356" s="112"/>
      <c r="U356" s="112"/>
    </row>
    <row r="357" spans="1:21" s="112" customFormat="1" ht="15" customHeight="1">
      <c r="A357" s="876" t="s">
        <v>2046</v>
      </c>
      <c r="B357" s="545" t="s">
        <v>267</v>
      </c>
      <c r="C357" s="438" t="s">
        <v>53</v>
      </c>
      <c r="D357" s="439">
        <v>42083</v>
      </c>
      <c r="E357" s="440">
        <v>17000</v>
      </c>
      <c r="F357" s="441">
        <v>1.5149999999999999</v>
      </c>
      <c r="G357" s="442">
        <f t="shared" si="93"/>
        <v>25755</v>
      </c>
      <c r="H357" s="443"/>
      <c r="I357" s="882">
        <v>42159</v>
      </c>
      <c r="J357" s="441">
        <v>1.58</v>
      </c>
      <c r="K357" s="445">
        <f t="shared" si="94"/>
        <v>26860</v>
      </c>
      <c r="L357" s="446">
        <f>SUM(K357-G357)</f>
        <v>1105</v>
      </c>
      <c r="M357" s="421">
        <v>0.76219999999999999</v>
      </c>
      <c r="N357" s="447">
        <f t="shared" si="95"/>
        <v>842.23099999999999</v>
      </c>
      <c r="O357" s="359"/>
      <c r="P357" s="118"/>
    </row>
    <row r="358" spans="1:21" s="114" customFormat="1" ht="15" customHeight="1">
      <c r="A358" s="877" t="s">
        <v>2057</v>
      </c>
      <c r="B358" s="586" t="s">
        <v>1891</v>
      </c>
      <c r="C358" s="449" t="s">
        <v>78</v>
      </c>
      <c r="D358" s="450">
        <v>42116</v>
      </c>
      <c r="E358" s="451">
        <v>30263</v>
      </c>
      <c r="F358" s="452">
        <v>4.12</v>
      </c>
      <c r="G358" s="453">
        <f t="shared" si="93"/>
        <v>124683.56</v>
      </c>
      <c r="H358" s="454"/>
      <c r="I358" s="882">
        <v>42160</v>
      </c>
      <c r="J358" s="452">
        <v>3.98</v>
      </c>
      <c r="K358" s="456">
        <f t="shared" si="94"/>
        <v>120446.74</v>
      </c>
      <c r="L358" s="457">
        <f>SUM(G358-K358)</f>
        <v>4236.8199999999924</v>
      </c>
      <c r="M358" s="421">
        <v>0.76219999999999999</v>
      </c>
      <c r="N358" s="459">
        <f t="shared" si="95"/>
        <v>3229.3042039999941</v>
      </c>
      <c r="O358" s="358"/>
      <c r="P358" s="119"/>
    </row>
    <row r="359" spans="1:21" s="114" customFormat="1" ht="15" customHeight="1">
      <c r="A359" s="876" t="s">
        <v>137</v>
      </c>
      <c r="B359" s="545" t="s">
        <v>203</v>
      </c>
      <c r="C359" s="438" t="s">
        <v>53</v>
      </c>
      <c r="D359" s="439">
        <v>42059</v>
      </c>
      <c r="E359" s="440">
        <v>37000</v>
      </c>
      <c r="F359" s="441">
        <v>2.96</v>
      </c>
      <c r="G359" s="442">
        <f>SUM(E359*F359)</f>
        <v>109520</v>
      </c>
      <c r="H359" s="443"/>
      <c r="I359" s="882">
        <v>42167</v>
      </c>
      <c r="J359" s="441">
        <v>2.99</v>
      </c>
      <c r="K359" s="445">
        <f>SUM(E359*J359)</f>
        <v>110630.00000000001</v>
      </c>
      <c r="L359" s="446">
        <f>SUM(K359-G359)</f>
        <v>1110.0000000000146</v>
      </c>
      <c r="M359" s="421">
        <v>0.76219999999999999</v>
      </c>
      <c r="N359" s="447">
        <f>SUM(L359*M359)</f>
        <v>846.04200000001106</v>
      </c>
      <c r="O359" s="359"/>
      <c r="P359" s="118"/>
      <c r="Q359" s="112"/>
      <c r="R359" s="112"/>
      <c r="S359" s="112"/>
      <c r="T359" s="112"/>
      <c r="U359" s="112"/>
    </row>
    <row r="360" spans="1:21" s="114" customFormat="1" ht="15" customHeight="1">
      <c r="A360" s="876" t="s">
        <v>2050</v>
      </c>
      <c r="B360" s="545" t="s">
        <v>1932</v>
      </c>
      <c r="C360" s="438" t="s">
        <v>53</v>
      </c>
      <c r="D360" s="439">
        <v>42101</v>
      </c>
      <c r="E360" s="440">
        <v>7976</v>
      </c>
      <c r="F360" s="441">
        <v>5.92</v>
      </c>
      <c r="G360" s="442">
        <f>SUM(E360*F360)</f>
        <v>47217.919999999998</v>
      </c>
      <c r="H360" s="443"/>
      <c r="I360" s="882">
        <v>42165</v>
      </c>
      <c r="J360" s="441">
        <v>6</v>
      </c>
      <c r="K360" s="445">
        <f>SUM(E360*J360)</f>
        <v>47856</v>
      </c>
      <c r="L360" s="446">
        <f>SUM(K360-G360)</f>
        <v>638.08000000000175</v>
      </c>
      <c r="M360" s="421">
        <v>0.76219999999999999</v>
      </c>
      <c r="N360" s="447">
        <f>SUM(L360*M360)</f>
        <v>486.34457600000133</v>
      </c>
      <c r="O360" s="359"/>
      <c r="P360" s="118"/>
      <c r="Q360" s="112"/>
      <c r="R360" s="112"/>
      <c r="S360" s="112"/>
      <c r="T360" s="112"/>
      <c r="U360" s="112"/>
    </row>
    <row r="361" spans="1:21" s="114" customFormat="1" ht="15" customHeight="1">
      <c r="A361" s="14" t="s">
        <v>2112</v>
      </c>
      <c r="B361" s="545" t="s">
        <v>2113</v>
      </c>
      <c r="C361" s="438" t="s">
        <v>53</v>
      </c>
      <c r="D361" s="439">
        <v>42160</v>
      </c>
      <c r="E361" s="440">
        <v>42423</v>
      </c>
      <c r="F361" s="441">
        <v>2.68</v>
      </c>
      <c r="G361" s="442">
        <f t="shared" ref="G361:G368" si="96">SUM(E361*F361)</f>
        <v>113693.64000000001</v>
      </c>
      <c r="H361" s="443"/>
      <c r="I361" s="913">
        <v>42172</v>
      </c>
      <c r="J361" s="441">
        <v>2.4649999999999999</v>
      </c>
      <c r="K361" s="445">
        <f t="shared" ref="K361:K368" si="97">SUM(E361*J361)</f>
        <v>104572.69499999999</v>
      </c>
      <c r="L361" s="446">
        <f>SUM(K361-G361)</f>
        <v>-9120.9450000000215</v>
      </c>
      <c r="M361" s="421">
        <v>0.76219999999999999</v>
      </c>
      <c r="N361" s="447">
        <f t="shared" ref="N361:N368" si="98">SUM(L361*M361)</f>
        <v>-6951.9842790000166</v>
      </c>
      <c r="O361" s="359"/>
      <c r="P361" s="118"/>
      <c r="Q361" s="112"/>
      <c r="R361" s="112"/>
      <c r="S361" s="112"/>
      <c r="T361" s="112"/>
      <c r="U361" s="112"/>
    </row>
    <row r="362" spans="1:21" s="112" customFormat="1" ht="15" customHeight="1">
      <c r="A362" s="448" t="s">
        <v>2103</v>
      </c>
      <c r="B362" s="586" t="s">
        <v>2104</v>
      </c>
      <c r="C362" s="449" t="s">
        <v>78</v>
      </c>
      <c r="D362" s="450">
        <v>42149</v>
      </c>
      <c r="E362" s="451">
        <v>47500</v>
      </c>
      <c r="F362" s="452">
        <v>1.43</v>
      </c>
      <c r="G362" s="453">
        <f t="shared" si="96"/>
        <v>67925</v>
      </c>
      <c r="H362" s="454"/>
      <c r="I362" s="882">
        <v>42173</v>
      </c>
      <c r="J362" s="452">
        <v>1.4950000000000001</v>
      </c>
      <c r="K362" s="456">
        <f t="shared" si="97"/>
        <v>71012.5</v>
      </c>
      <c r="L362" s="457">
        <f>SUM(G362-K362)</f>
        <v>-3087.5</v>
      </c>
      <c r="M362" s="421">
        <v>0.76219999999999999</v>
      </c>
      <c r="N362" s="459">
        <f t="shared" si="98"/>
        <v>-2353.2925</v>
      </c>
      <c r="O362" s="358"/>
      <c r="P362" s="119"/>
      <c r="Q362" s="114"/>
      <c r="R362" s="114"/>
      <c r="S362" s="114"/>
      <c r="T362" s="114"/>
      <c r="U362" s="114"/>
    </row>
    <row r="363" spans="1:21" s="112" customFormat="1" ht="15" customHeight="1">
      <c r="A363" s="878" t="s">
        <v>2087</v>
      </c>
      <c r="B363" s="545" t="s">
        <v>2099</v>
      </c>
      <c r="C363" s="438" t="s">
        <v>53</v>
      </c>
      <c r="D363" s="439">
        <v>42139</v>
      </c>
      <c r="E363" s="440">
        <v>33561</v>
      </c>
      <c r="F363" s="441">
        <v>4.41</v>
      </c>
      <c r="G363" s="442">
        <f t="shared" si="96"/>
        <v>148004.01</v>
      </c>
      <c r="H363" s="443"/>
      <c r="I363" s="525">
        <v>42174</v>
      </c>
      <c r="J363" s="441">
        <v>4.24</v>
      </c>
      <c r="K363" s="445">
        <f t="shared" si="97"/>
        <v>142298.64000000001</v>
      </c>
      <c r="L363" s="446">
        <f>SUM(K363-G363)</f>
        <v>-5705.3699999999953</v>
      </c>
      <c r="M363" s="421">
        <v>0.76219999999999999</v>
      </c>
      <c r="N363" s="447">
        <f t="shared" si="98"/>
        <v>-4348.6330139999964</v>
      </c>
      <c r="O363" s="359"/>
      <c r="P363" s="118"/>
    </row>
    <row r="364" spans="1:21" s="114" customFormat="1" ht="15" customHeight="1">
      <c r="A364" s="448" t="s">
        <v>2114</v>
      </c>
      <c r="B364" s="586" t="s">
        <v>2115</v>
      </c>
      <c r="C364" s="449" t="s">
        <v>78</v>
      </c>
      <c r="D364" s="450">
        <v>42156</v>
      </c>
      <c r="E364" s="451">
        <v>182400</v>
      </c>
      <c r="F364" s="452">
        <v>0.29499999999999998</v>
      </c>
      <c r="G364" s="453">
        <f t="shared" si="96"/>
        <v>53808</v>
      </c>
      <c r="H364" s="454"/>
      <c r="I364" s="913">
        <v>42174</v>
      </c>
      <c r="J364" s="452">
        <v>0.30099999999999999</v>
      </c>
      <c r="K364" s="456">
        <f t="shared" si="97"/>
        <v>54902.400000000001</v>
      </c>
      <c r="L364" s="457">
        <f>SUM(G364-K364)</f>
        <v>-1094.4000000000015</v>
      </c>
      <c r="M364" s="421">
        <v>0.76219999999999999</v>
      </c>
      <c r="N364" s="459">
        <f t="shared" si="98"/>
        <v>-834.15168000000108</v>
      </c>
      <c r="O364" s="358"/>
      <c r="P364" s="119"/>
    </row>
    <row r="365" spans="1:21" s="112" customFormat="1" ht="15" customHeight="1">
      <c r="A365" s="14" t="s">
        <v>2125</v>
      </c>
      <c r="B365" s="545" t="s">
        <v>2126</v>
      </c>
      <c r="C365" s="438" t="s">
        <v>53</v>
      </c>
      <c r="D365" s="439">
        <v>42165</v>
      </c>
      <c r="E365" s="440">
        <v>34279</v>
      </c>
      <c r="F365" s="441">
        <v>1.2250000000000001</v>
      </c>
      <c r="G365" s="442">
        <f t="shared" si="96"/>
        <v>41991.775000000001</v>
      </c>
      <c r="H365" s="443"/>
      <c r="I365" s="913">
        <v>42184</v>
      </c>
      <c r="J365" s="441">
        <v>1.1479999999999999</v>
      </c>
      <c r="K365" s="445">
        <f t="shared" si="97"/>
        <v>39352.291999999994</v>
      </c>
      <c r="L365" s="446">
        <f>SUM(K365-G365)</f>
        <v>-2639.4830000000075</v>
      </c>
      <c r="M365" s="421">
        <v>0.76219999999999999</v>
      </c>
      <c r="N365" s="447">
        <f t="shared" si="98"/>
        <v>-2011.8139426000057</v>
      </c>
      <c r="O365" s="359"/>
      <c r="P365" s="118"/>
    </row>
    <row r="366" spans="1:21" s="114" customFormat="1" ht="15" customHeight="1">
      <c r="A366" s="876" t="s">
        <v>244</v>
      </c>
      <c r="B366" s="545" t="s">
        <v>245</v>
      </c>
      <c r="C366" s="438" t="s">
        <v>53</v>
      </c>
      <c r="D366" s="439">
        <v>42038</v>
      </c>
      <c r="E366" s="440">
        <v>2567</v>
      </c>
      <c r="F366" s="441">
        <v>35.83</v>
      </c>
      <c r="G366" s="442">
        <f t="shared" si="96"/>
        <v>91975.61</v>
      </c>
      <c r="H366" s="443"/>
      <c r="I366" s="882">
        <v>42184</v>
      </c>
      <c r="J366" s="441">
        <v>34.08</v>
      </c>
      <c r="K366" s="445">
        <f t="shared" si="97"/>
        <v>87483.36</v>
      </c>
      <c r="L366" s="446">
        <f>SUM(K366-G366)</f>
        <v>-4492.25</v>
      </c>
      <c r="M366" s="421">
        <v>0.76219999999999999</v>
      </c>
      <c r="N366" s="447">
        <f t="shared" si="98"/>
        <v>-3423.9929499999998</v>
      </c>
      <c r="O366" s="359"/>
      <c r="P366" s="118"/>
      <c r="Q366" s="112"/>
      <c r="R366" s="112"/>
      <c r="S366" s="112"/>
      <c r="T366" s="112"/>
      <c r="U366" s="112"/>
    </row>
    <row r="367" spans="1:21" s="112" customFormat="1" ht="14.25" customHeight="1">
      <c r="A367" s="880" t="s">
        <v>2088</v>
      </c>
      <c r="B367" s="545" t="s">
        <v>1519</v>
      </c>
      <c r="C367" s="438" t="s">
        <v>53</v>
      </c>
      <c r="D367" s="439">
        <v>42139</v>
      </c>
      <c r="E367" s="440">
        <v>27033</v>
      </c>
      <c r="F367" s="441">
        <v>2.85</v>
      </c>
      <c r="G367" s="442">
        <f t="shared" si="96"/>
        <v>77044.05</v>
      </c>
      <c r="H367" s="443"/>
      <c r="I367" s="882">
        <v>42185</v>
      </c>
      <c r="J367" s="441">
        <v>2.63</v>
      </c>
      <c r="K367" s="445">
        <f t="shared" si="97"/>
        <v>71096.789999999994</v>
      </c>
      <c r="L367" s="446">
        <f>SUM(K367-G367)</f>
        <v>-5947.2600000000093</v>
      </c>
      <c r="M367" s="421">
        <v>0.76219999999999999</v>
      </c>
      <c r="N367" s="447">
        <f t="shared" si="98"/>
        <v>-4533.0015720000074</v>
      </c>
      <c r="O367" s="359"/>
      <c r="P367" s="118"/>
    </row>
    <row r="368" spans="1:21" s="112" customFormat="1" ht="15" customHeight="1">
      <c r="A368" s="448" t="s">
        <v>2116</v>
      </c>
      <c r="B368" s="586" t="s">
        <v>366</v>
      </c>
      <c r="C368" s="449" t="s">
        <v>78</v>
      </c>
      <c r="D368" s="450">
        <v>42159</v>
      </c>
      <c r="E368" s="451">
        <v>65142</v>
      </c>
      <c r="F368" s="452">
        <v>1.8</v>
      </c>
      <c r="G368" s="453">
        <f t="shared" si="96"/>
        <v>117255.6</v>
      </c>
      <c r="H368" s="454"/>
      <c r="I368" s="913">
        <v>42187</v>
      </c>
      <c r="J368" s="452">
        <v>1.8</v>
      </c>
      <c r="K368" s="456">
        <f t="shared" si="97"/>
        <v>117255.6</v>
      </c>
      <c r="L368" s="457">
        <f>SUM(G368-K368)</f>
        <v>0</v>
      </c>
      <c r="M368" s="421">
        <v>0.76219999999999999</v>
      </c>
      <c r="N368" s="459">
        <f t="shared" si="98"/>
        <v>0</v>
      </c>
      <c r="O368" s="358"/>
      <c r="P368" s="119"/>
      <c r="Q368" s="114"/>
      <c r="R368" s="114"/>
      <c r="S368" s="114"/>
      <c r="T368" s="114"/>
      <c r="U368" s="114"/>
    </row>
    <row r="369" spans="1:21" s="114" customFormat="1" ht="15" customHeight="1">
      <c r="A369" s="448" t="s">
        <v>966</v>
      </c>
      <c r="B369" s="586" t="s">
        <v>219</v>
      </c>
      <c r="C369" s="449" t="s">
        <v>78</v>
      </c>
      <c r="D369" s="450">
        <v>42181</v>
      </c>
      <c r="E369" s="451">
        <v>28958</v>
      </c>
      <c r="F369" s="452">
        <v>3.74</v>
      </c>
      <c r="G369" s="453">
        <f t="shared" ref="G369:G374" si="99">SUM(E369*F369)</f>
        <v>108302.92000000001</v>
      </c>
      <c r="H369" s="454"/>
      <c r="I369" s="913">
        <v>42198</v>
      </c>
      <c r="J369" s="452">
        <v>3.47</v>
      </c>
      <c r="K369" s="456">
        <f t="shared" ref="K369:K374" si="100">SUM(E369*J369)</f>
        <v>100484.26000000001</v>
      </c>
      <c r="L369" s="457">
        <f>SUM(G369-K369)</f>
        <v>7818.6600000000035</v>
      </c>
      <c r="M369" s="458">
        <v>0.74450000000000005</v>
      </c>
      <c r="N369" s="459">
        <f t="shared" ref="N369:N374" si="101">SUM(L369*M369)</f>
        <v>5820.9923700000027</v>
      </c>
      <c r="O369" s="358"/>
      <c r="P369" s="119"/>
    </row>
    <row r="370" spans="1:21" s="112" customFormat="1" ht="15" customHeight="1">
      <c r="A370" s="877" t="s">
        <v>762</v>
      </c>
      <c r="B370" s="586" t="s">
        <v>763</v>
      </c>
      <c r="C370" s="449" t="s">
        <v>78</v>
      </c>
      <c r="D370" s="450">
        <v>42114</v>
      </c>
      <c r="E370" s="451">
        <v>20215</v>
      </c>
      <c r="F370" s="452">
        <v>5.45</v>
      </c>
      <c r="G370" s="453">
        <f t="shared" si="99"/>
        <v>110171.75</v>
      </c>
      <c r="H370" s="454"/>
      <c r="I370" s="882">
        <v>42201</v>
      </c>
      <c r="J370" s="452">
        <v>5.72</v>
      </c>
      <c r="K370" s="456">
        <f t="shared" si="100"/>
        <v>115629.79999999999</v>
      </c>
      <c r="L370" s="457">
        <f>SUM(G370-K370)</f>
        <v>-5458.0499999999884</v>
      </c>
      <c r="M370" s="421">
        <v>0.76219999999999999</v>
      </c>
      <c r="N370" s="459">
        <f t="shared" si="101"/>
        <v>-4160.1257099999912</v>
      </c>
      <c r="O370" s="358"/>
      <c r="P370" s="119"/>
      <c r="Q370" s="114"/>
      <c r="R370" s="114"/>
      <c r="S370" s="114"/>
      <c r="T370" s="114"/>
      <c r="U370" s="114"/>
    </row>
    <row r="371" spans="1:21" s="114" customFormat="1" ht="15" customHeight="1">
      <c r="A371" s="877" t="s">
        <v>2052</v>
      </c>
      <c r="B371" s="586" t="s">
        <v>1086</v>
      </c>
      <c r="C371" s="449" t="s">
        <v>78</v>
      </c>
      <c r="D371" s="450" t="s">
        <v>2053</v>
      </c>
      <c r="E371" s="451">
        <v>3879</v>
      </c>
      <c r="F371" s="452">
        <v>21.84</v>
      </c>
      <c r="G371" s="453">
        <f t="shared" si="99"/>
        <v>84717.36</v>
      </c>
      <c r="H371" s="454"/>
      <c r="I371" s="882">
        <v>42206</v>
      </c>
      <c r="J371" s="452">
        <v>22.21</v>
      </c>
      <c r="K371" s="456">
        <f t="shared" si="100"/>
        <v>86152.59</v>
      </c>
      <c r="L371" s="457">
        <f>SUM(G371-K371)</f>
        <v>-1435.2299999999959</v>
      </c>
      <c r="M371" s="421">
        <v>0.76219999999999999</v>
      </c>
      <c r="N371" s="459">
        <f t="shared" si="101"/>
        <v>-1093.932305999997</v>
      </c>
      <c r="O371" s="358"/>
      <c r="P371" s="119"/>
    </row>
    <row r="372" spans="1:21" s="112" customFormat="1" ht="15" customHeight="1">
      <c r="A372" s="877" t="s">
        <v>2041</v>
      </c>
      <c r="B372" s="586" t="s">
        <v>2042</v>
      </c>
      <c r="C372" s="449" t="s">
        <v>78</v>
      </c>
      <c r="D372" s="450">
        <v>42094</v>
      </c>
      <c r="E372" s="451">
        <v>20967</v>
      </c>
      <c r="F372" s="452">
        <v>0.88500000000000001</v>
      </c>
      <c r="G372" s="453">
        <f t="shared" si="99"/>
        <v>18555.795000000002</v>
      </c>
      <c r="H372" s="454"/>
      <c r="I372" s="882">
        <v>42206</v>
      </c>
      <c r="J372" s="452">
        <v>0.83</v>
      </c>
      <c r="K372" s="456">
        <f t="shared" si="100"/>
        <v>17402.61</v>
      </c>
      <c r="L372" s="457">
        <f>SUM(G372-K372)</f>
        <v>1153.1850000000013</v>
      </c>
      <c r="M372" s="421">
        <v>0.76219999999999999</v>
      </c>
      <c r="N372" s="459">
        <f t="shared" si="101"/>
        <v>878.95760700000096</v>
      </c>
      <c r="O372" s="358"/>
      <c r="P372" s="119"/>
      <c r="Q372" s="114"/>
      <c r="R372" s="114"/>
      <c r="S372" s="114"/>
      <c r="T372" s="114"/>
      <c r="U372" s="114"/>
    </row>
    <row r="373" spans="1:21" s="112" customFormat="1" ht="15" customHeight="1">
      <c r="A373" s="14" t="s">
        <v>2110</v>
      </c>
      <c r="B373" s="545" t="s">
        <v>2111</v>
      </c>
      <c r="C373" s="438" t="s">
        <v>53</v>
      </c>
      <c r="D373" s="439">
        <v>42156</v>
      </c>
      <c r="E373" s="440">
        <v>62903</v>
      </c>
      <c r="F373" s="441">
        <v>1.2050000000000001</v>
      </c>
      <c r="G373" s="442">
        <f t="shared" si="99"/>
        <v>75798.115000000005</v>
      </c>
      <c r="H373" s="443"/>
      <c r="I373" s="913">
        <v>42209</v>
      </c>
      <c r="J373" s="441">
        <v>1.06</v>
      </c>
      <c r="K373" s="445">
        <f t="shared" si="100"/>
        <v>66677.180000000008</v>
      </c>
      <c r="L373" s="446">
        <f>SUM(K373-G373)</f>
        <v>-9120.9349999999977</v>
      </c>
      <c r="M373" s="421">
        <v>0.76219999999999999</v>
      </c>
      <c r="N373" s="447">
        <f t="shared" si="101"/>
        <v>-6951.9766569999983</v>
      </c>
      <c r="O373" s="359"/>
      <c r="P373" s="118"/>
    </row>
    <row r="374" spans="1:21" s="112" customFormat="1" ht="15" customHeight="1">
      <c r="A374" s="14" t="s">
        <v>243</v>
      </c>
      <c r="B374" s="545" t="s">
        <v>243</v>
      </c>
      <c r="C374" s="438" t="s">
        <v>53</v>
      </c>
      <c r="D374" s="439">
        <v>42199</v>
      </c>
      <c r="E374" s="440">
        <v>3806</v>
      </c>
      <c r="F374" s="441">
        <v>27.47</v>
      </c>
      <c r="G374" s="442">
        <f t="shared" si="99"/>
        <v>104550.81999999999</v>
      </c>
      <c r="H374" s="443"/>
      <c r="I374" s="913">
        <v>42212</v>
      </c>
      <c r="J374" s="441">
        <v>25.27</v>
      </c>
      <c r="K374" s="445">
        <f t="shared" si="100"/>
        <v>96177.62</v>
      </c>
      <c r="L374" s="446">
        <f>SUM(K374-G374)</f>
        <v>-8373.1999999999971</v>
      </c>
      <c r="M374" s="421">
        <v>0.73280000000000001</v>
      </c>
      <c r="N374" s="447">
        <f t="shared" si="101"/>
        <v>-6135.8809599999977</v>
      </c>
      <c r="O374" s="359"/>
      <c r="P374" s="118"/>
    </row>
    <row r="375" spans="1:21" s="112" customFormat="1" ht="15" customHeight="1">
      <c r="A375" s="14" t="s">
        <v>2156</v>
      </c>
      <c r="B375" s="545" t="s">
        <v>2157</v>
      </c>
      <c r="C375" s="438" t="s">
        <v>53</v>
      </c>
      <c r="D375" s="439">
        <v>42200</v>
      </c>
      <c r="E375" s="440">
        <v>25586</v>
      </c>
      <c r="F375" s="441">
        <v>3.96</v>
      </c>
      <c r="G375" s="442">
        <f>SUM(E375*F375)</f>
        <v>101320.56</v>
      </c>
      <c r="H375" s="443"/>
      <c r="I375" s="913">
        <v>42207</v>
      </c>
      <c r="J375" s="441">
        <v>3.91</v>
      </c>
      <c r="K375" s="445">
        <f>SUM(E375*J375)</f>
        <v>100041.26000000001</v>
      </c>
      <c r="L375" s="446">
        <f>SUM(K375-G375)</f>
        <v>-1279.2999999999884</v>
      </c>
      <c r="M375" s="421">
        <v>0.72870000000000001</v>
      </c>
      <c r="N375" s="447">
        <f>SUM(L375*M375)</f>
        <v>-932.22590999999159</v>
      </c>
      <c r="O375" s="359"/>
      <c r="P375" s="118"/>
    </row>
    <row r="376" spans="1:21" s="114" customFormat="1" ht="15" customHeight="1">
      <c r="A376" s="877" t="s">
        <v>2049</v>
      </c>
      <c r="B376" s="586" t="s">
        <v>2048</v>
      </c>
      <c r="C376" s="449" t="s">
        <v>78</v>
      </c>
      <c r="D376" s="450">
        <v>42103</v>
      </c>
      <c r="E376" s="451">
        <v>35263</v>
      </c>
      <c r="F376" s="452">
        <v>2.2999999999999998</v>
      </c>
      <c r="G376" s="453">
        <f>SUM(E376*F376)</f>
        <v>81104.899999999994</v>
      </c>
      <c r="H376" s="454"/>
      <c r="I376" s="882">
        <v>42221</v>
      </c>
      <c r="J376" s="452">
        <v>2.35</v>
      </c>
      <c r="K376" s="456">
        <f>SUM(E376*J376)</f>
        <v>82868.05</v>
      </c>
      <c r="L376" s="457">
        <f>SUM(G376-K376)</f>
        <v>-1763.1500000000087</v>
      </c>
      <c r="M376" s="421">
        <v>0.72870000000000001</v>
      </c>
      <c r="N376" s="459">
        <f>SUM(L376*M376)</f>
        <v>-1284.8074050000064</v>
      </c>
      <c r="O376" s="358"/>
      <c r="P376" s="119"/>
    </row>
    <row r="377" spans="1:21" s="114" customFormat="1" ht="15" customHeight="1">
      <c r="A377" s="14" t="s">
        <v>2143</v>
      </c>
      <c r="B377" s="545" t="s">
        <v>2144</v>
      </c>
      <c r="C377" s="438" t="s">
        <v>53</v>
      </c>
      <c r="D377" s="439">
        <v>42177</v>
      </c>
      <c r="E377" s="440">
        <v>17820</v>
      </c>
      <c r="F377" s="441">
        <v>4.5</v>
      </c>
      <c r="G377" s="442">
        <f>SUM(E377*F377)</f>
        <v>80190</v>
      </c>
      <c r="H377" s="443"/>
      <c r="I377" s="913">
        <v>42221</v>
      </c>
      <c r="J377" s="441">
        <v>4.1100000000000003</v>
      </c>
      <c r="K377" s="445">
        <f>SUM(E377*J377)</f>
        <v>73240.200000000012</v>
      </c>
      <c r="L377" s="446">
        <f>SUM(K377-G377)</f>
        <v>-6949.7999999999884</v>
      </c>
      <c r="M377" s="421">
        <v>0.72870000000000001</v>
      </c>
      <c r="N377" s="447">
        <f>SUM(L377*M377)</f>
        <v>-5064.319259999992</v>
      </c>
      <c r="O377" s="359"/>
      <c r="P377" s="118"/>
      <c r="Q377" s="112"/>
      <c r="R377" s="112"/>
      <c r="S377" s="112"/>
      <c r="T377" s="112"/>
      <c r="U377" s="112"/>
    </row>
    <row r="378" spans="1:21" s="114" customFormat="1" ht="15" customHeight="1">
      <c r="A378" s="14" t="s">
        <v>2176</v>
      </c>
      <c r="B378" s="545" t="s">
        <v>1313</v>
      </c>
      <c r="C378" s="438" t="s">
        <v>53</v>
      </c>
      <c r="D378" s="439">
        <v>42215</v>
      </c>
      <c r="E378" s="440">
        <v>10000</v>
      </c>
      <c r="F378" s="441">
        <v>7.3</v>
      </c>
      <c r="G378" s="442">
        <f>SUM(E378*F378)</f>
        <v>73000</v>
      </c>
      <c r="H378" s="443"/>
      <c r="I378" s="913">
        <v>42228</v>
      </c>
      <c r="J378" s="441">
        <v>6.79</v>
      </c>
      <c r="K378" s="445">
        <f>SUM(E378*J378)</f>
        <v>67900</v>
      </c>
      <c r="L378" s="446">
        <f>SUM(K378-G378)</f>
        <v>-5100</v>
      </c>
      <c r="M378" s="421">
        <v>0.73750000000000004</v>
      </c>
      <c r="N378" s="447">
        <f>SUM(L378*M378)</f>
        <v>-3761.25</v>
      </c>
      <c r="O378" s="359"/>
      <c r="P378" s="118"/>
      <c r="Q378" s="112"/>
      <c r="R378" s="112"/>
      <c r="S378" s="112"/>
      <c r="T378" s="112"/>
      <c r="U378" s="112"/>
    </row>
    <row r="379" spans="1:21" s="112" customFormat="1" ht="15" customHeight="1">
      <c r="A379" s="14" t="s">
        <v>966</v>
      </c>
      <c r="B379" s="545" t="s">
        <v>219</v>
      </c>
      <c r="C379" s="438" t="s">
        <v>53</v>
      </c>
      <c r="D379" s="439">
        <v>42202</v>
      </c>
      <c r="E379" s="440">
        <v>25586</v>
      </c>
      <c r="F379" s="441">
        <v>3.63</v>
      </c>
      <c r="G379" s="442">
        <f>SUM(E379*F379)</f>
        <v>92877.18</v>
      </c>
      <c r="H379" s="443"/>
      <c r="I379" s="913">
        <v>42233</v>
      </c>
      <c r="J379" s="441">
        <v>3.48</v>
      </c>
      <c r="K379" s="445">
        <f>SUM(E379*J379)</f>
        <v>89039.28</v>
      </c>
      <c r="L379" s="446">
        <f>SUM(K379-G379)</f>
        <v>-3837.8999999999942</v>
      </c>
      <c r="M379" s="421">
        <v>0.73719999999999997</v>
      </c>
      <c r="N379" s="447">
        <f>SUM(L379*M379)</f>
        <v>-2829.2998799999955</v>
      </c>
      <c r="O379" s="359"/>
      <c r="P379" s="118"/>
    </row>
    <row r="380" spans="1:21" s="114" customFormat="1" ht="15" customHeight="1">
      <c r="A380" s="14" t="s">
        <v>2155</v>
      </c>
      <c r="B380" s="545" t="s">
        <v>2154</v>
      </c>
      <c r="C380" s="438" t="s">
        <v>53</v>
      </c>
      <c r="D380" s="439">
        <v>42199</v>
      </c>
      <c r="E380" s="440">
        <v>92110</v>
      </c>
      <c r="F380" s="441">
        <v>1.085</v>
      </c>
      <c r="G380" s="442">
        <f>SUM(E380*F380)</f>
        <v>99939.349999999991</v>
      </c>
      <c r="H380" s="443"/>
      <c r="I380" s="913">
        <v>42236</v>
      </c>
      <c r="J380" s="441">
        <v>1.069</v>
      </c>
      <c r="K380" s="445">
        <f>SUM(E380*J380)</f>
        <v>98465.59</v>
      </c>
      <c r="L380" s="446">
        <f>SUM(K380-G380)</f>
        <v>-1473.7599999999948</v>
      </c>
      <c r="M380" s="421">
        <v>0.73370000000000002</v>
      </c>
      <c r="N380" s="447">
        <f>SUM(L380*M380)</f>
        <v>-1081.2977119999962</v>
      </c>
      <c r="O380" s="359"/>
      <c r="P380" s="118"/>
      <c r="Q380" s="112"/>
      <c r="R380" s="112"/>
      <c r="S380" s="112"/>
      <c r="T380" s="112"/>
      <c r="U380" s="112"/>
    </row>
    <row r="381" spans="1:21" s="112" customFormat="1" ht="15" customHeight="1">
      <c r="A381" s="14" t="s">
        <v>1483</v>
      </c>
      <c r="B381" s="545" t="s">
        <v>1484</v>
      </c>
      <c r="C381" s="438" t="s">
        <v>53</v>
      </c>
      <c r="D381" s="439">
        <v>42200</v>
      </c>
      <c r="E381" s="440">
        <v>1910</v>
      </c>
      <c r="F381" s="441">
        <v>53.95</v>
      </c>
      <c r="G381" s="442">
        <f>SUM(E381*F381)</f>
        <v>103044.5</v>
      </c>
      <c r="H381" s="443"/>
      <c r="I381" s="913">
        <v>42236</v>
      </c>
      <c r="J381" s="441">
        <v>49.9</v>
      </c>
      <c r="K381" s="445">
        <f>SUM(E381*J381)</f>
        <v>95309</v>
      </c>
      <c r="L381" s="446">
        <f>SUM(K381-G381)</f>
        <v>-7735.5</v>
      </c>
      <c r="M381" s="421">
        <v>0.73370000000000002</v>
      </c>
      <c r="N381" s="447">
        <f>SUM(L381*M381)</f>
        <v>-5675.5363500000003</v>
      </c>
      <c r="O381" s="359"/>
      <c r="P381" s="118"/>
    </row>
    <row r="382" spans="1:21" s="114" customFormat="1" ht="15" customHeight="1">
      <c r="A382" s="448"/>
      <c r="B382" s="591"/>
      <c r="C382" s="449"/>
      <c r="D382" s="450"/>
      <c r="E382" s="451"/>
      <c r="F382" s="452"/>
      <c r="G382" s="453"/>
      <c r="H382" s="454"/>
      <c r="I382" s="881"/>
      <c r="J382" s="452"/>
      <c r="K382" s="456"/>
      <c r="L382" s="457"/>
      <c r="M382" s="458"/>
      <c r="N382" s="459"/>
      <c r="O382" s="358"/>
      <c r="P382" s="119"/>
    </row>
    <row r="383" spans="1:21" s="114" customFormat="1" ht="15" customHeight="1">
      <c r="A383" s="448"/>
      <c r="B383" s="591"/>
      <c r="C383" s="449"/>
      <c r="D383" s="450"/>
      <c r="E383" s="451"/>
      <c r="F383" s="452"/>
      <c r="G383" s="453"/>
      <c r="H383" s="454"/>
      <c r="I383" s="881"/>
      <c r="J383" s="452"/>
      <c r="K383" s="456"/>
      <c r="L383" s="457"/>
      <c r="M383" s="458"/>
      <c r="N383" s="459"/>
      <c r="O383" s="358"/>
      <c r="P383" s="119"/>
    </row>
    <row r="384" spans="1:21" s="114" customFormat="1" ht="15" customHeight="1">
      <c r="A384" s="448"/>
      <c r="B384" s="591"/>
      <c r="C384" s="449"/>
      <c r="D384" s="450"/>
      <c r="E384" s="451"/>
      <c r="F384" s="452"/>
      <c r="G384" s="453"/>
      <c r="H384" s="454"/>
      <c r="I384" s="881"/>
      <c r="J384" s="452"/>
      <c r="K384" s="456"/>
      <c r="L384" s="457"/>
      <c r="M384" s="458"/>
      <c r="N384" s="459"/>
      <c r="O384" s="358"/>
      <c r="P384" s="119"/>
    </row>
    <row r="385" spans="1:16" ht="15" customHeight="1">
      <c r="D385" s="513"/>
      <c r="G385" s="442"/>
      <c r="H385" s="496"/>
      <c r="J385" s="532"/>
      <c r="L385" s="446"/>
      <c r="M385" s="487"/>
      <c r="O385" s="362"/>
    </row>
    <row r="386" spans="1:16" s="14" customFormat="1" ht="16.5" thickBot="1">
      <c r="A386" s="39" t="s">
        <v>35</v>
      </c>
      <c r="B386" s="39"/>
      <c r="C386" s="39"/>
      <c r="D386" s="39"/>
      <c r="E386" s="39"/>
      <c r="F386" s="40"/>
      <c r="G386" s="40"/>
      <c r="H386" s="41"/>
      <c r="I386" s="42"/>
      <c r="J386" s="41"/>
      <c r="K386" s="40"/>
      <c r="L386" s="287"/>
      <c r="M386" s="248"/>
      <c r="N386" s="234">
        <f>SUM(N34:N385)</f>
        <v>41544.002102484104</v>
      </c>
      <c r="O386" s="416"/>
      <c r="P386" s="115"/>
    </row>
    <row r="387" spans="1:16" ht="11.25" customHeight="1" thickTop="1">
      <c r="A387" s="448"/>
      <c r="B387" s="448"/>
      <c r="C387" s="448"/>
      <c r="D387" s="533"/>
      <c r="E387" s="476"/>
      <c r="F387" s="462"/>
      <c r="G387" s="462"/>
      <c r="H387" s="533"/>
      <c r="I387" s="477"/>
      <c r="J387" s="533"/>
      <c r="K387" s="462"/>
      <c r="L387" s="466"/>
      <c r="M387" s="458"/>
      <c r="N387" s="467"/>
      <c r="O387" s="362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9 L69:L70 L81 L89 L90 L101 L114:L115 L116 L127 L137:L138 L142 L149 L153:L156 L175 L213 L225 L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 filterMode="1"/>
  <dimension ref="A2:P590"/>
  <sheetViews>
    <sheetView zoomScaleNormal="100" workbookViewId="0">
      <selection activeCell="N2" sqref="N2"/>
    </sheetView>
  </sheetViews>
  <sheetFormatPr defaultColWidth="9.140625" defaultRowHeight="11.25" customHeight="1"/>
  <cols>
    <col min="1" max="1" width="26.140625" style="417" customWidth="1"/>
    <col min="2" max="2" width="7.42578125" style="14" customWidth="1"/>
    <col min="3" max="3" width="4.42578125" style="14" customWidth="1"/>
    <col min="4" max="4" width="13.28515625" style="417" customWidth="1"/>
    <col min="5" max="5" width="10" style="417" customWidth="1"/>
    <col min="6" max="6" width="11.140625" style="614" customWidth="1"/>
    <col min="7" max="7" width="14" style="615" customWidth="1"/>
    <col min="8" max="8" width="3.140625" style="417" customWidth="1"/>
    <col min="9" max="9" width="13.7109375" style="419" customWidth="1"/>
    <col min="10" max="10" width="10.42578125" style="614" customWidth="1"/>
    <col min="11" max="11" width="17" style="615" customWidth="1"/>
    <col min="12" max="12" width="13.28515625" style="616" customWidth="1"/>
    <col min="13" max="13" width="11.7109375" style="738" customWidth="1"/>
    <col min="14" max="14" width="13.5703125" style="423" customWidth="1"/>
    <col min="15" max="15" width="74.7109375" style="530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2"/>
      <c r="G2" s="603" t="s">
        <v>3</v>
      </c>
      <c r="H2" s="14"/>
      <c r="I2" s="604"/>
      <c r="J2" s="604"/>
      <c r="K2" s="605"/>
      <c r="L2" s="603"/>
      <c r="M2" s="603"/>
      <c r="N2" s="788"/>
      <c r="O2" s="606"/>
      <c r="P2" s="309"/>
    </row>
    <row r="3" spans="1:16" s="3" customFormat="1" ht="9" customHeight="1">
      <c r="A3" s="11"/>
      <c r="B3" s="14"/>
      <c r="C3" s="14"/>
      <c r="D3" s="14"/>
      <c r="E3" s="14"/>
      <c r="F3" s="602"/>
      <c r="G3" s="605"/>
      <c r="H3" s="14"/>
      <c r="I3" s="604"/>
      <c r="J3" s="602"/>
      <c r="K3" s="605"/>
      <c r="L3" s="607"/>
      <c r="M3" s="608"/>
      <c r="N3" s="432"/>
      <c r="O3" s="606"/>
      <c r="P3" s="309"/>
    </row>
    <row r="4" spans="1:16" s="7" customFormat="1" ht="16.5" thickBot="1">
      <c r="A4" s="424">
        <f>SUM(K6+K40)</f>
        <v>112445.05100000041</v>
      </c>
      <c r="B4" s="11"/>
      <c r="C4" s="11"/>
      <c r="D4" s="11"/>
      <c r="E4" s="11"/>
      <c r="F4" s="609"/>
      <c r="G4" s="610"/>
      <c r="H4" s="11"/>
      <c r="I4" s="611"/>
      <c r="J4" s="612"/>
      <c r="K4" s="610"/>
      <c r="L4" s="613"/>
      <c r="M4" s="613"/>
      <c r="N4" s="788"/>
      <c r="O4" s="11"/>
    </row>
    <row r="5" spans="1:16" s="11" customFormat="1" ht="16.5" thickTop="1">
      <c r="A5" s="425"/>
      <c r="B5" s="14"/>
      <c r="C5" s="14"/>
      <c r="D5" s="431"/>
      <c r="E5" s="14"/>
      <c r="F5" s="602"/>
      <c r="G5" s="605"/>
      <c r="H5" s="494"/>
      <c r="I5" s="513"/>
      <c r="J5" s="614"/>
      <c r="K5" s="615"/>
      <c r="L5" s="616"/>
      <c r="M5" s="608"/>
      <c r="N5" s="423"/>
    </row>
    <row r="6" spans="1:16" s="14" customFormat="1" ht="15.75">
      <c r="A6" s="617"/>
      <c r="B6" s="201"/>
      <c r="C6" s="201"/>
      <c r="D6" s="201"/>
      <c r="E6" s="201" t="s">
        <v>664</v>
      </c>
      <c r="F6" s="618"/>
      <c r="G6" s="205"/>
      <c r="H6" s="201"/>
      <c r="I6" s="204"/>
      <c r="J6" s="206"/>
      <c r="K6" s="223">
        <f>SUM(N35)</f>
        <v>140592.96000000008</v>
      </c>
      <c r="L6" s="619"/>
      <c r="M6" s="207"/>
      <c r="N6" s="278"/>
    </row>
    <row r="7" spans="1:16" s="2" customFormat="1" ht="15.75">
      <c r="A7" s="417"/>
      <c r="B7" s="14" t="s">
        <v>668</v>
      </c>
      <c r="C7" s="14" t="s">
        <v>181</v>
      </c>
      <c r="D7" s="14" t="s">
        <v>17</v>
      </c>
      <c r="E7" s="14" t="s">
        <v>26</v>
      </c>
      <c r="F7" s="602" t="s">
        <v>19</v>
      </c>
      <c r="G7" s="605" t="s">
        <v>675</v>
      </c>
      <c r="H7" s="14"/>
      <c r="I7" s="431" t="s">
        <v>886</v>
      </c>
      <c r="J7" s="602" t="s">
        <v>681</v>
      </c>
      <c r="K7" s="605" t="s">
        <v>674</v>
      </c>
      <c r="L7" s="607" t="s">
        <v>890</v>
      </c>
      <c r="M7" s="608" t="s">
        <v>27</v>
      </c>
      <c r="N7" s="432" t="s">
        <v>15</v>
      </c>
      <c r="O7" s="14"/>
    </row>
    <row r="8" spans="1:16" s="2" customFormat="1" ht="15.75">
      <c r="A8" s="417"/>
      <c r="B8" s="14" t="s">
        <v>0</v>
      </c>
      <c r="C8" s="14"/>
      <c r="D8" s="14" t="s">
        <v>25</v>
      </c>
      <c r="E8" s="14" t="s">
        <v>21</v>
      </c>
      <c r="F8" s="602" t="s">
        <v>673</v>
      </c>
      <c r="G8" s="605" t="s">
        <v>884</v>
      </c>
      <c r="H8" s="14"/>
      <c r="I8" s="431" t="s">
        <v>887</v>
      </c>
      <c r="J8" s="602" t="s">
        <v>888</v>
      </c>
      <c r="K8" s="605" t="s">
        <v>884</v>
      </c>
      <c r="L8" s="607" t="s">
        <v>884</v>
      </c>
      <c r="M8" s="608" t="s">
        <v>891</v>
      </c>
      <c r="N8" s="432" t="s">
        <v>884</v>
      </c>
      <c r="O8" s="14"/>
    </row>
    <row r="9" spans="1:16" s="2" customFormat="1" ht="15.75">
      <c r="A9" s="417"/>
      <c r="B9" s="14"/>
      <c r="C9" s="14"/>
      <c r="D9" s="14"/>
      <c r="E9" s="14"/>
      <c r="F9" s="602"/>
      <c r="G9" s="605"/>
      <c r="H9" s="14"/>
      <c r="I9" s="620"/>
      <c r="J9" s="602"/>
      <c r="K9" s="605"/>
      <c r="L9" s="607"/>
      <c r="M9" s="608" t="s">
        <v>884</v>
      </c>
      <c r="N9" s="432"/>
      <c r="O9" s="14"/>
    </row>
    <row r="10" spans="1:16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16" s="114" customFormat="1" ht="15" customHeight="1">
      <c r="A11" s="476" t="s">
        <v>1569</v>
      </c>
      <c r="B11" s="586" t="s">
        <v>33</v>
      </c>
      <c r="C11" s="449" t="s">
        <v>78</v>
      </c>
      <c r="D11" s="450">
        <v>36893</v>
      </c>
      <c r="E11" s="451">
        <v>1</v>
      </c>
      <c r="F11" s="800">
        <v>1</v>
      </c>
      <c r="G11" s="629">
        <f>SUM(E11*F11)</f>
        <v>1</v>
      </c>
      <c r="H11" s="454"/>
      <c r="I11" s="444"/>
      <c r="J11" s="806">
        <v>1</v>
      </c>
      <c r="K11" s="630">
        <f>SUM(E11*J11)</f>
        <v>1</v>
      </c>
      <c r="L11" s="631">
        <f>SUM(G11-K11)</f>
        <v>0</v>
      </c>
      <c r="M11" s="632">
        <v>1</v>
      </c>
      <c r="N11" s="457">
        <f>SUM(L11*M11)</f>
        <v>0</v>
      </c>
      <c r="O11" s="633"/>
    </row>
    <row r="12" spans="1:16" s="114" customFormat="1" ht="15" customHeight="1">
      <c r="A12" s="476"/>
      <c r="B12" s="586"/>
      <c r="C12" s="449"/>
      <c r="D12" s="439"/>
      <c r="E12" s="440"/>
      <c r="F12" s="634"/>
      <c r="G12" s="635"/>
      <c r="H12" s="443"/>
      <c r="I12" s="444"/>
      <c r="J12" s="807"/>
      <c r="K12" s="615"/>
      <c r="L12" s="616"/>
      <c r="M12" s="636"/>
      <c r="N12" s="457"/>
      <c r="O12" s="633"/>
    </row>
    <row r="13" spans="1:16" s="112" customFormat="1" ht="15" customHeight="1">
      <c r="A13" s="621" t="s">
        <v>2129</v>
      </c>
      <c r="B13" s="544" t="s">
        <v>2130</v>
      </c>
      <c r="C13" s="384" t="s">
        <v>53</v>
      </c>
      <c r="D13" s="558">
        <v>42163</v>
      </c>
      <c r="E13" s="559">
        <v>1981</v>
      </c>
      <c r="F13" s="640">
        <v>68.12</v>
      </c>
      <c r="G13" s="623">
        <f t="shared" ref="G13:G30" si="0">SUM(E13*F13)</f>
        <v>134945.72</v>
      </c>
      <c r="H13" s="562"/>
      <c r="I13" s="563">
        <v>65</v>
      </c>
      <c r="J13" s="805">
        <v>65.900000000000006</v>
      </c>
      <c r="K13" s="624">
        <f t="shared" ref="K13:K30" si="1">SUM(E13*J13)</f>
        <v>130547.90000000001</v>
      </c>
      <c r="L13" s="625">
        <f>SUM(K13-G13)</f>
        <v>-4397.8199999999924</v>
      </c>
      <c r="M13" s="626">
        <v>1</v>
      </c>
      <c r="N13" s="565">
        <f t="shared" ref="N13:N30" si="2">SUM(L13*M13)</f>
        <v>-4397.8199999999924</v>
      </c>
      <c r="O13" s="627" t="s">
        <v>3</v>
      </c>
      <c r="P13" s="315"/>
    </row>
    <row r="14" spans="1:16" s="114" customFormat="1" ht="15" customHeight="1">
      <c r="A14" s="476" t="s">
        <v>1661</v>
      </c>
      <c r="B14" s="586" t="s">
        <v>838</v>
      </c>
      <c r="C14" s="449" t="s">
        <v>78</v>
      </c>
      <c r="D14" s="450">
        <v>42223</v>
      </c>
      <c r="E14" s="451">
        <v>3983</v>
      </c>
      <c r="F14" s="800">
        <v>46.51</v>
      </c>
      <c r="G14" s="629">
        <f>SUM(E14*F14)</f>
        <v>185249.33</v>
      </c>
      <c r="H14" s="454"/>
      <c r="I14" s="444">
        <v>48.38</v>
      </c>
      <c r="J14" s="806">
        <v>45.12</v>
      </c>
      <c r="K14" s="630">
        <f>SUM(E14*J14)</f>
        <v>179712.96</v>
      </c>
      <c r="L14" s="631">
        <f>SUM(G14-K14)</f>
        <v>5536.3699999999953</v>
      </c>
      <c r="M14" s="632">
        <v>1</v>
      </c>
      <c r="N14" s="457">
        <f>SUM(L14*M14)</f>
        <v>5536.3699999999953</v>
      </c>
      <c r="O14" s="633"/>
    </row>
    <row r="15" spans="1:16" s="114" customFormat="1" ht="15" customHeight="1">
      <c r="A15" s="476" t="s">
        <v>971</v>
      </c>
      <c r="B15" s="586" t="s">
        <v>972</v>
      </c>
      <c r="C15" s="449" t="s">
        <v>78</v>
      </c>
      <c r="D15" s="450">
        <v>42228</v>
      </c>
      <c r="E15" s="451">
        <v>2013</v>
      </c>
      <c r="F15" s="800">
        <v>56.94</v>
      </c>
      <c r="G15" s="629">
        <f>SUM(E15*F15)</f>
        <v>114620.22</v>
      </c>
      <c r="H15" s="454"/>
      <c r="I15" s="444">
        <v>58.12</v>
      </c>
      <c r="J15" s="806">
        <v>53.6</v>
      </c>
      <c r="K15" s="630">
        <f>SUM(E15*J15)</f>
        <v>107896.8</v>
      </c>
      <c r="L15" s="631">
        <f>SUM(G15-K15)</f>
        <v>6723.4199999999983</v>
      </c>
      <c r="M15" s="632">
        <v>1</v>
      </c>
      <c r="N15" s="457">
        <f>SUM(L15*M15)</f>
        <v>6723.4199999999983</v>
      </c>
      <c r="O15" s="633"/>
    </row>
    <row r="16" spans="1:16" s="112" customFormat="1" ht="15" customHeight="1">
      <c r="A16" s="621" t="s">
        <v>638</v>
      </c>
      <c r="B16" s="544" t="s">
        <v>639</v>
      </c>
      <c r="C16" s="384" t="s">
        <v>53</v>
      </c>
      <c r="D16" s="558">
        <v>42202</v>
      </c>
      <c r="E16" s="559">
        <v>2039</v>
      </c>
      <c r="F16" s="640">
        <v>45.66</v>
      </c>
      <c r="G16" s="623">
        <f t="shared" si="0"/>
        <v>93100.739999999991</v>
      </c>
      <c r="H16" s="562"/>
      <c r="I16" s="563">
        <v>48.02</v>
      </c>
      <c r="J16" s="805">
        <v>51.79</v>
      </c>
      <c r="K16" s="624">
        <f t="shared" si="1"/>
        <v>105599.81</v>
      </c>
      <c r="L16" s="625">
        <f>SUM(K16-G16)</f>
        <v>12499.070000000007</v>
      </c>
      <c r="M16" s="626">
        <v>1</v>
      </c>
      <c r="N16" s="565">
        <f t="shared" si="2"/>
        <v>12499.070000000007</v>
      </c>
      <c r="O16" s="627" t="s">
        <v>3</v>
      </c>
      <c r="P16" s="315"/>
    </row>
    <row r="17" spans="1:16" s="114" customFormat="1" ht="15" customHeight="1">
      <c r="A17" s="476" t="s">
        <v>1807</v>
      </c>
      <c r="B17" s="586" t="s">
        <v>1081</v>
      </c>
      <c r="C17" s="449" t="s">
        <v>78</v>
      </c>
      <c r="D17" s="450">
        <v>42190</v>
      </c>
      <c r="E17" s="451">
        <v>1027</v>
      </c>
      <c r="F17" s="800">
        <v>66.5</v>
      </c>
      <c r="G17" s="629">
        <f t="shared" si="0"/>
        <v>68295.5</v>
      </c>
      <c r="H17" s="454"/>
      <c r="I17" s="444">
        <v>68.56</v>
      </c>
      <c r="J17" s="806">
        <v>61.72</v>
      </c>
      <c r="K17" s="630">
        <f t="shared" si="1"/>
        <v>63386.44</v>
      </c>
      <c r="L17" s="631">
        <f>SUM(G17-K17)</f>
        <v>4909.0599999999977</v>
      </c>
      <c r="M17" s="632">
        <v>1</v>
      </c>
      <c r="N17" s="457">
        <f t="shared" si="2"/>
        <v>4909.0599999999977</v>
      </c>
      <c r="O17" s="633"/>
    </row>
    <row r="18" spans="1:16" s="112" customFormat="1" ht="15" customHeight="1">
      <c r="A18" s="476" t="s">
        <v>1610</v>
      </c>
      <c r="B18" s="586" t="s">
        <v>1106</v>
      </c>
      <c r="C18" s="449" t="s">
        <v>78</v>
      </c>
      <c r="D18" s="450">
        <v>42150</v>
      </c>
      <c r="E18" s="451">
        <v>2396</v>
      </c>
      <c r="F18" s="800">
        <v>36.35</v>
      </c>
      <c r="G18" s="629">
        <f t="shared" si="0"/>
        <v>87094.6</v>
      </c>
      <c r="H18" s="454"/>
      <c r="I18" s="444">
        <v>33.78</v>
      </c>
      <c r="J18" s="806">
        <v>30.71</v>
      </c>
      <c r="K18" s="630">
        <f t="shared" si="1"/>
        <v>73581.16</v>
      </c>
      <c r="L18" s="631">
        <f>SUM(G18-K18)</f>
        <v>13513.440000000002</v>
      </c>
      <c r="M18" s="632">
        <v>1</v>
      </c>
      <c r="N18" s="457">
        <f t="shared" si="2"/>
        <v>13513.440000000002</v>
      </c>
      <c r="O18" s="633"/>
      <c r="P18" s="114"/>
    </row>
    <row r="19" spans="1:16" s="112" customFormat="1" ht="15" customHeight="1">
      <c r="A19" s="621" t="s">
        <v>2169</v>
      </c>
      <c r="B19" s="544" t="s">
        <v>2170</v>
      </c>
      <c r="C19" s="384" t="s">
        <v>53</v>
      </c>
      <c r="D19" s="558">
        <v>42212</v>
      </c>
      <c r="E19" s="559">
        <v>342</v>
      </c>
      <c r="F19" s="640">
        <v>276.44</v>
      </c>
      <c r="G19" s="623">
        <f t="shared" si="0"/>
        <v>94542.48</v>
      </c>
      <c r="H19" s="562"/>
      <c r="I19" s="563">
        <v>267.25</v>
      </c>
      <c r="J19" s="805">
        <v>271.31</v>
      </c>
      <c r="K19" s="624">
        <f t="shared" si="1"/>
        <v>92788.02</v>
      </c>
      <c r="L19" s="625">
        <f>SUM(K19-G19)</f>
        <v>-1754.4599999999919</v>
      </c>
      <c r="M19" s="626">
        <v>1</v>
      </c>
      <c r="N19" s="565">
        <f t="shared" si="2"/>
        <v>-1754.4599999999919</v>
      </c>
      <c r="O19" s="627" t="s">
        <v>3</v>
      </c>
      <c r="P19" s="315"/>
    </row>
    <row r="20" spans="1:16" s="112" customFormat="1" ht="15" customHeight="1">
      <c r="A20" s="476" t="s">
        <v>1314</v>
      </c>
      <c r="B20" s="586" t="s">
        <v>1315</v>
      </c>
      <c r="C20" s="449" t="s">
        <v>78</v>
      </c>
      <c r="D20" s="450">
        <v>42170</v>
      </c>
      <c r="E20" s="451">
        <v>1214</v>
      </c>
      <c r="F20" s="800">
        <v>53.78</v>
      </c>
      <c r="G20" s="629">
        <f t="shared" si="0"/>
        <v>65288.92</v>
      </c>
      <c r="H20" s="454"/>
      <c r="I20" s="444">
        <v>49.27</v>
      </c>
      <c r="J20" s="806">
        <v>44.96</v>
      </c>
      <c r="K20" s="630">
        <f t="shared" si="1"/>
        <v>54581.440000000002</v>
      </c>
      <c r="L20" s="631">
        <f>SUM(G20-K20)</f>
        <v>10707.479999999996</v>
      </c>
      <c r="M20" s="632">
        <v>1</v>
      </c>
      <c r="N20" s="457">
        <f t="shared" si="2"/>
        <v>10707.479999999996</v>
      </c>
      <c r="O20" s="633"/>
      <c r="P20" s="114"/>
    </row>
    <row r="21" spans="1:16" s="114" customFormat="1" ht="15" customHeight="1">
      <c r="A21" s="476" t="s">
        <v>1327</v>
      </c>
      <c r="B21" s="586" t="s">
        <v>1328</v>
      </c>
      <c r="C21" s="449" t="s">
        <v>78</v>
      </c>
      <c r="D21" s="450">
        <v>36893</v>
      </c>
      <c r="E21" s="451">
        <v>2845</v>
      </c>
      <c r="F21" s="800">
        <v>55.81</v>
      </c>
      <c r="G21" s="629">
        <f t="shared" si="0"/>
        <v>158779.45000000001</v>
      </c>
      <c r="H21" s="454"/>
      <c r="I21" s="444">
        <v>49.14</v>
      </c>
      <c r="J21" s="806">
        <v>44.64</v>
      </c>
      <c r="K21" s="630">
        <f t="shared" si="1"/>
        <v>127000.8</v>
      </c>
      <c r="L21" s="631">
        <f>SUM(G21-K21)</f>
        <v>31778.650000000009</v>
      </c>
      <c r="M21" s="632">
        <v>1</v>
      </c>
      <c r="N21" s="457">
        <f t="shared" si="2"/>
        <v>31778.650000000009</v>
      </c>
      <c r="O21" s="633"/>
    </row>
    <row r="22" spans="1:16" s="114" customFormat="1" ht="15" customHeight="1">
      <c r="A22" s="476" t="s">
        <v>2108</v>
      </c>
      <c r="B22" s="586" t="s">
        <v>2109</v>
      </c>
      <c r="C22" s="449" t="s">
        <v>78</v>
      </c>
      <c r="D22" s="450">
        <v>42150</v>
      </c>
      <c r="E22" s="451">
        <v>1353</v>
      </c>
      <c r="F22" s="800">
        <v>74.790000000000006</v>
      </c>
      <c r="G22" s="629">
        <f t="shared" si="0"/>
        <v>101190.87000000001</v>
      </c>
      <c r="H22" s="454"/>
      <c r="I22" s="444">
        <v>65.569999999999993</v>
      </c>
      <c r="J22" s="806">
        <v>60.44</v>
      </c>
      <c r="K22" s="630">
        <f t="shared" si="1"/>
        <v>81775.319999999992</v>
      </c>
      <c r="L22" s="631">
        <f>SUM(G22-K22)</f>
        <v>19415.550000000017</v>
      </c>
      <c r="M22" s="632">
        <v>1</v>
      </c>
      <c r="N22" s="457">
        <f t="shared" si="2"/>
        <v>19415.550000000017</v>
      </c>
      <c r="O22" s="633"/>
    </row>
    <row r="23" spans="1:16" s="114" customFormat="1" ht="15" customHeight="1">
      <c r="A23" s="14" t="s">
        <v>2179</v>
      </c>
      <c r="B23" s="545" t="s">
        <v>2180</v>
      </c>
      <c r="C23" s="438" t="s">
        <v>53</v>
      </c>
      <c r="D23" s="439">
        <v>42189</v>
      </c>
      <c r="E23" s="440">
        <v>8768</v>
      </c>
      <c r="F23" s="441">
        <v>5.07</v>
      </c>
      <c r="G23" s="442">
        <f t="shared" si="0"/>
        <v>44453.760000000002</v>
      </c>
      <c r="H23" s="443"/>
      <c r="I23" s="881">
        <v>5.09</v>
      </c>
      <c r="J23" s="441">
        <v>5.15</v>
      </c>
      <c r="K23" s="445">
        <f t="shared" si="1"/>
        <v>45155.200000000004</v>
      </c>
      <c r="L23" s="446">
        <f>SUM(K23-G23)</f>
        <v>701.44000000000233</v>
      </c>
      <c r="M23" s="421">
        <v>1</v>
      </c>
      <c r="N23" s="447">
        <f t="shared" si="2"/>
        <v>701.44000000000233</v>
      </c>
      <c r="O23" s="359"/>
      <c r="P23" s="118"/>
    </row>
    <row r="24" spans="1:16" s="112" customFormat="1" ht="15" customHeight="1">
      <c r="A24" s="476" t="s">
        <v>1627</v>
      </c>
      <c r="B24" s="586" t="s">
        <v>994</v>
      </c>
      <c r="C24" s="449" t="s">
        <v>78</v>
      </c>
      <c r="D24" s="450">
        <v>42188</v>
      </c>
      <c r="E24" s="451">
        <v>1046</v>
      </c>
      <c r="F24" s="800">
        <v>77.75</v>
      </c>
      <c r="G24" s="629">
        <f t="shared" si="0"/>
        <v>81326.5</v>
      </c>
      <c r="H24" s="454"/>
      <c r="I24" s="444">
        <v>81.3</v>
      </c>
      <c r="J24" s="806">
        <v>75.180000000000007</v>
      </c>
      <c r="K24" s="630">
        <f t="shared" si="1"/>
        <v>78638.280000000013</v>
      </c>
      <c r="L24" s="631">
        <f>SUM(G24-K24)</f>
        <v>2688.2199999999866</v>
      </c>
      <c r="M24" s="632">
        <v>1</v>
      </c>
      <c r="N24" s="457">
        <f t="shared" si="2"/>
        <v>2688.2199999999866</v>
      </c>
      <c r="O24" s="633"/>
      <c r="P24" s="114"/>
    </row>
    <row r="25" spans="1:16" s="112" customFormat="1" ht="15" customHeight="1">
      <c r="A25" s="476" t="s">
        <v>2171</v>
      </c>
      <c r="B25" s="586" t="s">
        <v>2173</v>
      </c>
      <c r="C25" s="449" t="s">
        <v>78</v>
      </c>
      <c r="D25" s="450">
        <v>42216</v>
      </c>
      <c r="E25" s="451">
        <v>4110</v>
      </c>
      <c r="F25" s="800">
        <v>19.260000000000002</v>
      </c>
      <c r="G25" s="629">
        <f t="shared" si="0"/>
        <v>79158.600000000006</v>
      </c>
      <c r="H25" s="454"/>
      <c r="I25" s="444">
        <v>20.079999999999998</v>
      </c>
      <c r="J25" s="806">
        <v>18.29</v>
      </c>
      <c r="K25" s="630">
        <f t="shared" si="1"/>
        <v>75171.899999999994</v>
      </c>
      <c r="L25" s="631">
        <f>SUM(G25-K25)</f>
        <v>3986.7000000000116</v>
      </c>
      <c r="M25" s="632">
        <v>1</v>
      </c>
      <c r="N25" s="457">
        <f t="shared" si="2"/>
        <v>3986.7000000000116</v>
      </c>
      <c r="O25" s="633"/>
      <c r="P25" s="114"/>
    </row>
    <row r="26" spans="1:16" s="112" customFormat="1" ht="15" customHeight="1">
      <c r="A26" s="476" t="s">
        <v>2172</v>
      </c>
      <c r="B26" s="586" t="s">
        <v>389</v>
      </c>
      <c r="C26" s="449" t="s">
        <v>78</v>
      </c>
      <c r="D26" s="450">
        <v>42213</v>
      </c>
      <c r="E26" s="451">
        <v>991</v>
      </c>
      <c r="F26" s="800">
        <v>81.77</v>
      </c>
      <c r="G26" s="629">
        <f t="shared" si="0"/>
        <v>81034.069999999992</v>
      </c>
      <c r="H26" s="454"/>
      <c r="I26" s="444">
        <v>86.75</v>
      </c>
      <c r="J26" s="806">
        <v>80.290000000000006</v>
      </c>
      <c r="K26" s="630">
        <f t="shared" si="1"/>
        <v>79567.39</v>
      </c>
      <c r="L26" s="631">
        <f>SUM(G26-K26)</f>
        <v>1466.679999999993</v>
      </c>
      <c r="M26" s="632">
        <v>1</v>
      </c>
      <c r="N26" s="457">
        <f t="shared" si="2"/>
        <v>1466.679999999993</v>
      </c>
      <c r="O26" s="633"/>
      <c r="P26" s="114"/>
    </row>
    <row r="27" spans="1:16" s="114" customFormat="1" ht="15" customHeight="1">
      <c r="A27" s="621" t="s">
        <v>2162</v>
      </c>
      <c r="B27" s="544" t="s">
        <v>1535</v>
      </c>
      <c r="C27" s="384" t="s">
        <v>53</v>
      </c>
      <c r="D27" s="558">
        <v>42199</v>
      </c>
      <c r="E27" s="559">
        <v>3074</v>
      </c>
      <c r="F27" s="640">
        <v>58.67</v>
      </c>
      <c r="G27" s="623">
        <f t="shared" si="0"/>
        <v>180351.58000000002</v>
      </c>
      <c r="H27" s="562"/>
      <c r="I27" s="563">
        <v>62.44</v>
      </c>
      <c r="J27" s="805">
        <v>62.45</v>
      </c>
      <c r="K27" s="624">
        <f t="shared" si="1"/>
        <v>191971.30000000002</v>
      </c>
      <c r="L27" s="625">
        <f>SUM(K27-G27)</f>
        <v>11619.720000000001</v>
      </c>
      <c r="M27" s="626">
        <v>1</v>
      </c>
      <c r="N27" s="565">
        <f t="shared" si="2"/>
        <v>11619.720000000001</v>
      </c>
      <c r="O27" s="627" t="s">
        <v>3</v>
      </c>
      <c r="P27" s="315"/>
    </row>
    <row r="28" spans="1:16" s="114" customFormat="1" ht="15" customHeight="1">
      <c r="A28" s="491" t="s">
        <v>2097</v>
      </c>
      <c r="B28" s="586" t="s">
        <v>64</v>
      </c>
      <c r="C28" s="449" t="s">
        <v>78</v>
      </c>
      <c r="D28" s="450">
        <v>42136</v>
      </c>
      <c r="E28" s="451">
        <v>1777</v>
      </c>
      <c r="F28" s="800">
        <v>66.3</v>
      </c>
      <c r="G28" s="629">
        <f t="shared" si="0"/>
        <v>117815.09999999999</v>
      </c>
      <c r="H28" s="454"/>
      <c r="I28" s="444">
        <v>60.44</v>
      </c>
      <c r="J28" s="806">
        <v>54</v>
      </c>
      <c r="K28" s="630">
        <f t="shared" si="1"/>
        <v>95958</v>
      </c>
      <c r="L28" s="631">
        <f>SUM(G28-K28)</f>
        <v>21857.099999999991</v>
      </c>
      <c r="M28" s="632">
        <v>1</v>
      </c>
      <c r="N28" s="457">
        <f t="shared" si="2"/>
        <v>21857.099999999991</v>
      </c>
      <c r="O28" s="633"/>
    </row>
    <row r="29" spans="1:16" s="114" customFormat="1" ht="15" customHeight="1">
      <c r="A29" s="476" t="s">
        <v>2181</v>
      </c>
      <c r="B29" s="586" t="s">
        <v>2059</v>
      </c>
      <c r="C29" s="449" t="s">
        <v>78</v>
      </c>
      <c r="D29" s="450">
        <v>42191</v>
      </c>
      <c r="E29" s="451">
        <v>832</v>
      </c>
      <c r="F29" s="800">
        <v>72.25</v>
      </c>
      <c r="G29" s="629">
        <f t="shared" si="0"/>
        <v>60112</v>
      </c>
      <c r="H29" s="454"/>
      <c r="I29" s="444">
        <v>74.02</v>
      </c>
      <c r="J29" s="806">
        <v>68.02</v>
      </c>
      <c r="K29" s="630">
        <f t="shared" si="1"/>
        <v>56592.639999999999</v>
      </c>
      <c r="L29" s="631">
        <f>SUM(G29-K29)</f>
        <v>3519.3600000000006</v>
      </c>
      <c r="M29" s="632">
        <v>1</v>
      </c>
      <c r="N29" s="457">
        <f t="shared" si="2"/>
        <v>3519.3600000000006</v>
      </c>
      <c r="O29" s="633"/>
    </row>
    <row r="30" spans="1:16" s="112" customFormat="1" ht="15" customHeight="1">
      <c r="A30" s="621" t="s">
        <v>2174</v>
      </c>
      <c r="B30" s="544" t="s">
        <v>2175</v>
      </c>
      <c r="C30" s="384" t="s">
        <v>53</v>
      </c>
      <c r="D30" s="558">
        <v>42215</v>
      </c>
      <c r="E30" s="559">
        <v>1149</v>
      </c>
      <c r="F30" s="640">
        <v>50.29</v>
      </c>
      <c r="G30" s="623">
        <f t="shared" si="0"/>
        <v>57783.21</v>
      </c>
      <c r="H30" s="562"/>
      <c r="I30" s="563">
        <v>47.36</v>
      </c>
      <c r="J30" s="805">
        <v>48.72</v>
      </c>
      <c r="K30" s="624">
        <f t="shared" si="1"/>
        <v>55979.28</v>
      </c>
      <c r="L30" s="625">
        <f>SUM(K30-G30)</f>
        <v>-1803.9300000000003</v>
      </c>
      <c r="M30" s="626">
        <v>1</v>
      </c>
      <c r="N30" s="565">
        <f t="shared" si="2"/>
        <v>-1803.9300000000003</v>
      </c>
      <c r="O30" s="627" t="s">
        <v>3</v>
      </c>
      <c r="P30" s="315"/>
    </row>
    <row r="31" spans="1:16" s="112" customFormat="1" ht="15" customHeight="1">
      <c r="A31" s="14" t="s">
        <v>2186</v>
      </c>
      <c r="B31" s="545" t="s">
        <v>561</v>
      </c>
      <c r="C31" s="438" t="s">
        <v>53</v>
      </c>
      <c r="D31" s="439">
        <v>42235</v>
      </c>
      <c r="E31" s="440">
        <v>1813</v>
      </c>
      <c r="F31" s="441">
        <v>81.31</v>
      </c>
      <c r="G31" s="442">
        <f>SUM(E31*F31)</f>
        <v>147415.03</v>
      </c>
      <c r="H31" s="443"/>
      <c r="I31" s="881">
        <v>78.19</v>
      </c>
      <c r="J31" s="441">
        <v>78.400000000000006</v>
      </c>
      <c r="K31" s="445">
        <f>SUM(E31*J31)</f>
        <v>142139.20000000001</v>
      </c>
      <c r="L31" s="446">
        <f>SUM(K31-G31)</f>
        <v>-5275.8299999999872</v>
      </c>
      <c r="M31" s="421">
        <v>1</v>
      </c>
      <c r="N31" s="447">
        <f>SUM(L31*M31)</f>
        <v>-5275.8299999999872</v>
      </c>
      <c r="O31" s="359"/>
      <c r="P31" s="118"/>
    </row>
    <row r="32" spans="1:16" s="114" customFormat="1" ht="15" customHeight="1">
      <c r="A32" s="476" t="s">
        <v>2188</v>
      </c>
      <c r="B32" s="586" t="s">
        <v>2187</v>
      </c>
      <c r="C32" s="449" t="s">
        <v>78</v>
      </c>
      <c r="D32" s="450">
        <v>42237</v>
      </c>
      <c r="E32" s="451">
        <v>606</v>
      </c>
      <c r="F32" s="800">
        <v>98.4</v>
      </c>
      <c r="G32" s="629">
        <f>SUM(E32*F32)</f>
        <v>59630.400000000001</v>
      </c>
      <c r="H32" s="454"/>
      <c r="I32" s="444">
        <v>110.74</v>
      </c>
      <c r="J32" s="806">
        <v>93.61</v>
      </c>
      <c r="K32" s="630">
        <f>SUM(E32*J32)</f>
        <v>56727.659999999996</v>
      </c>
      <c r="L32" s="631">
        <f>SUM(G32-K32)</f>
        <v>2902.7400000000052</v>
      </c>
      <c r="M32" s="632">
        <v>1</v>
      </c>
      <c r="N32" s="457">
        <f>SUM(L32*M32)</f>
        <v>2902.7400000000052</v>
      </c>
      <c r="O32" s="633"/>
    </row>
    <row r="33" spans="1:16" s="114" customFormat="1" ht="15" customHeight="1">
      <c r="A33" s="476"/>
      <c r="B33" s="591"/>
      <c r="C33" s="449"/>
      <c r="D33" s="450"/>
      <c r="E33" s="451"/>
      <c r="F33" s="800"/>
      <c r="G33" s="629"/>
      <c r="H33" s="454"/>
      <c r="I33" s="444"/>
      <c r="J33" s="806"/>
      <c r="K33" s="630"/>
      <c r="L33" s="631"/>
      <c r="M33" s="632"/>
      <c r="N33" s="457"/>
      <c r="O33" s="633"/>
    </row>
    <row r="34" spans="1:16" s="8" customFormat="1" ht="15" customHeight="1">
      <c r="A34" s="476"/>
      <c r="B34" s="448"/>
      <c r="C34" s="448"/>
      <c r="D34" s="460"/>
      <c r="E34" s="476"/>
      <c r="F34" s="654"/>
      <c r="G34" s="630"/>
      <c r="H34" s="460"/>
      <c r="I34" s="655"/>
      <c r="J34" s="654" t="s">
        <v>3</v>
      </c>
      <c r="K34" s="630"/>
      <c r="L34" s="616"/>
      <c r="M34" s="656"/>
      <c r="N34" s="466"/>
      <c r="O34" s="530"/>
      <c r="P34" s="153"/>
    </row>
    <row r="35" spans="1:16" s="14" customFormat="1" ht="16.5" thickBot="1">
      <c r="A35" s="657" t="s">
        <v>665</v>
      </c>
      <c r="B35" s="35"/>
      <c r="C35" s="35"/>
      <c r="D35" s="35"/>
      <c r="E35" s="35"/>
      <c r="F35" s="147"/>
      <c r="G35" s="127"/>
      <c r="H35" s="37"/>
      <c r="I35" s="38"/>
      <c r="J35" s="147"/>
      <c r="K35" s="127"/>
      <c r="L35" s="658"/>
      <c r="M35" s="165"/>
      <c r="N35" s="233">
        <f>SUM(N13:N34)</f>
        <v>140592.96000000008</v>
      </c>
    </row>
    <row r="36" spans="1:16" s="14" customFormat="1" ht="16.5" thickTop="1">
      <c r="A36" s="621"/>
      <c r="B36" s="47"/>
      <c r="C36" s="47"/>
      <c r="D36" s="47"/>
      <c r="E36" s="47"/>
      <c r="F36" s="148"/>
      <c r="G36" s="128"/>
      <c r="H36" s="49"/>
      <c r="I36" s="50"/>
      <c r="J36" s="148"/>
      <c r="K36" s="128"/>
      <c r="L36" s="659"/>
      <c r="M36" s="166"/>
      <c r="N36" s="284"/>
    </row>
    <row r="37" spans="1:16" ht="11.25" customHeight="1">
      <c r="A37" s="470"/>
      <c r="B37" s="468"/>
      <c r="C37" s="468"/>
      <c r="D37" s="469"/>
      <c r="E37" s="470"/>
      <c r="F37" s="660"/>
      <c r="G37" s="661"/>
      <c r="H37" s="469"/>
      <c r="I37" s="472"/>
      <c r="J37" s="660"/>
      <c r="K37" s="661"/>
      <c r="L37" s="662"/>
      <c r="M37" s="663"/>
      <c r="N37" s="473"/>
    </row>
    <row r="38" spans="1:16" ht="11.25" customHeight="1">
      <c r="A38" s="470"/>
      <c r="B38" s="468"/>
      <c r="C38" s="468"/>
      <c r="D38" s="470"/>
      <c r="E38" s="470"/>
      <c r="F38" s="660"/>
      <c r="G38" s="661"/>
      <c r="H38" s="470"/>
      <c r="I38" s="472"/>
      <c r="J38" s="660"/>
      <c r="K38" s="661"/>
      <c r="L38" s="662"/>
      <c r="M38" s="663"/>
      <c r="N38" s="473"/>
    </row>
    <row r="39" spans="1:16" ht="11.25" customHeight="1">
      <c r="A39" s="476"/>
      <c r="B39" s="448"/>
      <c r="C39" s="448"/>
      <c r="D39" s="476"/>
      <c r="E39" s="476"/>
      <c r="F39" s="654"/>
      <c r="G39" s="630"/>
      <c r="H39" s="476"/>
      <c r="I39" s="477"/>
      <c r="J39" s="654"/>
      <c r="K39" s="630"/>
      <c r="L39" s="631"/>
      <c r="M39" s="656"/>
      <c r="N39" s="466"/>
    </row>
    <row r="40" spans="1:16" s="22" customFormat="1" ht="18.75">
      <c r="A40" s="664"/>
      <c r="B40" s="479"/>
      <c r="C40" s="479"/>
      <c r="D40" s="479"/>
      <c r="E40" s="479" t="s">
        <v>666</v>
      </c>
      <c r="F40" s="665"/>
      <c r="G40" s="666"/>
      <c r="H40" s="479"/>
      <c r="I40" s="481"/>
      <c r="J40" s="667"/>
      <c r="K40" s="232">
        <f>SUM(N587)</f>
        <v>-28147.908999999665</v>
      </c>
      <c r="L40" s="668"/>
      <c r="M40" s="227"/>
      <c r="N40" s="482"/>
      <c r="O40" s="417"/>
    </row>
    <row r="41" spans="1:16" s="2" customFormat="1" ht="15" customHeight="1">
      <c r="A41" s="417"/>
      <c r="B41" s="14" t="s">
        <v>668</v>
      </c>
      <c r="C41" s="14" t="s">
        <v>181</v>
      </c>
      <c r="D41" s="14" t="s">
        <v>17</v>
      </c>
      <c r="E41" s="14" t="s">
        <v>26</v>
      </c>
      <c r="F41" s="602" t="s">
        <v>19</v>
      </c>
      <c r="G41" s="605" t="s">
        <v>675</v>
      </c>
      <c r="H41" s="14"/>
      <c r="I41" s="431" t="s">
        <v>18</v>
      </c>
      <c r="J41" s="602" t="s">
        <v>681</v>
      </c>
      <c r="K41" s="605" t="s">
        <v>674</v>
      </c>
      <c r="L41" s="607" t="s">
        <v>890</v>
      </c>
      <c r="M41" s="608" t="s">
        <v>27</v>
      </c>
      <c r="N41" s="432" t="s">
        <v>15</v>
      </c>
      <c r="O41" s="14"/>
    </row>
    <row r="42" spans="1:16" s="2" customFormat="1" ht="15" customHeight="1">
      <c r="A42" s="417"/>
      <c r="B42" s="14" t="s">
        <v>0</v>
      </c>
      <c r="C42" s="14"/>
      <c r="D42" s="14" t="s">
        <v>25</v>
      </c>
      <c r="E42" s="14" t="s">
        <v>21</v>
      </c>
      <c r="F42" s="602" t="s">
        <v>673</v>
      </c>
      <c r="G42" s="605" t="s">
        <v>884</v>
      </c>
      <c r="H42" s="14"/>
      <c r="I42" s="431" t="s">
        <v>7</v>
      </c>
      <c r="J42" s="602" t="s">
        <v>888</v>
      </c>
      <c r="K42" s="605" t="s">
        <v>884</v>
      </c>
      <c r="L42" s="607" t="s">
        <v>884</v>
      </c>
      <c r="M42" s="608" t="s">
        <v>891</v>
      </c>
      <c r="N42" s="432" t="s">
        <v>884</v>
      </c>
      <c r="O42" s="14"/>
    </row>
    <row r="43" spans="1:16" s="537" customFormat="1" ht="15" customHeight="1">
      <c r="A43" s="669"/>
      <c r="B43" s="593"/>
      <c r="C43" s="593"/>
      <c r="D43" s="593"/>
      <c r="E43" s="593"/>
      <c r="F43" s="670"/>
      <c r="G43" s="671"/>
      <c r="H43" s="593"/>
      <c r="I43" s="672"/>
      <c r="J43" s="670"/>
      <c r="K43" s="671"/>
      <c r="L43" s="673"/>
      <c r="M43" s="674" t="s">
        <v>884</v>
      </c>
      <c r="N43" s="790"/>
      <c r="O43" s="593"/>
    </row>
    <row r="44" spans="1:16" s="538" customFormat="1" ht="15" customHeight="1">
      <c r="A44" s="675"/>
      <c r="B44" s="594"/>
      <c r="C44" s="594"/>
      <c r="D44" s="676"/>
      <c r="E44" s="677"/>
      <c r="F44" s="678"/>
      <c r="G44" s="679"/>
      <c r="H44" s="680"/>
      <c r="I44" s="681"/>
      <c r="J44" s="678"/>
      <c r="K44" s="682"/>
      <c r="L44" s="683"/>
      <c r="M44" s="684"/>
      <c r="N44" s="791"/>
      <c r="O44" s="685"/>
    </row>
    <row r="45" spans="1:16" s="538" customFormat="1" ht="15" customHeight="1">
      <c r="A45" s="675" t="s">
        <v>368</v>
      </c>
      <c r="B45" s="594" t="s">
        <v>369</v>
      </c>
      <c r="C45" s="594" t="s">
        <v>78</v>
      </c>
      <c r="D45" s="686">
        <v>40798</v>
      </c>
      <c r="E45" s="675">
        <v>500</v>
      </c>
      <c r="F45" s="687">
        <v>25.03</v>
      </c>
      <c r="G45" s="688">
        <f t="shared" ref="G45:G51" si="3">SUM(E45*F45)</f>
        <v>12515</v>
      </c>
      <c r="H45" s="689"/>
      <c r="I45" s="676">
        <v>40843</v>
      </c>
      <c r="J45" s="687">
        <v>26.785</v>
      </c>
      <c r="K45" s="690">
        <f t="shared" ref="K45:K51" si="4">SUM(E45*J45)</f>
        <v>13392.5</v>
      </c>
      <c r="L45" s="683">
        <f t="shared" ref="L45:L50" si="5">SUM(G45-K45)</f>
        <v>-877.5</v>
      </c>
      <c r="M45" s="691">
        <v>1</v>
      </c>
      <c r="N45" s="792">
        <f t="shared" ref="N45:N50" si="6">SUM(G45-K45)*M45</f>
        <v>-877.5</v>
      </c>
      <c r="O45" s="685"/>
    </row>
    <row r="46" spans="1:16" s="538" customFormat="1" ht="15" customHeight="1">
      <c r="A46" s="675" t="s">
        <v>370</v>
      </c>
      <c r="B46" s="594" t="s">
        <v>371</v>
      </c>
      <c r="C46" s="594" t="s">
        <v>78</v>
      </c>
      <c r="D46" s="686">
        <v>40808</v>
      </c>
      <c r="E46" s="675">
        <v>136</v>
      </c>
      <c r="F46" s="687">
        <v>81.93</v>
      </c>
      <c r="G46" s="688">
        <f t="shared" si="3"/>
        <v>11142.480000000001</v>
      </c>
      <c r="H46" s="689"/>
      <c r="I46" s="676">
        <v>40834</v>
      </c>
      <c r="J46" s="687">
        <v>85.99</v>
      </c>
      <c r="K46" s="690">
        <f t="shared" si="4"/>
        <v>11694.64</v>
      </c>
      <c r="L46" s="683">
        <f t="shared" si="5"/>
        <v>-552.15999999999804</v>
      </c>
      <c r="M46" s="691">
        <v>1</v>
      </c>
      <c r="N46" s="792">
        <f t="shared" si="6"/>
        <v>-552.15999999999804</v>
      </c>
      <c r="O46" s="685"/>
    </row>
    <row r="47" spans="1:16" s="538" customFormat="1" ht="15" customHeight="1">
      <c r="A47" s="675" t="s">
        <v>372</v>
      </c>
      <c r="B47" s="594" t="s">
        <v>373</v>
      </c>
      <c r="C47" s="594" t="s">
        <v>78</v>
      </c>
      <c r="D47" s="686">
        <v>40808</v>
      </c>
      <c r="E47" s="675">
        <v>376</v>
      </c>
      <c r="F47" s="687">
        <v>24.11</v>
      </c>
      <c r="G47" s="688">
        <f t="shared" si="3"/>
        <v>9065.36</v>
      </c>
      <c r="H47" s="689"/>
      <c r="I47" s="676">
        <v>40844</v>
      </c>
      <c r="J47" s="687">
        <v>25.45</v>
      </c>
      <c r="K47" s="690">
        <f t="shared" si="4"/>
        <v>9569.1999999999989</v>
      </c>
      <c r="L47" s="683">
        <f t="shared" si="5"/>
        <v>-503.83999999999833</v>
      </c>
      <c r="M47" s="691">
        <v>1</v>
      </c>
      <c r="N47" s="792">
        <f t="shared" si="6"/>
        <v>-503.83999999999833</v>
      </c>
      <c r="O47" s="685"/>
    </row>
    <row r="48" spans="1:16" s="538" customFormat="1" ht="15" customHeight="1">
      <c r="A48" s="675" t="s">
        <v>374</v>
      </c>
      <c r="B48" s="594" t="s">
        <v>375</v>
      </c>
      <c r="C48" s="594" t="s">
        <v>78</v>
      </c>
      <c r="D48" s="686">
        <v>40808</v>
      </c>
      <c r="E48" s="675">
        <v>1020</v>
      </c>
      <c r="F48" s="687">
        <v>9.3219999999999992</v>
      </c>
      <c r="G48" s="688">
        <f t="shared" si="3"/>
        <v>9508.4399999999987</v>
      </c>
      <c r="H48" s="689"/>
      <c r="I48" s="676">
        <v>40821</v>
      </c>
      <c r="J48" s="687">
        <v>10.3</v>
      </c>
      <c r="K48" s="690">
        <f t="shared" si="4"/>
        <v>10506</v>
      </c>
      <c r="L48" s="692">
        <f t="shared" si="5"/>
        <v>-997.56000000000131</v>
      </c>
      <c r="M48" s="691">
        <v>1</v>
      </c>
      <c r="N48" s="792">
        <f t="shared" si="6"/>
        <v>-997.56000000000131</v>
      </c>
      <c r="O48" s="685"/>
    </row>
    <row r="49" spans="1:15" s="538" customFormat="1" ht="15" customHeight="1">
      <c r="A49" s="675" t="s">
        <v>376</v>
      </c>
      <c r="B49" s="594" t="s">
        <v>377</v>
      </c>
      <c r="C49" s="594" t="s">
        <v>78</v>
      </c>
      <c r="D49" s="686">
        <v>40798</v>
      </c>
      <c r="E49" s="675">
        <v>2777</v>
      </c>
      <c r="F49" s="687">
        <v>3.66</v>
      </c>
      <c r="G49" s="688">
        <f t="shared" si="3"/>
        <v>10163.82</v>
      </c>
      <c r="H49" s="689"/>
      <c r="I49" s="693"/>
      <c r="J49" s="687">
        <v>3.13</v>
      </c>
      <c r="K49" s="690">
        <f t="shared" si="4"/>
        <v>8692.01</v>
      </c>
      <c r="L49" s="683">
        <f t="shared" si="5"/>
        <v>1471.8099999999995</v>
      </c>
      <c r="M49" s="691">
        <v>1</v>
      </c>
      <c r="N49" s="792">
        <f t="shared" si="6"/>
        <v>1471.8099999999995</v>
      </c>
      <c r="O49" s="685"/>
    </row>
    <row r="50" spans="1:15" s="538" customFormat="1" ht="15" customHeight="1">
      <c r="A50" s="675" t="s">
        <v>368</v>
      </c>
      <c r="B50" s="594" t="s">
        <v>369</v>
      </c>
      <c r="C50" s="594" t="s">
        <v>78</v>
      </c>
      <c r="D50" s="686">
        <v>40798</v>
      </c>
      <c r="E50" s="675">
        <v>500</v>
      </c>
      <c r="F50" s="687">
        <v>25.03</v>
      </c>
      <c r="G50" s="688">
        <f t="shared" si="3"/>
        <v>12515</v>
      </c>
      <c r="H50" s="689"/>
      <c r="I50" s="693"/>
      <c r="J50" s="687">
        <v>24</v>
      </c>
      <c r="K50" s="690">
        <f t="shared" si="4"/>
        <v>12000</v>
      </c>
      <c r="L50" s="683">
        <f t="shared" si="5"/>
        <v>515</v>
      </c>
      <c r="M50" s="691">
        <v>1</v>
      </c>
      <c r="N50" s="792">
        <f t="shared" si="6"/>
        <v>515</v>
      </c>
      <c r="O50" s="685"/>
    </row>
    <row r="51" spans="1:15" s="538" customFormat="1" ht="15" customHeight="1">
      <c r="A51" s="677" t="s">
        <v>475</v>
      </c>
      <c r="B51" s="595" t="s">
        <v>476</v>
      </c>
      <c r="C51" s="595" t="s">
        <v>53</v>
      </c>
      <c r="D51" s="676">
        <v>40918</v>
      </c>
      <c r="E51" s="677">
        <v>435</v>
      </c>
      <c r="F51" s="678">
        <v>52.31</v>
      </c>
      <c r="G51" s="679">
        <f t="shared" si="3"/>
        <v>22754.850000000002</v>
      </c>
      <c r="H51" s="680"/>
      <c r="I51" s="676">
        <v>40991</v>
      </c>
      <c r="J51" s="678">
        <v>52.88</v>
      </c>
      <c r="K51" s="682">
        <f t="shared" si="4"/>
        <v>23002.800000000003</v>
      </c>
      <c r="L51" s="683">
        <f t="shared" ref="L51:L76" si="7">SUM(K51-G51)</f>
        <v>247.95000000000073</v>
      </c>
      <c r="M51" s="691">
        <v>1</v>
      </c>
      <c r="N51" s="792">
        <f t="shared" ref="N51:N76" si="8">SUM(K51-G51)*M51</f>
        <v>247.95000000000073</v>
      </c>
      <c r="O51" s="685"/>
    </row>
    <row r="52" spans="1:15" s="538" customFormat="1" ht="15" customHeight="1">
      <c r="A52" s="677" t="s">
        <v>477</v>
      </c>
      <c r="B52" s="595" t="s">
        <v>478</v>
      </c>
      <c r="C52" s="595" t="s">
        <v>53</v>
      </c>
      <c r="D52" s="676">
        <v>40947</v>
      </c>
      <c r="E52" s="677">
        <v>403</v>
      </c>
      <c r="F52" s="678">
        <v>38.35</v>
      </c>
      <c r="G52" s="679">
        <f t="shared" ref="G52:G100" si="9">SUM(E52*F52)</f>
        <v>15455.050000000001</v>
      </c>
      <c r="H52" s="680"/>
      <c r="I52" s="676">
        <v>40973</v>
      </c>
      <c r="J52" s="678">
        <v>38.549999999999997</v>
      </c>
      <c r="K52" s="682">
        <f t="shared" ref="K52:K100" si="10">SUM(E52*J52)</f>
        <v>15535.65</v>
      </c>
      <c r="L52" s="683">
        <f t="shared" si="7"/>
        <v>80.599999999998545</v>
      </c>
      <c r="M52" s="691">
        <v>1</v>
      </c>
      <c r="N52" s="792">
        <f t="shared" si="8"/>
        <v>80.599999999998545</v>
      </c>
      <c r="O52" s="685"/>
    </row>
    <row r="53" spans="1:15" s="538" customFormat="1" ht="15" customHeight="1">
      <c r="A53" s="677" t="s">
        <v>479</v>
      </c>
      <c r="B53" s="595" t="s">
        <v>480</v>
      </c>
      <c r="C53" s="595" t="s">
        <v>53</v>
      </c>
      <c r="D53" s="676">
        <v>40948</v>
      </c>
      <c r="E53" s="677">
        <v>141</v>
      </c>
      <c r="F53" s="678">
        <v>87.76</v>
      </c>
      <c r="G53" s="679">
        <f t="shared" si="9"/>
        <v>12374.16</v>
      </c>
      <c r="H53" s="680"/>
      <c r="I53" s="676">
        <v>40973</v>
      </c>
      <c r="J53" s="678">
        <v>82.06</v>
      </c>
      <c r="K53" s="682">
        <f t="shared" si="10"/>
        <v>11570.460000000001</v>
      </c>
      <c r="L53" s="683">
        <f t="shared" si="7"/>
        <v>-803.69999999999891</v>
      </c>
      <c r="M53" s="691">
        <v>1</v>
      </c>
      <c r="N53" s="792">
        <f t="shared" si="8"/>
        <v>-803.69999999999891</v>
      </c>
      <c r="O53" s="685"/>
    </row>
    <row r="54" spans="1:15" s="538" customFormat="1" ht="15" customHeight="1">
      <c r="A54" s="677" t="s">
        <v>1291</v>
      </c>
      <c r="B54" s="595" t="s">
        <v>481</v>
      </c>
      <c r="C54" s="595" t="s">
        <v>53</v>
      </c>
      <c r="D54" s="676">
        <v>40948</v>
      </c>
      <c r="E54" s="677">
        <v>203</v>
      </c>
      <c r="F54" s="678">
        <v>82.74</v>
      </c>
      <c r="G54" s="679">
        <f t="shared" si="9"/>
        <v>16796.219999999998</v>
      </c>
      <c r="H54" s="680"/>
      <c r="I54" s="676">
        <v>40974</v>
      </c>
      <c r="J54" s="678">
        <v>81.150000000000006</v>
      </c>
      <c r="K54" s="682">
        <f t="shared" si="10"/>
        <v>16473.45</v>
      </c>
      <c r="L54" s="683">
        <f t="shared" si="7"/>
        <v>-322.7699999999968</v>
      </c>
      <c r="M54" s="691">
        <v>1</v>
      </c>
      <c r="N54" s="792">
        <f t="shared" si="8"/>
        <v>-322.7699999999968</v>
      </c>
      <c r="O54" s="685"/>
    </row>
    <row r="55" spans="1:15" s="538" customFormat="1" ht="15" customHeight="1">
      <c r="A55" s="677" t="s">
        <v>482</v>
      </c>
      <c r="B55" s="595" t="s">
        <v>483</v>
      </c>
      <c r="C55" s="595" t="s">
        <v>53</v>
      </c>
      <c r="D55" s="676">
        <v>40786</v>
      </c>
      <c r="E55" s="677">
        <v>609</v>
      </c>
      <c r="F55" s="678">
        <v>30.22</v>
      </c>
      <c r="G55" s="679">
        <f t="shared" si="9"/>
        <v>18403.98</v>
      </c>
      <c r="H55" s="680"/>
      <c r="I55" s="676">
        <v>40974</v>
      </c>
      <c r="J55" s="678">
        <v>31.29</v>
      </c>
      <c r="K55" s="682">
        <f t="shared" si="10"/>
        <v>19055.61</v>
      </c>
      <c r="L55" s="683">
        <f t="shared" si="7"/>
        <v>651.63000000000102</v>
      </c>
      <c r="M55" s="691">
        <v>1</v>
      </c>
      <c r="N55" s="792">
        <f t="shared" si="8"/>
        <v>651.63000000000102</v>
      </c>
      <c r="O55" s="685"/>
    </row>
    <row r="56" spans="1:15" s="538" customFormat="1" ht="15" customHeight="1">
      <c r="A56" s="677" t="s">
        <v>484</v>
      </c>
      <c r="B56" s="595" t="s">
        <v>485</v>
      </c>
      <c r="C56" s="595" t="s">
        <v>53</v>
      </c>
      <c r="D56" s="676">
        <v>40913</v>
      </c>
      <c r="E56" s="677">
        <v>505</v>
      </c>
      <c r="F56" s="678">
        <v>38.64</v>
      </c>
      <c r="G56" s="679">
        <f t="shared" si="9"/>
        <v>19513.2</v>
      </c>
      <c r="H56" s="680"/>
      <c r="I56" s="676">
        <v>40974</v>
      </c>
      <c r="J56" s="678">
        <v>37.43</v>
      </c>
      <c r="K56" s="682">
        <f t="shared" si="10"/>
        <v>18902.150000000001</v>
      </c>
      <c r="L56" s="683">
        <f t="shared" si="7"/>
        <v>-611.04999999999927</v>
      </c>
      <c r="M56" s="691">
        <v>1</v>
      </c>
      <c r="N56" s="792">
        <f>SUM(K56-G56)*M56</f>
        <v>-611.04999999999927</v>
      </c>
      <c r="O56" s="685"/>
    </row>
    <row r="57" spans="1:15" s="538" customFormat="1" ht="15" customHeight="1">
      <c r="A57" s="677" t="s">
        <v>486</v>
      </c>
      <c r="B57" s="595" t="s">
        <v>487</v>
      </c>
      <c r="C57" s="595" t="s">
        <v>53</v>
      </c>
      <c r="D57" s="676">
        <v>40953</v>
      </c>
      <c r="E57" s="677">
        <v>485</v>
      </c>
      <c r="F57" s="678">
        <v>29.5</v>
      </c>
      <c r="G57" s="679">
        <f t="shared" si="9"/>
        <v>14307.5</v>
      </c>
      <c r="H57" s="680"/>
      <c r="I57" s="676">
        <v>40974</v>
      </c>
      <c r="J57" s="678">
        <v>28.52</v>
      </c>
      <c r="K57" s="682">
        <f t="shared" si="10"/>
        <v>13832.199999999999</v>
      </c>
      <c r="L57" s="683">
        <f t="shared" si="7"/>
        <v>-475.30000000000109</v>
      </c>
      <c r="M57" s="691">
        <v>1</v>
      </c>
      <c r="N57" s="792">
        <f t="shared" si="8"/>
        <v>-475.30000000000109</v>
      </c>
      <c r="O57" s="685"/>
    </row>
    <row r="58" spans="1:15" s="538" customFormat="1" ht="15" customHeight="1">
      <c r="A58" s="677" t="s">
        <v>488</v>
      </c>
      <c r="B58" s="595" t="s">
        <v>489</v>
      </c>
      <c r="C58" s="595" t="s">
        <v>53</v>
      </c>
      <c r="D58" s="676">
        <v>40962</v>
      </c>
      <c r="E58" s="677">
        <v>1510</v>
      </c>
      <c r="F58" s="678">
        <v>13.82</v>
      </c>
      <c r="G58" s="679">
        <f t="shared" si="9"/>
        <v>20868.2</v>
      </c>
      <c r="H58" s="680"/>
      <c r="I58" s="676">
        <v>40974</v>
      </c>
      <c r="J58" s="678">
        <v>13.17</v>
      </c>
      <c r="K58" s="682">
        <f t="shared" si="10"/>
        <v>19886.7</v>
      </c>
      <c r="L58" s="683">
        <f t="shared" si="7"/>
        <v>-981.5</v>
      </c>
      <c r="M58" s="691">
        <v>1</v>
      </c>
      <c r="N58" s="792">
        <f t="shared" si="8"/>
        <v>-981.5</v>
      </c>
      <c r="O58" s="685"/>
    </row>
    <row r="59" spans="1:15" s="538" customFormat="1" ht="15" customHeight="1">
      <c r="A59" s="677" t="s">
        <v>490</v>
      </c>
      <c r="B59" s="595" t="s">
        <v>491</v>
      </c>
      <c r="C59" s="595" t="s">
        <v>53</v>
      </c>
      <c r="D59" s="676">
        <v>40953</v>
      </c>
      <c r="E59" s="677">
        <v>421</v>
      </c>
      <c r="F59" s="678">
        <v>54.32</v>
      </c>
      <c r="G59" s="679">
        <f t="shared" si="9"/>
        <v>22868.720000000001</v>
      </c>
      <c r="H59" s="680"/>
      <c r="I59" s="676">
        <v>40989</v>
      </c>
      <c r="J59" s="678">
        <v>53.96</v>
      </c>
      <c r="K59" s="682">
        <f t="shared" si="10"/>
        <v>22717.16</v>
      </c>
      <c r="L59" s="683">
        <f t="shared" si="7"/>
        <v>-151.56000000000131</v>
      </c>
      <c r="M59" s="691">
        <v>1</v>
      </c>
      <c r="N59" s="792">
        <f t="shared" si="8"/>
        <v>-151.56000000000131</v>
      </c>
      <c r="O59" s="685"/>
    </row>
    <row r="60" spans="1:15" s="538" customFormat="1" ht="15" customHeight="1">
      <c r="A60" s="677" t="s">
        <v>1292</v>
      </c>
      <c r="B60" s="595" t="s">
        <v>492</v>
      </c>
      <c r="C60" s="595" t="s">
        <v>53</v>
      </c>
      <c r="D60" s="676">
        <v>40980</v>
      </c>
      <c r="E60" s="694">
        <v>819</v>
      </c>
      <c r="F60" s="678">
        <v>59.32</v>
      </c>
      <c r="G60" s="679">
        <f t="shared" si="9"/>
        <v>48583.08</v>
      </c>
      <c r="H60" s="680"/>
      <c r="I60" s="676">
        <v>40988</v>
      </c>
      <c r="J60" s="678">
        <v>58.1</v>
      </c>
      <c r="K60" s="682">
        <f t="shared" si="10"/>
        <v>47583.9</v>
      </c>
      <c r="L60" s="683">
        <f t="shared" si="7"/>
        <v>-999.18000000000029</v>
      </c>
      <c r="M60" s="691">
        <v>1</v>
      </c>
      <c r="N60" s="792">
        <f t="shared" si="8"/>
        <v>-999.18000000000029</v>
      </c>
      <c r="O60" s="685"/>
    </row>
    <row r="61" spans="1:15" s="538" customFormat="1" ht="15" customHeight="1">
      <c r="A61" s="677" t="s">
        <v>493</v>
      </c>
      <c r="B61" s="595" t="s">
        <v>494</v>
      </c>
      <c r="C61" s="595" t="s">
        <v>53</v>
      </c>
      <c r="D61" s="676">
        <v>40987</v>
      </c>
      <c r="E61" s="677">
        <v>685</v>
      </c>
      <c r="F61" s="678">
        <v>94.58</v>
      </c>
      <c r="G61" s="679">
        <f t="shared" si="9"/>
        <v>64787.299999999996</v>
      </c>
      <c r="H61" s="680"/>
      <c r="I61" s="676">
        <v>40990</v>
      </c>
      <c r="J61" s="678">
        <v>93.12</v>
      </c>
      <c r="K61" s="682">
        <f t="shared" si="10"/>
        <v>63787.200000000004</v>
      </c>
      <c r="L61" s="683">
        <f t="shared" si="7"/>
        <v>-1000.0999999999913</v>
      </c>
      <c r="M61" s="691">
        <v>1</v>
      </c>
      <c r="N61" s="792">
        <f t="shared" si="8"/>
        <v>-1000.0999999999913</v>
      </c>
      <c r="O61" s="685"/>
    </row>
    <row r="62" spans="1:15" s="538" customFormat="1" ht="15" customHeight="1">
      <c r="A62" s="677" t="s">
        <v>495</v>
      </c>
      <c r="B62" s="595" t="s">
        <v>496</v>
      </c>
      <c r="C62" s="595" t="s">
        <v>53</v>
      </c>
      <c r="D62" s="676">
        <v>40980</v>
      </c>
      <c r="E62" s="677">
        <v>555</v>
      </c>
      <c r="F62" s="678">
        <v>110.9</v>
      </c>
      <c r="G62" s="679">
        <f t="shared" si="9"/>
        <v>61549.5</v>
      </c>
      <c r="H62" s="680"/>
      <c r="I62" s="676">
        <v>40988</v>
      </c>
      <c r="J62" s="678">
        <v>109.1</v>
      </c>
      <c r="K62" s="682">
        <f t="shared" si="10"/>
        <v>60550.5</v>
      </c>
      <c r="L62" s="683">
        <f t="shared" si="7"/>
        <v>-999</v>
      </c>
      <c r="M62" s="691">
        <v>1</v>
      </c>
      <c r="N62" s="792">
        <f t="shared" si="8"/>
        <v>-999</v>
      </c>
      <c r="O62" s="685"/>
    </row>
    <row r="63" spans="1:15" s="538" customFormat="1" ht="15" customHeight="1">
      <c r="A63" s="677" t="s">
        <v>497</v>
      </c>
      <c r="B63" s="595" t="s">
        <v>498</v>
      </c>
      <c r="C63" s="595" t="s">
        <v>53</v>
      </c>
      <c r="D63" s="676">
        <v>40940</v>
      </c>
      <c r="E63" s="677">
        <v>1220</v>
      </c>
      <c r="F63" s="678">
        <v>45.78</v>
      </c>
      <c r="G63" s="679">
        <f t="shared" si="9"/>
        <v>55851.6</v>
      </c>
      <c r="H63" s="680"/>
      <c r="I63" s="676">
        <v>40991</v>
      </c>
      <c r="J63" s="678">
        <v>49.55</v>
      </c>
      <c r="K63" s="682">
        <f t="shared" si="10"/>
        <v>60451</v>
      </c>
      <c r="L63" s="683">
        <f t="shared" si="7"/>
        <v>4599.4000000000015</v>
      </c>
      <c r="M63" s="691">
        <v>1</v>
      </c>
      <c r="N63" s="792">
        <f t="shared" si="8"/>
        <v>4599.4000000000015</v>
      </c>
      <c r="O63" s="685"/>
    </row>
    <row r="64" spans="1:15" s="538" customFormat="1" ht="15" customHeight="1">
      <c r="A64" s="677" t="s">
        <v>499</v>
      </c>
      <c r="B64" s="595" t="s">
        <v>500</v>
      </c>
      <c r="C64" s="595" t="s">
        <v>53</v>
      </c>
      <c r="D64" s="676">
        <v>40994</v>
      </c>
      <c r="E64" s="677">
        <v>455</v>
      </c>
      <c r="F64" s="678">
        <v>151.1</v>
      </c>
      <c r="G64" s="679">
        <f t="shared" si="9"/>
        <v>68750.5</v>
      </c>
      <c r="H64" s="680"/>
      <c r="I64" s="676">
        <v>40996</v>
      </c>
      <c r="J64" s="678">
        <v>148.9</v>
      </c>
      <c r="K64" s="682">
        <f t="shared" si="10"/>
        <v>67749.5</v>
      </c>
      <c r="L64" s="683">
        <f t="shared" si="7"/>
        <v>-1001</v>
      </c>
      <c r="M64" s="691">
        <v>1</v>
      </c>
      <c r="N64" s="792">
        <f t="shared" si="8"/>
        <v>-1001</v>
      </c>
      <c r="O64" s="685"/>
    </row>
    <row r="65" spans="1:15" s="538" customFormat="1" ht="15" customHeight="1">
      <c r="A65" s="669" t="s">
        <v>501</v>
      </c>
      <c r="B65" s="595" t="s">
        <v>502</v>
      </c>
      <c r="C65" s="595" t="s">
        <v>53</v>
      </c>
      <c r="D65" s="676">
        <v>41001</v>
      </c>
      <c r="E65" s="677">
        <v>813</v>
      </c>
      <c r="F65" s="678">
        <v>74.27</v>
      </c>
      <c r="G65" s="679">
        <f t="shared" si="9"/>
        <v>60381.509999999995</v>
      </c>
      <c r="H65" s="680"/>
      <c r="I65" s="676">
        <v>41002</v>
      </c>
      <c r="J65" s="678">
        <v>73.069999999999993</v>
      </c>
      <c r="K65" s="682">
        <f t="shared" si="10"/>
        <v>59405.909999999996</v>
      </c>
      <c r="L65" s="683">
        <f t="shared" si="7"/>
        <v>-975.59999999999854</v>
      </c>
      <c r="M65" s="691">
        <v>1</v>
      </c>
      <c r="N65" s="792">
        <f t="shared" si="8"/>
        <v>-975.59999999999854</v>
      </c>
      <c r="O65" s="685"/>
    </row>
    <row r="66" spans="1:15" s="538" customFormat="1" ht="15" customHeight="1">
      <c r="A66" s="669" t="s">
        <v>503</v>
      </c>
      <c r="B66" s="595" t="s">
        <v>504</v>
      </c>
      <c r="C66" s="595" t="s">
        <v>53</v>
      </c>
      <c r="D66" s="676">
        <v>40981</v>
      </c>
      <c r="E66" s="677">
        <v>595</v>
      </c>
      <c r="F66" s="678">
        <v>20.440000000000001</v>
      </c>
      <c r="G66" s="679">
        <f t="shared" si="9"/>
        <v>12161.800000000001</v>
      </c>
      <c r="H66" s="680"/>
      <c r="I66" s="676">
        <v>41004</v>
      </c>
      <c r="J66" s="678">
        <v>18.760000000000002</v>
      </c>
      <c r="K66" s="682">
        <f t="shared" si="10"/>
        <v>11162.2</v>
      </c>
      <c r="L66" s="683">
        <f t="shared" si="7"/>
        <v>-999.60000000000036</v>
      </c>
      <c r="M66" s="691">
        <v>1</v>
      </c>
      <c r="N66" s="792">
        <f t="shared" si="8"/>
        <v>-999.60000000000036</v>
      </c>
      <c r="O66" s="685"/>
    </row>
    <row r="67" spans="1:15" s="538" customFormat="1" ht="15" customHeight="1">
      <c r="A67" s="677" t="s">
        <v>505</v>
      </c>
      <c r="B67" s="595" t="s">
        <v>506</v>
      </c>
      <c r="C67" s="595" t="s">
        <v>53</v>
      </c>
      <c r="D67" s="676">
        <v>41008</v>
      </c>
      <c r="E67" s="677">
        <v>847</v>
      </c>
      <c r="F67" s="678">
        <v>25.98</v>
      </c>
      <c r="G67" s="679">
        <f t="shared" si="9"/>
        <v>22005.06</v>
      </c>
      <c r="H67" s="680"/>
      <c r="I67" s="676">
        <v>41009</v>
      </c>
      <c r="J67" s="678">
        <v>25.89</v>
      </c>
      <c r="K67" s="682">
        <f t="shared" si="10"/>
        <v>21928.83</v>
      </c>
      <c r="L67" s="683">
        <f t="shared" si="7"/>
        <v>-76.229999999999563</v>
      </c>
      <c r="M67" s="691">
        <v>1</v>
      </c>
      <c r="N67" s="792">
        <f t="shared" si="8"/>
        <v>-76.229999999999563</v>
      </c>
      <c r="O67" s="685"/>
    </row>
    <row r="68" spans="1:15" s="538" customFormat="1" ht="15" customHeight="1">
      <c r="A68" s="669" t="s">
        <v>507</v>
      </c>
      <c r="B68" s="595" t="s">
        <v>508</v>
      </c>
      <c r="C68" s="595" t="s">
        <v>53</v>
      </c>
      <c r="D68" s="676">
        <v>40980</v>
      </c>
      <c r="E68" s="677">
        <v>758</v>
      </c>
      <c r="F68" s="678">
        <v>51.27</v>
      </c>
      <c r="G68" s="679">
        <f t="shared" si="9"/>
        <v>38862.660000000003</v>
      </c>
      <c r="H68" s="680"/>
      <c r="I68" s="676">
        <v>41009</v>
      </c>
      <c r="J68" s="678">
        <v>51.36</v>
      </c>
      <c r="K68" s="682">
        <f t="shared" si="10"/>
        <v>38930.879999999997</v>
      </c>
      <c r="L68" s="683">
        <f t="shared" si="7"/>
        <v>68.219999999993888</v>
      </c>
      <c r="M68" s="691">
        <v>1</v>
      </c>
      <c r="N68" s="792">
        <f t="shared" si="8"/>
        <v>68.219999999993888</v>
      </c>
      <c r="O68" s="685"/>
    </row>
    <row r="69" spans="1:15" s="538" customFormat="1" ht="15" customHeight="1">
      <c r="A69" s="669" t="s">
        <v>509</v>
      </c>
      <c r="B69" s="595" t="s">
        <v>510</v>
      </c>
      <c r="C69" s="595" t="s">
        <v>53</v>
      </c>
      <c r="D69" s="676">
        <v>40980</v>
      </c>
      <c r="E69" s="677">
        <v>588</v>
      </c>
      <c r="F69" s="678">
        <v>112.1</v>
      </c>
      <c r="G69" s="679">
        <f t="shared" si="9"/>
        <v>65914.8</v>
      </c>
      <c r="H69" s="680"/>
      <c r="I69" s="676">
        <v>41009</v>
      </c>
      <c r="J69" s="678">
        <v>111.1</v>
      </c>
      <c r="K69" s="682">
        <f t="shared" si="10"/>
        <v>65326.799999999996</v>
      </c>
      <c r="L69" s="683">
        <f t="shared" si="7"/>
        <v>-588.00000000000728</v>
      </c>
      <c r="M69" s="691">
        <v>1</v>
      </c>
      <c r="N69" s="792">
        <f t="shared" si="8"/>
        <v>-588.00000000000728</v>
      </c>
      <c r="O69" s="685"/>
    </row>
    <row r="70" spans="1:15" s="538" customFormat="1" ht="15" customHeight="1">
      <c r="A70" s="669" t="s">
        <v>511</v>
      </c>
      <c r="B70" s="595" t="s">
        <v>512</v>
      </c>
      <c r="C70" s="595" t="s">
        <v>53</v>
      </c>
      <c r="D70" s="676">
        <v>40980</v>
      </c>
      <c r="E70" s="677">
        <v>1220</v>
      </c>
      <c r="F70" s="678">
        <v>36.880000000000003</v>
      </c>
      <c r="G70" s="679">
        <f t="shared" si="9"/>
        <v>44993.600000000006</v>
      </c>
      <c r="H70" s="680"/>
      <c r="I70" s="676">
        <v>41009</v>
      </c>
      <c r="J70" s="678">
        <v>36.06</v>
      </c>
      <c r="K70" s="682">
        <f t="shared" si="10"/>
        <v>43993.200000000004</v>
      </c>
      <c r="L70" s="683">
        <f t="shared" si="7"/>
        <v>-1000.4000000000015</v>
      </c>
      <c r="M70" s="691">
        <v>1</v>
      </c>
      <c r="N70" s="792">
        <f t="shared" si="8"/>
        <v>-1000.4000000000015</v>
      </c>
      <c r="O70" s="685"/>
    </row>
    <row r="71" spans="1:15" s="538" customFormat="1" ht="15" customHeight="1">
      <c r="A71" s="669" t="s">
        <v>513</v>
      </c>
      <c r="B71" s="595" t="s">
        <v>514</v>
      </c>
      <c r="C71" s="595" t="s">
        <v>53</v>
      </c>
      <c r="D71" s="676">
        <v>40980</v>
      </c>
      <c r="E71" s="677">
        <v>424</v>
      </c>
      <c r="F71" s="678">
        <v>54.51</v>
      </c>
      <c r="G71" s="679">
        <f t="shared" si="9"/>
        <v>23112.239999999998</v>
      </c>
      <c r="H71" s="680"/>
      <c r="I71" s="676">
        <v>41009</v>
      </c>
      <c r="J71" s="678">
        <v>53.48</v>
      </c>
      <c r="K71" s="682">
        <f t="shared" si="10"/>
        <v>22675.52</v>
      </c>
      <c r="L71" s="683">
        <f t="shared" si="7"/>
        <v>-436.71999999999753</v>
      </c>
      <c r="M71" s="691">
        <v>1</v>
      </c>
      <c r="N71" s="792">
        <f t="shared" si="8"/>
        <v>-436.71999999999753</v>
      </c>
      <c r="O71" s="685"/>
    </row>
    <row r="72" spans="1:15" s="538" customFormat="1" ht="15" customHeight="1">
      <c r="A72" s="669" t="s">
        <v>515</v>
      </c>
      <c r="B72" s="595" t="s">
        <v>516</v>
      </c>
      <c r="C72" s="595" t="s">
        <v>53</v>
      </c>
      <c r="D72" s="676">
        <v>40980</v>
      </c>
      <c r="E72" s="677">
        <v>120</v>
      </c>
      <c r="F72" s="678">
        <v>139.5</v>
      </c>
      <c r="G72" s="679">
        <f t="shared" si="9"/>
        <v>16740</v>
      </c>
      <c r="H72" s="680"/>
      <c r="I72" s="676">
        <v>41009</v>
      </c>
      <c r="J72" s="678">
        <v>134.30000000000001</v>
      </c>
      <c r="K72" s="682">
        <f t="shared" si="10"/>
        <v>16116.000000000002</v>
      </c>
      <c r="L72" s="683">
        <f t="shared" si="7"/>
        <v>-623.99999999999818</v>
      </c>
      <c r="M72" s="691">
        <v>1</v>
      </c>
      <c r="N72" s="792">
        <f t="shared" si="8"/>
        <v>-623.99999999999818</v>
      </c>
      <c r="O72" s="685"/>
    </row>
    <row r="73" spans="1:15" s="538" customFormat="1" ht="15" customHeight="1">
      <c r="A73" s="669" t="s">
        <v>517</v>
      </c>
      <c r="B73" s="595" t="s">
        <v>518</v>
      </c>
      <c r="C73" s="595" t="s">
        <v>53</v>
      </c>
      <c r="D73" s="676">
        <v>40980</v>
      </c>
      <c r="E73" s="677">
        <v>1923</v>
      </c>
      <c r="F73" s="678">
        <v>47.14</v>
      </c>
      <c r="G73" s="679">
        <f t="shared" si="9"/>
        <v>90650.22</v>
      </c>
      <c r="H73" s="680"/>
      <c r="I73" s="676">
        <v>41009</v>
      </c>
      <c r="J73" s="678">
        <v>46.95</v>
      </c>
      <c r="K73" s="682">
        <f t="shared" si="10"/>
        <v>90284.85</v>
      </c>
      <c r="L73" s="683">
        <f t="shared" si="7"/>
        <v>-365.36999999999534</v>
      </c>
      <c r="M73" s="691">
        <v>1</v>
      </c>
      <c r="N73" s="792">
        <f t="shared" si="8"/>
        <v>-365.36999999999534</v>
      </c>
      <c r="O73" s="685"/>
    </row>
    <row r="74" spans="1:15" s="538" customFormat="1" ht="15" customHeight="1">
      <c r="A74" s="669" t="s">
        <v>519</v>
      </c>
      <c r="B74" s="595" t="s">
        <v>520</v>
      </c>
      <c r="C74" s="595" t="s">
        <v>53</v>
      </c>
      <c r="D74" s="676">
        <v>40980</v>
      </c>
      <c r="E74" s="677">
        <v>746</v>
      </c>
      <c r="F74" s="678">
        <v>42.66</v>
      </c>
      <c r="G74" s="679">
        <f t="shared" si="9"/>
        <v>31824.359999999997</v>
      </c>
      <c r="H74" s="680"/>
      <c r="I74" s="676">
        <v>41009</v>
      </c>
      <c r="J74" s="678">
        <v>41.69</v>
      </c>
      <c r="K74" s="682">
        <f t="shared" si="10"/>
        <v>31100.739999999998</v>
      </c>
      <c r="L74" s="683">
        <f t="shared" si="7"/>
        <v>-723.61999999999898</v>
      </c>
      <c r="M74" s="691">
        <v>1</v>
      </c>
      <c r="N74" s="792">
        <f t="shared" si="8"/>
        <v>-723.61999999999898</v>
      </c>
      <c r="O74" s="685"/>
    </row>
    <row r="75" spans="1:15" s="538" customFormat="1" ht="15" customHeight="1">
      <c r="A75" s="669" t="s">
        <v>521</v>
      </c>
      <c r="B75" s="595" t="s">
        <v>522</v>
      </c>
      <c r="C75" s="595" t="s">
        <v>53</v>
      </c>
      <c r="D75" s="676">
        <v>40918</v>
      </c>
      <c r="E75" s="677">
        <v>369</v>
      </c>
      <c r="F75" s="678">
        <v>28.71</v>
      </c>
      <c r="G75" s="679">
        <f t="shared" si="9"/>
        <v>10593.99</v>
      </c>
      <c r="H75" s="680"/>
      <c r="I75" s="676">
        <v>41009</v>
      </c>
      <c r="J75" s="678">
        <v>30.39</v>
      </c>
      <c r="K75" s="682">
        <f t="shared" si="10"/>
        <v>11213.91</v>
      </c>
      <c r="L75" s="683">
        <f t="shared" si="7"/>
        <v>619.92000000000007</v>
      </c>
      <c r="M75" s="691">
        <v>1</v>
      </c>
      <c r="N75" s="792">
        <f t="shared" si="8"/>
        <v>619.92000000000007</v>
      </c>
      <c r="O75" s="685"/>
    </row>
    <row r="76" spans="1:15" s="538" customFormat="1" ht="15" customHeight="1">
      <c r="A76" s="669" t="s">
        <v>523</v>
      </c>
      <c r="B76" s="595" t="s">
        <v>524</v>
      </c>
      <c r="C76" s="595" t="s">
        <v>53</v>
      </c>
      <c r="D76" s="676">
        <v>40983</v>
      </c>
      <c r="E76" s="677">
        <v>1042</v>
      </c>
      <c r="F76" s="678">
        <v>30.88</v>
      </c>
      <c r="G76" s="679">
        <f t="shared" si="9"/>
        <v>32176.959999999999</v>
      </c>
      <c r="H76" s="680"/>
      <c r="I76" s="676">
        <v>41009</v>
      </c>
      <c r="J76" s="678">
        <v>29.92</v>
      </c>
      <c r="K76" s="682">
        <f t="shared" si="10"/>
        <v>31176.640000000003</v>
      </c>
      <c r="L76" s="683">
        <f t="shared" si="7"/>
        <v>-1000.3199999999961</v>
      </c>
      <c r="M76" s="691">
        <v>1</v>
      </c>
      <c r="N76" s="792">
        <f t="shared" si="8"/>
        <v>-1000.3199999999961</v>
      </c>
      <c r="O76" s="685"/>
    </row>
    <row r="77" spans="1:15" s="538" customFormat="1" ht="15" customHeight="1">
      <c r="A77" s="675" t="s">
        <v>525</v>
      </c>
      <c r="B77" s="594" t="s">
        <v>526</v>
      </c>
      <c r="C77" s="594" t="s">
        <v>78</v>
      </c>
      <c r="D77" s="686">
        <v>41008</v>
      </c>
      <c r="E77" s="675">
        <v>1281</v>
      </c>
      <c r="F77" s="687">
        <v>12.77</v>
      </c>
      <c r="G77" s="688">
        <f>SUM(E77*F77)</f>
        <v>16358.369999999999</v>
      </c>
      <c r="H77" s="689"/>
      <c r="I77" s="686">
        <v>41011</v>
      </c>
      <c r="J77" s="687">
        <v>13.55</v>
      </c>
      <c r="K77" s="690">
        <f>SUM(E77*J77)</f>
        <v>17357.55</v>
      </c>
      <c r="L77" s="692">
        <f>SUM(G77-K77)</f>
        <v>-999.18000000000029</v>
      </c>
      <c r="M77" s="691">
        <v>1</v>
      </c>
      <c r="N77" s="792">
        <f>SUM(G77-K77)*M77</f>
        <v>-999.18000000000029</v>
      </c>
      <c r="O77" s="685"/>
    </row>
    <row r="78" spans="1:15" s="538" customFormat="1" ht="15" customHeight="1">
      <c r="A78" s="669" t="s">
        <v>527</v>
      </c>
      <c r="B78" s="595" t="s">
        <v>528</v>
      </c>
      <c r="C78" s="595" t="s">
        <v>53</v>
      </c>
      <c r="D78" s="676">
        <v>40994</v>
      </c>
      <c r="E78" s="677">
        <v>337</v>
      </c>
      <c r="F78" s="678">
        <v>64.97</v>
      </c>
      <c r="G78" s="679">
        <f t="shared" si="9"/>
        <v>21894.89</v>
      </c>
      <c r="H78" s="680"/>
      <c r="I78" s="676">
        <v>41015</v>
      </c>
      <c r="J78" s="678">
        <v>62.35</v>
      </c>
      <c r="K78" s="682">
        <f t="shared" si="10"/>
        <v>21011.95</v>
      </c>
      <c r="L78" s="683">
        <f t="shared" ref="L78:L96" si="11">SUM(K78-G78)</f>
        <v>-882.93999999999869</v>
      </c>
      <c r="M78" s="691">
        <v>1</v>
      </c>
      <c r="N78" s="792">
        <f t="shared" ref="N78:N96" si="12">SUM(K78-G78)*M78</f>
        <v>-882.93999999999869</v>
      </c>
      <c r="O78" s="685"/>
    </row>
    <row r="79" spans="1:15" s="538" customFormat="1" ht="15" customHeight="1">
      <c r="A79" s="669" t="s">
        <v>458</v>
      </c>
      <c r="B79" s="595" t="s">
        <v>459</v>
      </c>
      <c r="C79" s="595" t="s">
        <v>53</v>
      </c>
      <c r="D79" s="676">
        <v>40898</v>
      </c>
      <c r="E79" s="677">
        <v>490</v>
      </c>
      <c r="F79" s="678">
        <v>44.21</v>
      </c>
      <c r="G79" s="679">
        <f t="shared" si="9"/>
        <v>21662.9</v>
      </c>
      <c r="H79" s="680"/>
      <c r="I79" s="676">
        <v>41015</v>
      </c>
      <c r="J79" s="678">
        <v>43.46</v>
      </c>
      <c r="K79" s="682">
        <f t="shared" si="10"/>
        <v>21295.4</v>
      </c>
      <c r="L79" s="683">
        <f t="shared" si="11"/>
        <v>-367.5</v>
      </c>
      <c r="M79" s="691">
        <v>1</v>
      </c>
      <c r="N79" s="792">
        <f t="shared" si="12"/>
        <v>-367.5</v>
      </c>
      <c r="O79" s="685"/>
    </row>
    <row r="80" spans="1:15" s="538" customFormat="1" ht="15" customHeight="1">
      <c r="A80" s="669" t="s">
        <v>529</v>
      </c>
      <c r="B80" s="595" t="s">
        <v>530</v>
      </c>
      <c r="C80" s="595" t="s">
        <v>53</v>
      </c>
      <c r="D80" s="676">
        <v>40953</v>
      </c>
      <c r="E80" s="677">
        <v>65</v>
      </c>
      <c r="F80" s="678">
        <v>572.12</v>
      </c>
      <c r="G80" s="679">
        <f t="shared" si="9"/>
        <v>37187.800000000003</v>
      </c>
      <c r="H80" s="680"/>
      <c r="I80" s="676">
        <v>41015</v>
      </c>
      <c r="J80" s="678">
        <v>709.6</v>
      </c>
      <c r="K80" s="682">
        <f t="shared" si="10"/>
        <v>46124</v>
      </c>
      <c r="L80" s="683">
        <f t="shared" si="11"/>
        <v>8936.1999999999971</v>
      </c>
      <c r="M80" s="691">
        <v>1</v>
      </c>
      <c r="N80" s="792">
        <f t="shared" si="12"/>
        <v>8936.1999999999971</v>
      </c>
      <c r="O80" s="685"/>
    </row>
    <row r="81" spans="1:15" s="538" customFormat="1" ht="15" customHeight="1">
      <c r="A81" s="669" t="s">
        <v>531</v>
      </c>
      <c r="B81" s="595" t="s">
        <v>532</v>
      </c>
      <c r="C81" s="595" t="s">
        <v>53</v>
      </c>
      <c r="D81" s="676">
        <v>40948</v>
      </c>
      <c r="E81" s="677">
        <v>473</v>
      </c>
      <c r="F81" s="678">
        <v>61.12</v>
      </c>
      <c r="G81" s="679">
        <f t="shared" si="9"/>
        <v>28909.759999999998</v>
      </c>
      <c r="H81" s="680"/>
      <c r="I81" s="676">
        <v>41015</v>
      </c>
      <c r="J81" s="678">
        <v>65.540000000000006</v>
      </c>
      <c r="K81" s="682">
        <f t="shared" si="10"/>
        <v>31000.420000000002</v>
      </c>
      <c r="L81" s="683">
        <f t="shared" si="11"/>
        <v>2090.6600000000035</v>
      </c>
      <c r="M81" s="691">
        <v>1</v>
      </c>
      <c r="N81" s="792">
        <f t="shared" si="12"/>
        <v>2090.6600000000035</v>
      </c>
      <c r="O81" s="685"/>
    </row>
    <row r="82" spans="1:15" s="538" customFormat="1" ht="15" customHeight="1">
      <c r="A82" s="669" t="s">
        <v>533</v>
      </c>
      <c r="B82" s="595" t="s">
        <v>534</v>
      </c>
      <c r="C82" s="595" t="s">
        <v>53</v>
      </c>
      <c r="D82" s="676">
        <v>41031</v>
      </c>
      <c r="E82" s="677">
        <v>3846</v>
      </c>
      <c r="F82" s="678">
        <v>22.17</v>
      </c>
      <c r="G82" s="679">
        <f t="shared" si="9"/>
        <v>85265.82</v>
      </c>
      <c r="H82" s="680"/>
      <c r="I82" s="676">
        <v>41033</v>
      </c>
      <c r="J82" s="678">
        <v>21.91</v>
      </c>
      <c r="K82" s="682">
        <f t="shared" si="10"/>
        <v>84265.86</v>
      </c>
      <c r="L82" s="683">
        <f t="shared" si="11"/>
        <v>-999.9600000000064</v>
      </c>
      <c r="M82" s="691">
        <v>1</v>
      </c>
      <c r="N82" s="792">
        <f t="shared" si="12"/>
        <v>-999.9600000000064</v>
      </c>
      <c r="O82" s="685"/>
    </row>
    <row r="83" spans="1:15" s="538" customFormat="1" ht="15" customHeight="1">
      <c r="A83" s="669" t="s">
        <v>535</v>
      </c>
      <c r="B83" s="595" t="s">
        <v>536</v>
      </c>
      <c r="C83" s="595" t="s">
        <v>53</v>
      </c>
      <c r="D83" s="676">
        <v>41026</v>
      </c>
      <c r="E83" s="677">
        <v>714</v>
      </c>
      <c r="F83" s="678">
        <v>55.7</v>
      </c>
      <c r="G83" s="679">
        <f t="shared" si="9"/>
        <v>39769.800000000003</v>
      </c>
      <c r="H83" s="680"/>
      <c r="I83" s="676">
        <v>41033</v>
      </c>
      <c r="J83" s="678">
        <v>54.32</v>
      </c>
      <c r="K83" s="682">
        <f t="shared" si="10"/>
        <v>38784.480000000003</v>
      </c>
      <c r="L83" s="683">
        <f t="shared" si="11"/>
        <v>-985.31999999999971</v>
      </c>
      <c r="M83" s="691">
        <v>1</v>
      </c>
      <c r="N83" s="792">
        <f t="shared" si="12"/>
        <v>-985.31999999999971</v>
      </c>
      <c r="O83" s="685"/>
    </row>
    <row r="84" spans="1:15" s="538" customFormat="1" ht="15" customHeight="1">
      <c r="A84" s="669" t="s">
        <v>537</v>
      </c>
      <c r="B84" s="595" t="s">
        <v>538</v>
      </c>
      <c r="C84" s="595" t="s">
        <v>53</v>
      </c>
      <c r="D84" s="676">
        <v>40940</v>
      </c>
      <c r="E84" s="677">
        <v>455</v>
      </c>
      <c r="F84" s="678">
        <v>83.53</v>
      </c>
      <c r="G84" s="679">
        <f t="shared" si="9"/>
        <v>38006.15</v>
      </c>
      <c r="H84" s="680"/>
      <c r="I84" s="676">
        <v>41033</v>
      </c>
      <c r="J84" s="678">
        <v>88.71</v>
      </c>
      <c r="K84" s="682">
        <f t="shared" si="10"/>
        <v>40363.049999999996</v>
      </c>
      <c r="L84" s="683">
        <f t="shared" si="11"/>
        <v>2356.8999999999942</v>
      </c>
      <c r="M84" s="691">
        <v>1</v>
      </c>
      <c r="N84" s="792">
        <f t="shared" si="12"/>
        <v>2356.8999999999942</v>
      </c>
      <c r="O84" s="685"/>
    </row>
    <row r="85" spans="1:15" s="538" customFormat="1" ht="15" customHeight="1">
      <c r="A85" s="669" t="s">
        <v>539</v>
      </c>
      <c r="B85" s="595" t="s">
        <v>540</v>
      </c>
      <c r="C85" s="595" t="s">
        <v>53</v>
      </c>
      <c r="D85" s="676">
        <v>40917</v>
      </c>
      <c r="E85" s="677">
        <v>450</v>
      </c>
      <c r="F85" s="678">
        <v>37.22</v>
      </c>
      <c r="G85" s="679">
        <f t="shared" si="9"/>
        <v>16749</v>
      </c>
      <c r="H85" s="680"/>
      <c r="I85" s="676">
        <v>41033</v>
      </c>
      <c r="J85" s="678">
        <v>41.23</v>
      </c>
      <c r="K85" s="682">
        <f t="shared" si="10"/>
        <v>18553.5</v>
      </c>
      <c r="L85" s="683">
        <f t="shared" si="11"/>
        <v>1804.5</v>
      </c>
      <c r="M85" s="691">
        <v>1</v>
      </c>
      <c r="N85" s="792">
        <f t="shared" si="12"/>
        <v>1804.5</v>
      </c>
      <c r="O85" s="685"/>
    </row>
    <row r="86" spans="1:15" s="538" customFormat="1" ht="15" customHeight="1">
      <c r="A86" s="669" t="s">
        <v>541</v>
      </c>
      <c r="B86" s="595" t="s">
        <v>542</v>
      </c>
      <c r="C86" s="595" t="s">
        <v>53</v>
      </c>
      <c r="D86" s="676">
        <v>41030</v>
      </c>
      <c r="E86" s="677">
        <v>1020</v>
      </c>
      <c r="F86" s="678">
        <v>33.89</v>
      </c>
      <c r="G86" s="679">
        <f t="shared" si="9"/>
        <v>34567.800000000003</v>
      </c>
      <c r="H86" s="680"/>
      <c r="I86" s="676">
        <v>41043</v>
      </c>
      <c r="J86" s="678">
        <v>32.909999999999997</v>
      </c>
      <c r="K86" s="682">
        <f t="shared" si="10"/>
        <v>33568.199999999997</v>
      </c>
      <c r="L86" s="683">
        <f t="shared" si="11"/>
        <v>-999.60000000000582</v>
      </c>
      <c r="M86" s="691">
        <v>1</v>
      </c>
      <c r="N86" s="792">
        <f t="shared" si="12"/>
        <v>-999.60000000000582</v>
      </c>
      <c r="O86" s="685"/>
    </row>
    <row r="87" spans="1:15" s="538" customFormat="1" ht="15" customHeight="1">
      <c r="A87" s="669" t="s">
        <v>543</v>
      </c>
      <c r="B87" s="595" t="s">
        <v>544</v>
      </c>
      <c r="C87" s="595" t="s">
        <v>53</v>
      </c>
      <c r="D87" s="676">
        <v>40945</v>
      </c>
      <c r="E87" s="677">
        <v>634</v>
      </c>
      <c r="F87" s="678">
        <v>29.97</v>
      </c>
      <c r="G87" s="679">
        <f t="shared" si="9"/>
        <v>19000.98</v>
      </c>
      <c r="H87" s="680"/>
      <c r="I87" s="676">
        <v>41044</v>
      </c>
      <c r="J87" s="678">
        <v>31.58</v>
      </c>
      <c r="K87" s="682">
        <f t="shared" si="10"/>
        <v>20021.719999999998</v>
      </c>
      <c r="L87" s="683">
        <f t="shared" si="11"/>
        <v>1020.739999999998</v>
      </c>
      <c r="M87" s="691">
        <v>1</v>
      </c>
      <c r="N87" s="792">
        <f t="shared" si="12"/>
        <v>1020.739999999998</v>
      </c>
      <c r="O87" s="685"/>
    </row>
    <row r="88" spans="1:15" s="538" customFormat="1" ht="15" customHeight="1">
      <c r="A88" s="677" t="s">
        <v>545</v>
      </c>
      <c r="B88" s="595" t="s">
        <v>546</v>
      </c>
      <c r="C88" s="595" t="s">
        <v>53</v>
      </c>
      <c r="D88" s="676">
        <v>40945</v>
      </c>
      <c r="E88" s="677">
        <v>388</v>
      </c>
      <c r="F88" s="678">
        <v>28.52</v>
      </c>
      <c r="G88" s="679">
        <f t="shared" si="9"/>
        <v>11065.76</v>
      </c>
      <c r="H88" s="680"/>
      <c r="I88" s="676">
        <v>41044</v>
      </c>
      <c r="J88" s="678">
        <v>31.09</v>
      </c>
      <c r="K88" s="682">
        <f t="shared" si="10"/>
        <v>12062.92</v>
      </c>
      <c r="L88" s="683">
        <f t="shared" si="11"/>
        <v>997.15999999999985</v>
      </c>
      <c r="M88" s="691">
        <v>1</v>
      </c>
      <c r="N88" s="792">
        <f t="shared" si="12"/>
        <v>997.15999999999985</v>
      </c>
      <c r="O88" s="685"/>
    </row>
    <row r="89" spans="1:15" s="538" customFormat="1" ht="15" customHeight="1">
      <c r="A89" s="669" t="s">
        <v>547</v>
      </c>
      <c r="B89" s="595" t="s">
        <v>548</v>
      </c>
      <c r="C89" s="595" t="s">
        <v>53</v>
      </c>
      <c r="D89" s="676">
        <v>40981</v>
      </c>
      <c r="E89" s="677">
        <v>980</v>
      </c>
      <c r="F89" s="678">
        <v>54.31</v>
      </c>
      <c r="G89" s="679">
        <f t="shared" si="9"/>
        <v>53223.8</v>
      </c>
      <c r="H89" s="680"/>
      <c r="I89" s="676">
        <v>41045</v>
      </c>
      <c r="J89" s="678">
        <v>57.53</v>
      </c>
      <c r="K89" s="682">
        <f t="shared" si="10"/>
        <v>56379.4</v>
      </c>
      <c r="L89" s="683">
        <f t="shared" si="11"/>
        <v>3155.5999999999985</v>
      </c>
      <c r="M89" s="691">
        <v>1</v>
      </c>
      <c r="N89" s="792">
        <f t="shared" si="12"/>
        <v>3155.5999999999985</v>
      </c>
      <c r="O89" s="685"/>
    </row>
    <row r="90" spans="1:15" s="538" customFormat="1" ht="15" customHeight="1">
      <c r="A90" s="677" t="s">
        <v>549</v>
      </c>
      <c r="B90" s="595" t="s">
        <v>550</v>
      </c>
      <c r="C90" s="595" t="s">
        <v>53</v>
      </c>
      <c r="D90" s="676">
        <v>41015</v>
      </c>
      <c r="E90" s="677">
        <v>300</v>
      </c>
      <c r="F90" s="678">
        <v>142.4</v>
      </c>
      <c r="G90" s="679">
        <f t="shared" si="9"/>
        <v>42720</v>
      </c>
      <c r="H90" s="680"/>
      <c r="I90" s="676">
        <v>41045</v>
      </c>
      <c r="J90" s="678">
        <v>142.9</v>
      </c>
      <c r="K90" s="682">
        <f t="shared" si="10"/>
        <v>42870</v>
      </c>
      <c r="L90" s="683">
        <f t="shared" si="11"/>
        <v>150</v>
      </c>
      <c r="M90" s="691">
        <v>1</v>
      </c>
      <c r="N90" s="792">
        <f t="shared" si="12"/>
        <v>150</v>
      </c>
      <c r="O90" s="685"/>
    </row>
    <row r="91" spans="1:15" s="538" customFormat="1" ht="15" customHeight="1">
      <c r="A91" s="669" t="s">
        <v>551</v>
      </c>
      <c r="B91" s="595" t="s">
        <v>552</v>
      </c>
      <c r="C91" s="595" t="s">
        <v>53</v>
      </c>
      <c r="D91" s="676">
        <v>40945</v>
      </c>
      <c r="E91" s="677">
        <v>376</v>
      </c>
      <c r="F91" s="678">
        <v>91.38</v>
      </c>
      <c r="G91" s="679">
        <f t="shared" si="9"/>
        <v>34358.879999999997</v>
      </c>
      <c r="H91" s="680"/>
      <c r="I91" s="676">
        <v>41046</v>
      </c>
      <c r="J91" s="678">
        <v>90.62</v>
      </c>
      <c r="K91" s="682">
        <f t="shared" si="10"/>
        <v>34073.120000000003</v>
      </c>
      <c r="L91" s="683">
        <f t="shared" si="11"/>
        <v>-285.75999999999476</v>
      </c>
      <c r="M91" s="691">
        <v>1</v>
      </c>
      <c r="N91" s="792">
        <f t="shared" si="12"/>
        <v>-285.75999999999476</v>
      </c>
      <c r="O91" s="685"/>
    </row>
    <row r="92" spans="1:15" s="538" customFormat="1" ht="15" customHeight="1">
      <c r="A92" s="677" t="s">
        <v>553</v>
      </c>
      <c r="B92" s="595" t="s">
        <v>554</v>
      </c>
      <c r="C92" s="595" t="s">
        <v>53</v>
      </c>
      <c r="D92" s="676">
        <v>41039</v>
      </c>
      <c r="E92" s="677">
        <v>400</v>
      </c>
      <c r="F92" s="678">
        <v>100.9</v>
      </c>
      <c r="G92" s="679">
        <f t="shared" si="9"/>
        <v>40360</v>
      </c>
      <c r="H92" s="680"/>
      <c r="I92" s="676">
        <v>41046</v>
      </c>
      <c r="J92" s="678">
        <v>98.39</v>
      </c>
      <c r="K92" s="682">
        <f t="shared" si="10"/>
        <v>39356</v>
      </c>
      <c r="L92" s="683">
        <f t="shared" si="11"/>
        <v>-1004</v>
      </c>
      <c r="M92" s="691">
        <v>1</v>
      </c>
      <c r="N92" s="792">
        <f t="shared" si="12"/>
        <v>-1004</v>
      </c>
      <c r="O92" s="685"/>
    </row>
    <row r="93" spans="1:15" s="538" customFormat="1" ht="15" customHeight="1">
      <c r="A93" s="677" t="s">
        <v>555</v>
      </c>
      <c r="B93" s="595" t="s">
        <v>478</v>
      </c>
      <c r="C93" s="595" t="s">
        <v>53</v>
      </c>
      <c r="D93" s="676">
        <v>41030</v>
      </c>
      <c r="E93" s="677">
        <v>414</v>
      </c>
      <c r="F93" s="678">
        <v>43.19</v>
      </c>
      <c r="G93" s="679">
        <f t="shared" si="9"/>
        <v>17880.66</v>
      </c>
      <c r="H93" s="680"/>
      <c r="I93" s="676">
        <v>41046</v>
      </c>
      <c r="J93" s="678">
        <v>40.97</v>
      </c>
      <c r="K93" s="682">
        <f t="shared" si="10"/>
        <v>16961.579999999998</v>
      </c>
      <c r="L93" s="683">
        <f t="shared" si="11"/>
        <v>-919.08000000000175</v>
      </c>
      <c r="M93" s="691">
        <v>1</v>
      </c>
      <c r="N93" s="792">
        <f t="shared" si="12"/>
        <v>-919.08000000000175</v>
      </c>
      <c r="O93" s="685"/>
    </row>
    <row r="94" spans="1:15" s="538" customFormat="1" ht="15" customHeight="1">
      <c r="A94" s="677" t="s">
        <v>556</v>
      </c>
      <c r="B94" s="595" t="s">
        <v>557</v>
      </c>
      <c r="C94" s="595" t="s">
        <v>53</v>
      </c>
      <c r="D94" s="676">
        <v>40945</v>
      </c>
      <c r="E94" s="677">
        <v>332</v>
      </c>
      <c r="F94" s="678">
        <v>59.13</v>
      </c>
      <c r="G94" s="679">
        <f t="shared" si="9"/>
        <v>19631.16</v>
      </c>
      <c r="H94" s="680"/>
      <c r="I94" s="676">
        <v>41046</v>
      </c>
      <c r="J94" s="678">
        <v>68.98</v>
      </c>
      <c r="K94" s="682">
        <f t="shared" si="10"/>
        <v>22901.360000000001</v>
      </c>
      <c r="L94" s="683">
        <f t="shared" si="11"/>
        <v>3270.2000000000007</v>
      </c>
      <c r="M94" s="691">
        <v>1</v>
      </c>
      <c r="N94" s="792">
        <f t="shared" si="12"/>
        <v>3270.2000000000007</v>
      </c>
      <c r="O94" s="685"/>
    </row>
    <row r="95" spans="1:15" s="538" customFormat="1" ht="15" customHeight="1">
      <c r="A95" s="677" t="s">
        <v>558</v>
      </c>
      <c r="B95" s="595" t="s">
        <v>559</v>
      </c>
      <c r="C95" s="595" t="s">
        <v>53</v>
      </c>
      <c r="D95" s="676">
        <v>41039</v>
      </c>
      <c r="E95" s="677">
        <v>1428</v>
      </c>
      <c r="F95" s="678">
        <v>34.29</v>
      </c>
      <c r="G95" s="679">
        <f t="shared" si="9"/>
        <v>48966.119999999995</v>
      </c>
      <c r="H95" s="680"/>
      <c r="I95" s="676">
        <v>41047</v>
      </c>
      <c r="J95" s="678">
        <v>33.590000000000003</v>
      </c>
      <c r="K95" s="682">
        <f t="shared" si="10"/>
        <v>47966.520000000004</v>
      </c>
      <c r="L95" s="683">
        <f t="shared" si="11"/>
        <v>-999.59999999999127</v>
      </c>
      <c r="M95" s="691">
        <v>1</v>
      </c>
      <c r="N95" s="792">
        <f t="shared" si="12"/>
        <v>-999.59999999999127</v>
      </c>
      <c r="O95" s="685"/>
    </row>
    <row r="96" spans="1:15" s="538" customFormat="1" ht="15" customHeight="1">
      <c r="A96" s="675" t="s">
        <v>560</v>
      </c>
      <c r="B96" s="594" t="s">
        <v>561</v>
      </c>
      <c r="C96" s="594" t="s">
        <v>78</v>
      </c>
      <c r="D96" s="686">
        <v>41043</v>
      </c>
      <c r="E96" s="675">
        <v>602</v>
      </c>
      <c r="F96" s="687">
        <v>54.91</v>
      </c>
      <c r="G96" s="688">
        <f>SUM(E96*F96)</f>
        <v>33055.82</v>
      </c>
      <c r="H96" s="689"/>
      <c r="I96" s="686">
        <v>41051</v>
      </c>
      <c r="J96" s="687">
        <v>56.83</v>
      </c>
      <c r="K96" s="690">
        <f>SUM(E96*J96)</f>
        <v>34211.659999999996</v>
      </c>
      <c r="L96" s="683">
        <f t="shared" si="11"/>
        <v>1155.8399999999965</v>
      </c>
      <c r="M96" s="691">
        <v>1</v>
      </c>
      <c r="N96" s="792">
        <f t="shared" si="12"/>
        <v>1155.8399999999965</v>
      </c>
      <c r="O96" s="685"/>
    </row>
    <row r="97" spans="1:15" s="538" customFormat="1" ht="15" customHeight="1">
      <c r="A97" s="677" t="s">
        <v>562</v>
      </c>
      <c r="B97" s="595" t="s">
        <v>563</v>
      </c>
      <c r="C97" s="595" t="s">
        <v>53</v>
      </c>
      <c r="D97" s="676">
        <v>41039</v>
      </c>
      <c r="E97" s="677">
        <v>1071</v>
      </c>
      <c r="F97" s="678">
        <v>47.21</v>
      </c>
      <c r="G97" s="679">
        <f t="shared" si="9"/>
        <v>50561.91</v>
      </c>
      <c r="H97" s="680"/>
      <c r="I97" s="676">
        <v>41052</v>
      </c>
      <c r="J97" s="678">
        <v>46.89</v>
      </c>
      <c r="K97" s="682">
        <f t="shared" si="10"/>
        <v>50219.19</v>
      </c>
      <c r="L97" s="683">
        <f>SUM(K97-G97)</f>
        <v>-342.72000000000116</v>
      </c>
      <c r="M97" s="691">
        <v>1</v>
      </c>
      <c r="N97" s="792">
        <f>SUM(G97-K97)*M97</f>
        <v>342.72000000000116</v>
      </c>
      <c r="O97" s="685"/>
    </row>
    <row r="98" spans="1:15" s="538" customFormat="1" ht="15" customHeight="1">
      <c r="A98" s="675" t="s">
        <v>564</v>
      </c>
      <c r="B98" s="594" t="s">
        <v>565</v>
      </c>
      <c r="C98" s="594" t="s">
        <v>78</v>
      </c>
      <c r="D98" s="686">
        <v>41044</v>
      </c>
      <c r="E98" s="675">
        <v>909</v>
      </c>
      <c r="F98" s="687">
        <v>31.06</v>
      </c>
      <c r="G98" s="688">
        <f>SUM(E98*F98)</f>
        <v>28233.539999999997</v>
      </c>
      <c r="H98" s="689"/>
      <c r="I98" s="686">
        <v>41058</v>
      </c>
      <c r="J98" s="687">
        <v>32.159999999999997</v>
      </c>
      <c r="K98" s="690">
        <f>SUM(E98*J98)</f>
        <v>29233.439999999999</v>
      </c>
      <c r="L98" s="692">
        <f>SUM(G98-K98)</f>
        <v>-999.90000000000146</v>
      </c>
      <c r="M98" s="691">
        <v>1</v>
      </c>
      <c r="N98" s="792">
        <f>SUM(G98-K98)*M98</f>
        <v>-999.90000000000146</v>
      </c>
      <c r="O98" s="685"/>
    </row>
    <row r="99" spans="1:15" s="538" customFormat="1" ht="15" customHeight="1">
      <c r="A99" s="669" t="s">
        <v>566</v>
      </c>
      <c r="B99" s="595" t="s">
        <v>567</v>
      </c>
      <c r="C99" s="595" t="s">
        <v>53</v>
      </c>
      <c r="D99" s="676">
        <v>40945</v>
      </c>
      <c r="E99" s="677">
        <v>333</v>
      </c>
      <c r="F99" s="678">
        <v>52.76</v>
      </c>
      <c r="G99" s="679">
        <f t="shared" si="9"/>
        <v>17569.079999999998</v>
      </c>
      <c r="H99" s="680"/>
      <c r="I99" s="676">
        <v>41061</v>
      </c>
      <c r="J99" s="678">
        <v>55.26</v>
      </c>
      <c r="K99" s="682">
        <f t="shared" si="10"/>
        <v>18401.579999999998</v>
      </c>
      <c r="L99" s="683">
        <f>SUM(K99-G99)</f>
        <v>832.5</v>
      </c>
      <c r="M99" s="691">
        <v>1</v>
      </c>
      <c r="N99" s="792">
        <f>SUM(K99-G99)*M99</f>
        <v>832.5</v>
      </c>
      <c r="O99" s="685"/>
    </row>
    <row r="100" spans="1:15" s="538" customFormat="1" ht="15" customHeight="1">
      <c r="A100" s="677" t="s">
        <v>568</v>
      </c>
      <c r="B100" s="595" t="s">
        <v>569</v>
      </c>
      <c r="C100" s="595" t="s">
        <v>53</v>
      </c>
      <c r="D100" s="676">
        <v>41029</v>
      </c>
      <c r="E100" s="677">
        <v>649</v>
      </c>
      <c r="F100" s="678">
        <v>65.319999999999993</v>
      </c>
      <c r="G100" s="679">
        <f t="shared" si="9"/>
        <v>42392.679999999993</v>
      </c>
      <c r="H100" s="680"/>
      <c r="I100" s="676">
        <v>41061</v>
      </c>
      <c r="J100" s="678">
        <v>63.78</v>
      </c>
      <c r="K100" s="682">
        <f t="shared" si="10"/>
        <v>41393.22</v>
      </c>
      <c r="L100" s="683">
        <f>SUM(K100-G100)</f>
        <v>-999.45999999999185</v>
      </c>
      <c r="M100" s="691">
        <v>1</v>
      </c>
      <c r="N100" s="792">
        <f>SUM(K100-G100)*M100</f>
        <v>-999.45999999999185</v>
      </c>
      <c r="O100" s="685"/>
    </row>
    <row r="101" spans="1:15" s="538" customFormat="1" ht="15" customHeight="1">
      <c r="A101" s="675" t="s">
        <v>570</v>
      </c>
      <c r="B101" s="594" t="s">
        <v>571</v>
      </c>
      <c r="C101" s="594" t="s">
        <v>78</v>
      </c>
      <c r="D101" s="686">
        <v>41058</v>
      </c>
      <c r="E101" s="675">
        <v>632</v>
      </c>
      <c r="F101" s="687">
        <v>36.69</v>
      </c>
      <c r="G101" s="688">
        <f>SUM(E101*F101)</f>
        <v>23188.079999999998</v>
      </c>
      <c r="H101" s="689"/>
      <c r="I101" s="686">
        <v>41067</v>
      </c>
      <c r="J101" s="687">
        <v>38.03</v>
      </c>
      <c r="K101" s="690">
        <f>SUM(E101*J101)</f>
        <v>24034.959999999999</v>
      </c>
      <c r="L101" s="692">
        <f>SUM(G101-K101)</f>
        <v>-846.88000000000102</v>
      </c>
      <c r="M101" s="691">
        <v>1</v>
      </c>
      <c r="N101" s="792">
        <f>SUM(G101-K101)*M101</f>
        <v>-846.88000000000102</v>
      </c>
      <c r="O101" s="685"/>
    </row>
    <row r="102" spans="1:15" s="538" customFormat="1" ht="15" customHeight="1">
      <c r="A102" s="675" t="s">
        <v>501</v>
      </c>
      <c r="B102" s="594" t="s">
        <v>502</v>
      </c>
      <c r="C102" s="594" t="s">
        <v>78</v>
      </c>
      <c r="D102" s="686">
        <v>41064</v>
      </c>
      <c r="E102" s="675">
        <v>472</v>
      </c>
      <c r="F102" s="687">
        <v>61.71</v>
      </c>
      <c r="G102" s="688">
        <f>SUM(E102*F102)</f>
        <v>29127.119999999999</v>
      </c>
      <c r="H102" s="689"/>
      <c r="I102" s="686">
        <v>41067</v>
      </c>
      <c r="J102" s="687">
        <v>64.13</v>
      </c>
      <c r="K102" s="690">
        <f>SUM(E102*J102)</f>
        <v>30269.359999999997</v>
      </c>
      <c r="L102" s="692">
        <f>SUM(G102-K102)</f>
        <v>-1142.239999999998</v>
      </c>
      <c r="M102" s="691">
        <v>1</v>
      </c>
      <c r="N102" s="792">
        <f>SUM(G102-K102)*M102</f>
        <v>-1142.239999999998</v>
      </c>
      <c r="O102" s="685"/>
    </row>
    <row r="103" spans="1:15" s="538" customFormat="1" ht="15" customHeight="1">
      <c r="A103" s="675" t="s">
        <v>572</v>
      </c>
      <c r="B103" s="594" t="s">
        <v>573</v>
      </c>
      <c r="C103" s="594" t="s">
        <v>78</v>
      </c>
      <c r="D103" s="686">
        <v>41064</v>
      </c>
      <c r="E103" s="675">
        <v>202</v>
      </c>
      <c r="F103" s="687">
        <v>120.3</v>
      </c>
      <c r="G103" s="688">
        <f>SUM(E103*F103)</f>
        <v>24300.6</v>
      </c>
      <c r="H103" s="689"/>
      <c r="I103" s="686">
        <v>41108</v>
      </c>
      <c r="J103" s="687">
        <v>127.7</v>
      </c>
      <c r="K103" s="690">
        <f>SUM(E103*J103)</f>
        <v>25795.4</v>
      </c>
      <c r="L103" s="692">
        <f>SUM(G103-K103)</f>
        <v>-1494.8000000000029</v>
      </c>
      <c r="M103" s="691">
        <v>1</v>
      </c>
      <c r="N103" s="792">
        <f>SUM(G103-K103)*M103</f>
        <v>-1494.8000000000029</v>
      </c>
      <c r="O103" s="685"/>
    </row>
    <row r="104" spans="1:15" s="538" customFormat="1" ht="15" customHeight="1">
      <c r="A104" s="675" t="s">
        <v>574</v>
      </c>
      <c r="B104" s="594" t="s">
        <v>575</v>
      </c>
      <c r="C104" s="594" t="s">
        <v>78</v>
      </c>
      <c r="D104" s="686">
        <v>41072</v>
      </c>
      <c r="E104" s="675">
        <v>467</v>
      </c>
      <c r="F104" s="687">
        <v>38.33</v>
      </c>
      <c r="G104" s="688">
        <f>SUM(E104*F104)</f>
        <v>17900.11</v>
      </c>
      <c r="H104" s="689"/>
      <c r="I104" s="686">
        <v>41109</v>
      </c>
      <c r="J104" s="687">
        <v>40.47</v>
      </c>
      <c r="K104" s="690">
        <f>SUM(E104*J104)</f>
        <v>18899.489999999998</v>
      </c>
      <c r="L104" s="692">
        <f>SUM(G104-K104)</f>
        <v>-999.37999999999738</v>
      </c>
      <c r="M104" s="691">
        <v>1</v>
      </c>
      <c r="N104" s="792">
        <f>SUM(G104-K104)*M104</f>
        <v>-999.37999999999738</v>
      </c>
      <c r="O104" s="685"/>
    </row>
    <row r="105" spans="1:15" s="538" customFormat="1" ht="15" customHeight="1">
      <c r="A105" s="669" t="s">
        <v>505</v>
      </c>
      <c r="B105" s="595" t="s">
        <v>506</v>
      </c>
      <c r="C105" s="595" t="s">
        <v>53</v>
      </c>
      <c r="D105" s="676">
        <v>41065</v>
      </c>
      <c r="E105" s="677">
        <v>999</v>
      </c>
      <c r="F105" s="678">
        <v>28.24</v>
      </c>
      <c r="G105" s="679">
        <f>SUM(E105*F105)</f>
        <v>28211.759999999998</v>
      </c>
      <c r="H105" s="680"/>
      <c r="I105" s="676">
        <v>41085</v>
      </c>
      <c r="J105" s="678">
        <v>27.62</v>
      </c>
      <c r="K105" s="682">
        <f>SUM(E105*J105)</f>
        <v>27592.38</v>
      </c>
      <c r="L105" s="683">
        <f>SUM(K105-G105)</f>
        <v>-619.37999999999738</v>
      </c>
      <c r="M105" s="691">
        <v>1</v>
      </c>
      <c r="N105" s="792">
        <f>SUM(K105-G105)*M105</f>
        <v>-619.37999999999738</v>
      </c>
      <c r="O105" s="685"/>
    </row>
    <row r="106" spans="1:15" s="538" customFormat="1" ht="15" customHeight="1">
      <c r="A106" s="675" t="s">
        <v>576</v>
      </c>
      <c r="B106" s="594" t="s">
        <v>577</v>
      </c>
      <c r="C106" s="594" t="s">
        <v>78</v>
      </c>
      <c r="D106" s="686">
        <v>41043</v>
      </c>
      <c r="E106" s="675">
        <v>658</v>
      </c>
      <c r="F106" s="687">
        <v>29.26</v>
      </c>
      <c r="G106" s="688">
        <f t="shared" ref="G106:G111" si="13">SUM(E106*F106)</f>
        <v>19253.080000000002</v>
      </c>
      <c r="H106" s="689"/>
      <c r="I106" s="686">
        <v>41088</v>
      </c>
      <c r="J106" s="687">
        <v>29.92</v>
      </c>
      <c r="K106" s="690">
        <f t="shared" ref="K106:K111" si="14">SUM(E106*J106)</f>
        <v>19687.36</v>
      </c>
      <c r="L106" s="692">
        <f t="shared" ref="L106:L111" si="15">SUM(G106-K106)</f>
        <v>-434.27999999999884</v>
      </c>
      <c r="M106" s="691">
        <v>1</v>
      </c>
      <c r="N106" s="792">
        <f t="shared" ref="N106:N111" si="16">SUM(G106-K106)*M106</f>
        <v>-434.27999999999884</v>
      </c>
      <c r="O106" s="685"/>
    </row>
    <row r="107" spans="1:15" s="538" customFormat="1" ht="15" customHeight="1">
      <c r="A107" s="675" t="s">
        <v>578</v>
      </c>
      <c r="B107" s="594" t="s">
        <v>579</v>
      </c>
      <c r="C107" s="594" t="s">
        <v>78</v>
      </c>
      <c r="D107" s="686">
        <v>41064</v>
      </c>
      <c r="E107" s="675">
        <v>998</v>
      </c>
      <c r="F107" s="687">
        <v>11.65</v>
      </c>
      <c r="G107" s="688">
        <f t="shared" si="13"/>
        <v>11626.7</v>
      </c>
      <c r="H107" s="689"/>
      <c r="I107" s="686">
        <v>41089</v>
      </c>
      <c r="J107" s="687">
        <v>12.91</v>
      </c>
      <c r="K107" s="690">
        <f t="shared" si="14"/>
        <v>12884.18</v>
      </c>
      <c r="L107" s="692">
        <f t="shared" si="15"/>
        <v>-1257.4799999999996</v>
      </c>
      <c r="M107" s="691">
        <v>1</v>
      </c>
      <c r="N107" s="792">
        <f t="shared" si="16"/>
        <v>-1257.4799999999996</v>
      </c>
      <c r="O107" s="685"/>
    </row>
    <row r="108" spans="1:15" s="538" customFormat="1" ht="15" customHeight="1">
      <c r="A108" s="675" t="s">
        <v>580</v>
      </c>
      <c r="B108" s="594" t="s">
        <v>542</v>
      </c>
      <c r="C108" s="594" t="s">
        <v>78</v>
      </c>
      <c r="D108" s="686">
        <v>41085</v>
      </c>
      <c r="E108" s="675">
        <v>1339</v>
      </c>
      <c r="F108" s="687">
        <v>30.87</v>
      </c>
      <c r="G108" s="688">
        <f t="shared" si="13"/>
        <v>41334.93</v>
      </c>
      <c r="H108" s="689"/>
      <c r="I108" s="686">
        <v>41089</v>
      </c>
      <c r="J108" s="687">
        <v>31.95</v>
      </c>
      <c r="K108" s="690">
        <f t="shared" si="14"/>
        <v>42781.049999999996</v>
      </c>
      <c r="L108" s="692">
        <f t="shared" si="15"/>
        <v>-1446.1199999999953</v>
      </c>
      <c r="M108" s="691">
        <v>1</v>
      </c>
      <c r="N108" s="792">
        <f t="shared" si="16"/>
        <v>-1446.1199999999953</v>
      </c>
      <c r="O108" s="685"/>
    </row>
    <row r="109" spans="1:15" s="538" customFormat="1" ht="15" customHeight="1">
      <c r="A109" s="675" t="s">
        <v>581</v>
      </c>
      <c r="B109" s="594" t="s">
        <v>582</v>
      </c>
      <c r="C109" s="594" t="s">
        <v>78</v>
      </c>
      <c r="D109" s="686">
        <v>41043</v>
      </c>
      <c r="E109" s="675">
        <v>590</v>
      </c>
      <c r="F109" s="687">
        <v>48.43</v>
      </c>
      <c r="G109" s="688">
        <f t="shared" si="13"/>
        <v>28573.7</v>
      </c>
      <c r="H109" s="689"/>
      <c r="I109" s="686">
        <v>41093</v>
      </c>
      <c r="J109" s="687">
        <v>50.97</v>
      </c>
      <c r="K109" s="690">
        <f t="shared" si="14"/>
        <v>30072.3</v>
      </c>
      <c r="L109" s="692">
        <f t="shared" si="15"/>
        <v>-1498.5999999999985</v>
      </c>
      <c r="M109" s="691">
        <v>1</v>
      </c>
      <c r="N109" s="792">
        <f t="shared" si="16"/>
        <v>-1498.5999999999985</v>
      </c>
      <c r="O109" s="685"/>
    </row>
    <row r="110" spans="1:15" s="538" customFormat="1" ht="15" customHeight="1">
      <c r="A110" s="675" t="s">
        <v>583</v>
      </c>
      <c r="B110" s="594" t="s">
        <v>584</v>
      </c>
      <c r="C110" s="594" t="s">
        <v>78</v>
      </c>
      <c r="D110" s="686">
        <v>41086</v>
      </c>
      <c r="E110" s="675">
        <v>735</v>
      </c>
      <c r="F110" s="687">
        <v>74.010000000000005</v>
      </c>
      <c r="G110" s="688">
        <f t="shared" si="13"/>
        <v>54397.350000000006</v>
      </c>
      <c r="H110" s="689"/>
      <c r="I110" s="686">
        <v>41093</v>
      </c>
      <c r="J110" s="687">
        <v>76.05</v>
      </c>
      <c r="K110" s="690">
        <f t="shared" si="14"/>
        <v>55896.75</v>
      </c>
      <c r="L110" s="692">
        <f t="shared" si="15"/>
        <v>-1499.3999999999942</v>
      </c>
      <c r="M110" s="691">
        <v>1</v>
      </c>
      <c r="N110" s="792">
        <f t="shared" si="16"/>
        <v>-1499.3999999999942</v>
      </c>
      <c r="O110" s="685"/>
    </row>
    <row r="111" spans="1:15" s="538" customFormat="1" ht="15" customHeight="1">
      <c r="A111" s="675" t="s">
        <v>372</v>
      </c>
      <c r="B111" s="594" t="s">
        <v>373</v>
      </c>
      <c r="C111" s="594" t="s">
        <v>78</v>
      </c>
      <c r="D111" s="686">
        <v>41044</v>
      </c>
      <c r="E111" s="675">
        <v>568</v>
      </c>
      <c r="F111" s="687">
        <v>23.96</v>
      </c>
      <c r="G111" s="688">
        <f t="shared" si="13"/>
        <v>13609.28</v>
      </c>
      <c r="H111" s="689"/>
      <c r="I111" s="686">
        <v>41094</v>
      </c>
      <c r="J111" s="687">
        <v>21.12</v>
      </c>
      <c r="K111" s="690">
        <f t="shared" si="14"/>
        <v>11996.16</v>
      </c>
      <c r="L111" s="683">
        <f t="shared" si="15"/>
        <v>1613.1200000000008</v>
      </c>
      <c r="M111" s="691">
        <v>1</v>
      </c>
      <c r="N111" s="792">
        <f t="shared" si="16"/>
        <v>1613.1200000000008</v>
      </c>
      <c r="O111" s="685"/>
    </row>
    <row r="112" spans="1:15" s="538" customFormat="1" ht="15" customHeight="1">
      <c r="A112" s="677" t="s">
        <v>585</v>
      </c>
      <c r="B112" s="595" t="s">
        <v>369</v>
      </c>
      <c r="C112" s="595" t="s">
        <v>53</v>
      </c>
      <c r="D112" s="676">
        <v>41100</v>
      </c>
      <c r="E112" s="677">
        <v>847</v>
      </c>
      <c r="F112" s="678">
        <v>34.74</v>
      </c>
      <c r="G112" s="679">
        <f t="shared" ref="G112:G118" si="17">SUM(E112*F112)</f>
        <v>29424.780000000002</v>
      </c>
      <c r="H112" s="680"/>
      <c r="I112" s="676">
        <v>41103</v>
      </c>
      <c r="J112" s="678">
        <v>33.56</v>
      </c>
      <c r="K112" s="682">
        <f t="shared" ref="K112:K118" si="18">SUM(E112*J112)</f>
        <v>28425.320000000003</v>
      </c>
      <c r="L112" s="683">
        <f>SUM(K112-G112)</f>
        <v>-999.45999999999913</v>
      </c>
      <c r="M112" s="691">
        <v>1</v>
      </c>
      <c r="N112" s="792">
        <f>SUM(K112-G112)*M112</f>
        <v>-999.45999999999913</v>
      </c>
      <c r="O112" s="685"/>
    </row>
    <row r="113" spans="1:15" s="538" customFormat="1" ht="15" customHeight="1">
      <c r="A113" s="675" t="s">
        <v>586</v>
      </c>
      <c r="B113" s="594" t="s">
        <v>587</v>
      </c>
      <c r="C113" s="594" t="s">
        <v>78</v>
      </c>
      <c r="D113" s="686">
        <v>41072</v>
      </c>
      <c r="E113" s="675">
        <v>372</v>
      </c>
      <c r="F113" s="687">
        <v>51.03</v>
      </c>
      <c r="G113" s="688">
        <f t="shared" si="17"/>
        <v>18983.16</v>
      </c>
      <c r="H113" s="689"/>
      <c r="I113" s="686">
        <v>41108</v>
      </c>
      <c r="J113" s="687">
        <v>55.11</v>
      </c>
      <c r="K113" s="690">
        <f t="shared" si="18"/>
        <v>20500.919999999998</v>
      </c>
      <c r="L113" s="692">
        <f>SUM(G113-K113)</f>
        <v>-1517.7599999999984</v>
      </c>
      <c r="M113" s="691">
        <v>1</v>
      </c>
      <c r="N113" s="792">
        <f>SUM(G113-K113)*M113</f>
        <v>-1517.7599999999984</v>
      </c>
      <c r="O113" s="685"/>
    </row>
    <row r="114" spans="1:15" s="538" customFormat="1" ht="15" customHeight="1">
      <c r="A114" s="669" t="s">
        <v>588</v>
      </c>
      <c r="B114" s="595" t="s">
        <v>589</v>
      </c>
      <c r="C114" s="595" t="s">
        <v>53</v>
      </c>
      <c r="D114" s="676">
        <v>40945</v>
      </c>
      <c r="E114" s="677">
        <v>1020</v>
      </c>
      <c r="F114" s="678">
        <v>22.07</v>
      </c>
      <c r="G114" s="679">
        <f t="shared" si="17"/>
        <v>22511.4</v>
      </c>
      <c r="H114" s="680"/>
      <c r="I114" s="676">
        <v>41126</v>
      </c>
      <c r="J114" s="678">
        <v>23.82</v>
      </c>
      <c r="K114" s="682">
        <f t="shared" si="18"/>
        <v>24296.400000000001</v>
      </c>
      <c r="L114" s="683">
        <f>SUM(K114-G114)</f>
        <v>1785</v>
      </c>
      <c r="M114" s="691">
        <v>1</v>
      </c>
      <c r="N114" s="792">
        <f>SUM(K114-G114)*M114</f>
        <v>1785</v>
      </c>
      <c r="O114" s="685"/>
    </row>
    <row r="115" spans="1:15" s="538" customFormat="1" ht="15" customHeight="1">
      <c r="A115" s="675" t="s">
        <v>590</v>
      </c>
      <c r="B115" s="594" t="s">
        <v>591</v>
      </c>
      <c r="C115" s="594" t="s">
        <v>78</v>
      </c>
      <c r="D115" s="686">
        <v>41072</v>
      </c>
      <c r="E115" s="675">
        <v>724</v>
      </c>
      <c r="F115" s="687">
        <v>24.81</v>
      </c>
      <c r="G115" s="688">
        <f t="shared" si="17"/>
        <v>17962.439999999999</v>
      </c>
      <c r="H115" s="689"/>
      <c r="I115" s="686">
        <v>41128</v>
      </c>
      <c r="J115" s="687">
        <v>25.5</v>
      </c>
      <c r="K115" s="690">
        <f t="shared" si="18"/>
        <v>18462</v>
      </c>
      <c r="L115" s="692">
        <f>SUM(G115-K115)</f>
        <v>-499.56000000000131</v>
      </c>
      <c r="M115" s="691">
        <v>1</v>
      </c>
      <c r="N115" s="792">
        <f>SUM(G115-K115)*M115</f>
        <v>-499.56000000000131</v>
      </c>
      <c r="O115" s="685"/>
    </row>
    <row r="116" spans="1:15" s="538" customFormat="1" ht="15" customHeight="1">
      <c r="A116" s="677" t="s">
        <v>592</v>
      </c>
      <c r="B116" s="595" t="s">
        <v>593</v>
      </c>
      <c r="C116" s="595" t="s">
        <v>53</v>
      </c>
      <c r="D116" s="676">
        <v>41089</v>
      </c>
      <c r="E116" s="677">
        <v>824</v>
      </c>
      <c r="F116" s="678">
        <v>58.91</v>
      </c>
      <c r="G116" s="679">
        <f t="shared" si="17"/>
        <v>48541.84</v>
      </c>
      <c r="H116" s="680"/>
      <c r="I116" s="676">
        <v>41128</v>
      </c>
      <c r="J116" s="678">
        <v>58.95</v>
      </c>
      <c r="K116" s="682">
        <f t="shared" si="18"/>
        <v>48574.8</v>
      </c>
      <c r="L116" s="683">
        <f>SUM(K116-G116)</f>
        <v>32.960000000006403</v>
      </c>
      <c r="M116" s="691">
        <v>1</v>
      </c>
      <c r="N116" s="792">
        <f>SUM(K116-G116)*M116</f>
        <v>32.960000000006403</v>
      </c>
      <c r="O116" s="685"/>
    </row>
    <row r="117" spans="1:15" s="538" customFormat="1" ht="15" customHeight="1">
      <c r="A117" s="675" t="s">
        <v>295</v>
      </c>
      <c r="B117" s="594" t="s">
        <v>296</v>
      </c>
      <c r="C117" s="594" t="s">
        <v>78</v>
      </c>
      <c r="D117" s="686">
        <v>41043</v>
      </c>
      <c r="E117" s="675">
        <v>1785</v>
      </c>
      <c r="F117" s="687">
        <v>8.9700000000000006</v>
      </c>
      <c r="G117" s="688">
        <f t="shared" si="17"/>
        <v>16011.45</v>
      </c>
      <c r="H117" s="689"/>
      <c r="I117" s="686">
        <v>41129</v>
      </c>
      <c r="J117" s="687">
        <v>8.7850000000000001</v>
      </c>
      <c r="K117" s="690">
        <f t="shared" si="18"/>
        <v>15681.225</v>
      </c>
      <c r="L117" s="683">
        <f>SUM(G117-K117)</f>
        <v>330.22500000000036</v>
      </c>
      <c r="M117" s="691">
        <v>1</v>
      </c>
      <c r="N117" s="792">
        <f>SUM(G117-K117)*M117</f>
        <v>330.22500000000036</v>
      </c>
      <c r="O117" s="685"/>
    </row>
    <row r="118" spans="1:15" s="538" customFormat="1" ht="15" customHeight="1">
      <c r="A118" s="675" t="s">
        <v>594</v>
      </c>
      <c r="B118" s="594" t="s">
        <v>595</v>
      </c>
      <c r="C118" s="594" t="s">
        <v>78</v>
      </c>
      <c r="D118" s="686">
        <v>41113</v>
      </c>
      <c r="E118" s="675">
        <v>4545</v>
      </c>
      <c r="F118" s="687">
        <v>5.37</v>
      </c>
      <c r="G118" s="688">
        <f t="shared" si="17"/>
        <v>24406.65</v>
      </c>
      <c r="H118" s="689"/>
      <c r="I118" s="686">
        <v>41130</v>
      </c>
      <c r="J118" s="687">
        <v>5.4859999999999998</v>
      </c>
      <c r="K118" s="690">
        <f t="shared" si="18"/>
        <v>24933.87</v>
      </c>
      <c r="L118" s="692">
        <f>SUM(G118-K118)</f>
        <v>-527.21999999999753</v>
      </c>
      <c r="M118" s="691">
        <v>1</v>
      </c>
      <c r="N118" s="792">
        <f>SUM(G118-K118)*M118</f>
        <v>-527.21999999999753</v>
      </c>
      <c r="O118" s="685"/>
    </row>
    <row r="119" spans="1:15" s="538" customFormat="1" ht="15" customHeight="1">
      <c r="A119" s="695" t="s">
        <v>596</v>
      </c>
      <c r="B119" s="595" t="s">
        <v>597</v>
      </c>
      <c r="C119" s="595" t="s">
        <v>53</v>
      </c>
      <c r="D119" s="676">
        <v>41071</v>
      </c>
      <c r="E119" s="677">
        <v>467</v>
      </c>
      <c r="F119" s="678">
        <v>55.8</v>
      </c>
      <c r="G119" s="679">
        <f t="shared" ref="G119:G164" si="19">SUM(E119*F119)</f>
        <v>26058.6</v>
      </c>
      <c r="H119" s="680"/>
      <c r="I119" s="676">
        <v>41134</v>
      </c>
      <c r="J119" s="678">
        <v>58.01</v>
      </c>
      <c r="K119" s="682">
        <f t="shared" ref="K119:K164" si="20">SUM(E119*J119)</f>
        <v>27090.67</v>
      </c>
      <c r="L119" s="683">
        <f t="shared" ref="L119:L135" si="21">SUM(K119-G119)</f>
        <v>1032.0699999999997</v>
      </c>
      <c r="M119" s="691">
        <v>1</v>
      </c>
      <c r="N119" s="792">
        <f t="shared" ref="N119:N135" si="22">SUM(K119-G119)*M119</f>
        <v>1032.0699999999997</v>
      </c>
      <c r="O119" s="685"/>
    </row>
    <row r="120" spans="1:15" s="538" customFormat="1" ht="15" customHeight="1">
      <c r="A120" s="677" t="s">
        <v>598</v>
      </c>
      <c r="B120" s="595" t="s">
        <v>599</v>
      </c>
      <c r="C120" s="595" t="s">
        <v>53</v>
      </c>
      <c r="D120" s="676">
        <v>41071</v>
      </c>
      <c r="E120" s="677">
        <v>1219</v>
      </c>
      <c r="F120" s="678">
        <v>20.87</v>
      </c>
      <c r="G120" s="679">
        <f t="shared" si="19"/>
        <v>25440.530000000002</v>
      </c>
      <c r="H120" s="680"/>
      <c r="I120" s="676">
        <v>41135</v>
      </c>
      <c r="J120" s="678">
        <v>20.59</v>
      </c>
      <c r="K120" s="682">
        <f t="shared" si="20"/>
        <v>25099.21</v>
      </c>
      <c r="L120" s="683">
        <f t="shared" si="21"/>
        <v>-341.32000000000335</v>
      </c>
      <c r="M120" s="691">
        <v>1</v>
      </c>
      <c r="N120" s="792">
        <f t="shared" si="22"/>
        <v>-341.32000000000335</v>
      </c>
      <c r="O120" s="685"/>
    </row>
    <row r="121" spans="1:15" s="538" customFormat="1" ht="15" customHeight="1">
      <c r="A121" s="669" t="s">
        <v>600</v>
      </c>
      <c r="B121" s="595" t="s">
        <v>601</v>
      </c>
      <c r="C121" s="595" t="s">
        <v>53</v>
      </c>
      <c r="D121" s="676">
        <v>41064</v>
      </c>
      <c r="E121" s="677">
        <v>1785</v>
      </c>
      <c r="F121" s="678">
        <v>22.4</v>
      </c>
      <c r="G121" s="679">
        <f t="shared" si="19"/>
        <v>39984</v>
      </c>
      <c r="H121" s="680"/>
      <c r="I121" s="676">
        <v>41142</v>
      </c>
      <c r="J121" s="678">
        <v>23.15</v>
      </c>
      <c r="K121" s="682">
        <f t="shared" si="20"/>
        <v>41322.75</v>
      </c>
      <c r="L121" s="683">
        <f t="shared" si="21"/>
        <v>1338.75</v>
      </c>
      <c r="M121" s="691">
        <v>1</v>
      </c>
      <c r="N121" s="792">
        <f t="shared" si="22"/>
        <v>1338.75</v>
      </c>
      <c r="O121" s="685"/>
    </row>
    <row r="122" spans="1:15" s="538" customFormat="1" ht="15" customHeight="1">
      <c r="A122" s="669" t="s">
        <v>602</v>
      </c>
      <c r="B122" s="595" t="s">
        <v>603</v>
      </c>
      <c r="C122" s="595" t="s">
        <v>53</v>
      </c>
      <c r="D122" s="676">
        <v>40945</v>
      </c>
      <c r="E122" s="677">
        <v>439</v>
      </c>
      <c r="F122" s="678">
        <v>53.96</v>
      </c>
      <c r="G122" s="679">
        <f t="shared" si="19"/>
        <v>23688.44</v>
      </c>
      <c r="H122" s="680"/>
      <c r="I122" s="676">
        <v>41144</v>
      </c>
      <c r="J122" s="678">
        <v>58.87</v>
      </c>
      <c r="K122" s="682">
        <f t="shared" si="20"/>
        <v>25843.93</v>
      </c>
      <c r="L122" s="683">
        <f t="shared" si="21"/>
        <v>2155.4900000000016</v>
      </c>
      <c r="M122" s="691">
        <v>1</v>
      </c>
      <c r="N122" s="792">
        <f t="shared" si="22"/>
        <v>2155.4900000000016</v>
      </c>
      <c r="O122" s="685"/>
    </row>
    <row r="123" spans="1:15" s="538" customFormat="1" ht="15" customHeight="1">
      <c r="A123" s="669" t="s">
        <v>604</v>
      </c>
      <c r="B123" s="595" t="s">
        <v>605</v>
      </c>
      <c r="C123" s="595" t="s">
        <v>53</v>
      </c>
      <c r="D123" s="676">
        <v>41058</v>
      </c>
      <c r="E123" s="677">
        <v>746</v>
      </c>
      <c r="F123" s="678">
        <v>45.17</v>
      </c>
      <c r="G123" s="679">
        <f t="shared" si="19"/>
        <v>33696.82</v>
      </c>
      <c r="H123" s="680"/>
      <c r="I123" s="676">
        <v>41144</v>
      </c>
      <c r="J123" s="678">
        <v>43.63</v>
      </c>
      <c r="K123" s="682">
        <f t="shared" si="20"/>
        <v>32547.980000000003</v>
      </c>
      <c r="L123" s="683">
        <f t="shared" si="21"/>
        <v>-1148.8399999999965</v>
      </c>
      <c r="M123" s="691">
        <v>1</v>
      </c>
      <c r="N123" s="792">
        <f t="shared" si="22"/>
        <v>-1148.8399999999965</v>
      </c>
      <c r="O123" s="685"/>
    </row>
    <row r="124" spans="1:15" s="538" customFormat="1" ht="15" customHeight="1">
      <c r="A124" s="677" t="s">
        <v>606</v>
      </c>
      <c r="B124" s="595" t="s">
        <v>538</v>
      </c>
      <c r="C124" s="595" t="s">
        <v>53</v>
      </c>
      <c r="D124" s="676">
        <v>41142</v>
      </c>
      <c r="E124" s="677">
        <v>376</v>
      </c>
      <c r="F124" s="678">
        <v>93.57</v>
      </c>
      <c r="G124" s="679">
        <f t="shared" si="19"/>
        <v>35182.32</v>
      </c>
      <c r="H124" s="680"/>
      <c r="I124" s="676">
        <v>41151</v>
      </c>
      <c r="J124" s="678">
        <v>90.91</v>
      </c>
      <c r="K124" s="682">
        <f t="shared" si="20"/>
        <v>34182.159999999996</v>
      </c>
      <c r="L124" s="683">
        <f t="shared" si="21"/>
        <v>-1000.1600000000035</v>
      </c>
      <c r="M124" s="691">
        <v>1</v>
      </c>
      <c r="N124" s="792">
        <f t="shared" si="22"/>
        <v>-1000.1600000000035</v>
      </c>
      <c r="O124" s="685"/>
    </row>
    <row r="125" spans="1:15" s="538" customFormat="1" ht="15" customHeight="1">
      <c r="A125" s="677" t="s">
        <v>607</v>
      </c>
      <c r="B125" s="595" t="s">
        <v>608</v>
      </c>
      <c r="C125" s="595" t="s">
        <v>53</v>
      </c>
      <c r="D125" s="676">
        <v>41089</v>
      </c>
      <c r="E125" s="677">
        <v>824</v>
      </c>
      <c r="F125" s="678">
        <v>64.03</v>
      </c>
      <c r="G125" s="679">
        <f t="shared" si="19"/>
        <v>52760.72</v>
      </c>
      <c r="H125" s="680"/>
      <c r="I125" s="676">
        <v>41156</v>
      </c>
      <c r="J125" s="678">
        <v>64.819999999999993</v>
      </c>
      <c r="K125" s="682">
        <f t="shared" si="20"/>
        <v>53411.679999999993</v>
      </c>
      <c r="L125" s="683">
        <f t="shared" si="21"/>
        <v>650.95999999999185</v>
      </c>
      <c r="M125" s="691">
        <v>1</v>
      </c>
      <c r="N125" s="792">
        <f t="shared" si="22"/>
        <v>650.95999999999185</v>
      </c>
      <c r="O125" s="685"/>
    </row>
    <row r="126" spans="1:15" s="538" customFormat="1" ht="15" customHeight="1">
      <c r="A126" s="677" t="s">
        <v>609</v>
      </c>
      <c r="B126" s="595" t="s">
        <v>610</v>
      </c>
      <c r="C126" s="595" t="s">
        <v>53</v>
      </c>
      <c r="D126" s="676">
        <v>41071</v>
      </c>
      <c r="E126" s="677">
        <v>431</v>
      </c>
      <c r="F126" s="678">
        <v>61.53</v>
      </c>
      <c r="G126" s="679">
        <f t="shared" si="19"/>
        <v>26519.43</v>
      </c>
      <c r="H126" s="680"/>
      <c r="I126" s="676">
        <v>41170</v>
      </c>
      <c r="J126" s="678">
        <v>62.95</v>
      </c>
      <c r="K126" s="682">
        <f t="shared" si="20"/>
        <v>27131.45</v>
      </c>
      <c r="L126" s="683">
        <f t="shared" si="21"/>
        <v>612.02000000000044</v>
      </c>
      <c r="M126" s="691">
        <v>1</v>
      </c>
      <c r="N126" s="792">
        <f t="shared" si="22"/>
        <v>612.02000000000044</v>
      </c>
      <c r="O126" s="685"/>
    </row>
    <row r="127" spans="1:15" s="538" customFormat="1" ht="15" customHeight="1">
      <c r="A127" s="677" t="s">
        <v>611</v>
      </c>
      <c r="B127" s="595" t="s">
        <v>221</v>
      </c>
      <c r="C127" s="595" t="s">
        <v>53</v>
      </c>
      <c r="D127" s="676">
        <v>41165</v>
      </c>
      <c r="E127" s="677">
        <v>179</v>
      </c>
      <c r="F127" s="678">
        <v>93</v>
      </c>
      <c r="G127" s="679">
        <f t="shared" si="19"/>
        <v>16647</v>
      </c>
      <c r="H127" s="680"/>
      <c r="I127" s="676">
        <v>41176</v>
      </c>
      <c r="J127" s="678">
        <v>87</v>
      </c>
      <c r="K127" s="682">
        <f t="shared" si="20"/>
        <v>15573</v>
      </c>
      <c r="L127" s="683">
        <f t="shared" si="21"/>
        <v>-1074</v>
      </c>
      <c r="M127" s="691">
        <v>1</v>
      </c>
      <c r="N127" s="792">
        <f t="shared" si="22"/>
        <v>-1074</v>
      </c>
      <c r="O127" s="685"/>
    </row>
    <row r="128" spans="1:15" s="538" customFormat="1" ht="15" customHeight="1">
      <c r="A128" s="677" t="s">
        <v>612</v>
      </c>
      <c r="B128" s="595" t="s">
        <v>613</v>
      </c>
      <c r="C128" s="595" t="s">
        <v>53</v>
      </c>
      <c r="D128" s="676">
        <v>41165</v>
      </c>
      <c r="E128" s="677">
        <v>562</v>
      </c>
      <c r="F128" s="678">
        <v>28.45</v>
      </c>
      <c r="G128" s="679">
        <f t="shared" si="19"/>
        <v>15988.9</v>
      </c>
      <c r="H128" s="680"/>
      <c r="I128" s="676">
        <v>41177</v>
      </c>
      <c r="J128" s="678">
        <v>27.47</v>
      </c>
      <c r="K128" s="682">
        <f t="shared" si="20"/>
        <v>15438.14</v>
      </c>
      <c r="L128" s="683">
        <f t="shared" si="21"/>
        <v>-550.76000000000022</v>
      </c>
      <c r="M128" s="691">
        <v>1</v>
      </c>
      <c r="N128" s="792">
        <f t="shared" si="22"/>
        <v>-550.76000000000022</v>
      </c>
      <c r="O128" s="685"/>
    </row>
    <row r="129" spans="1:15" s="538" customFormat="1" ht="15" customHeight="1">
      <c r="A129" s="677" t="s">
        <v>614</v>
      </c>
      <c r="B129" s="595" t="s">
        <v>615</v>
      </c>
      <c r="C129" s="595" t="s">
        <v>53</v>
      </c>
      <c r="D129" s="676">
        <v>41166</v>
      </c>
      <c r="E129" s="677">
        <v>270</v>
      </c>
      <c r="F129" s="678">
        <v>115.67</v>
      </c>
      <c r="G129" s="679">
        <f t="shared" si="19"/>
        <v>31230.9</v>
      </c>
      <c r="H129" s="680"/>
      <c r="I129" s="676">
        <v>41177</v>
      </c>
      <c r="J129" s="678">
        <v>111.99</v>
      </c>
      <c r="K129" s="682">
        <f t="shared" si="20"/>
        <v>30237.3</v>
      </c>
      <c r="L129" s="683">
        <f t="shared" si="21"/>
        <v>-993.60000000000218</v>
      </c>
      <c r="M129" s="691">
        <v>1</v>
      </c>
      <c r="N129" s="792">
        <f t="shared" si="22"/>
        <v>-993.60000000000218</v>
      </c>
      <c r="O129" s="685"/>
    </row>
    <row r="130" spans="1:15" s="538" customFormat="1" ht="15" customHeight="1">
      <c r="A130" s="677" t="s">
        <v>616</v>
      </c>
      <c r="B130" s="595" t="s">
        <v>617</v>
      </c>
      <c r="C130" s="595" t="s">
        <v>53</v>
      </c>
      <c r="D130" s="676">
        <v>41159</v>
      </c>
      <c r="E130" s="677">
        <v>263</v>
      </c>
      <c r="F130" s="678">
        <v>81.23</v>
      </c>
      <c r="G130" s="679">
        <f t="shared" si="19"/>
        <v>21363.49</v>
      </c>
      <c r="H130" s="680"/>
      <c r="I130" s="676">
        <v>41178</v>
      </c>
      <c r="J130" s="678">
        <v>78.42</v>
      </c>
      <c r="K130" s="682">
        <f t="shared" si="20"/>
        <v>20624.46</v>
      </c>
      <c r="L130" s="683">
        <f t="shared" si="21"/>
        <v>-739.03000000000247</v>
      </c>
      <c r="M130" s="691">
        <v>1</v>
      </c>
      <c r="N130" s="792">
        <f t="shared" si="22"/>
        <v>-739.03000000000247</v>
      </c>
      <c r="O130" s="685"/>
    </row>
    <row r="131" spans="1:15" s="538" customFormat="1" ht="15" customHeight="1">
      <c r="A131" s="677" t="s">
        <v>295</v>
      </c>
      <c r="B131" s="595" t="s">
        <v>296</v>
      </c>
      <c r="C131" s="595" t="s">
        <v>53</v>
      </c>
      <c r="D131" s="676">
        <v>41163</v>
      </c>
      <c r="E131" s="677">
        <v>1785</v>
      </c>
      <c r="F131" s="678">
        <v>9.34</v>
      </c>
      <c r="G131" s="679">
        <f t="shared" si="19"/>
        <v>16671.900000000001</v>
      </c>
      <c r="H131" s="680"/>
      <c r="I131" s="676">
        <v>41178</v>
      </c>
      <c r="J131" s="678">
        <v>8.7799999999999994</v>
      </c>
      <c r="K131" s="682">
        <f t="shared" si="20"/>
        <v>15672.3</v>
      </c>
      <c r="L131" s="683">
        <f t="shared" si="21"/>
        <v>-999.60000000000218</v>
      </c>
      <c r="M131" s="691">
        <v>1</v>
      </c>
      <c r="N131" s="792">
        <f t="shared" si="22"/>
        <v>-999.60000000000218</v>
      </c>
      <c r="O131" s="685"/>
    </row>
    <row r="132" spans="1:15" s="538" customFormat="1" ht="15" customHeight="1">
      <c r="A132" s="677" t="s">
        <v>618</v>
      </c>
      <c r="B132" s="595" t="s">
        <v>619</v>
      </c>
      <c r="C132" s="595" t="s">
        <v>53</v>
      </c>
      <c r="D132" s="676">
        <v>41165</v>
      </c>
      <c r="E132" s="677">
        <v>370</v>
      </c>
      <c r="F132" s="678">
        <v>34.47</v>
      </c>
      <c r="G132" s="679">
        <f t="shared" si="19"/>
        <v>12753.9</v>
      </c>
      <c r="H132" s="680"/>
      <c r="I132" s="676">
        <v>41178</v>
      </c>
      <c r="J132" s="678">
        <v>31.77</v>
      </c>
      <c r="K132" s="682">
        <f t="shared" si="20"/>
        <v>11754.9</v>
      </c>
      <c r="L132" s="683">
        <f t="shared" si="21"/>
        <v>-999</v>
      </c>
      <c r="M132" s="691">
        <v>1</v>
      </c>
      <c r="N132" s="792">
        <f t="shared" si="22"/>
        <v>-999</v>
      </c>
      <c r="O132" s="685"/>
    </row>
    <row r="133" spans="1:15" s="538" customFormat="1" ht="15" customHeight="1">
      <c r="A133" s="677" t="s">
        <v>620</v>
      </c>
      <c r="B133" s="595" t="s">
        <v>498</v>
      </c>
      <c r="C133" s="595" t="s">
        <v>53</v>
      </c>
      <c r="D133" s="676">
        <v>41166</v>
      </c>
      <c r="E133" s="677">
        <v>556</v>
      </c>
      <c r="F133" s="678">
        <v>52.9</v>
      </c>
      <c r="G133" s="679">
        <f t="shared" si="19"/>
        <v>29412.399999999998</v>
      </c>
      <c r="H133" s="680"/>
      <c r="I133" s="676">
        <v>41178</v>
      </c>
      <c r="J133" s="678">
        <v>51.1</v>
      </c>
      <c r="K133" s="682">
        <f t="shared" si="20"/>
        <v>28411.600000000002</v>
      </c>
      <c r="L133" s="683">
        <f t="shared" si="21"/>
        <v>-1000.7999999999956</v>
      </c>
      <c r="M133" s="691">
        <v>1</v>
      </c>
      <c r="N133" s="792">
        <f t="shared" si="22"/>
        <v>-1000.7999999999956</v>
      </c>
      <c r="O133" s="685"/>
    </row>
    <row r="134" spans="1:15" s="538" customFormat="1" ht="15" customHeight="1">
      <c r="A134" s="677" t="s">
        <v>507</v>
      </c>
      <c r="B134" s="595" t="s">
        <v>508</v>
      </c>
      <c r="C134" s="595" t="s">
        <v>53</v>
      </c>
      <c r="D134" s="676">
        <v>41158</v>
      </c>
      <c r="E134" s="677">
        <v>408</v>
      </c>
      <c r="F134" s="678">
        <v>57.74</v>
      </c>
      <c r="G134" s="679">
        <f t="shared" si="19"/>
        <v>23557.920000000002</v>
      </c>
      <c r="H134" s="680"/>
      <c r="I134" s="676">
        <v>41183</v>
      </c>
      <c r="J134" s="678">
        <v>55.45</v>
      </c>
      <c r="K134" s="682">
        <f t="shared" si="20"/>
        <v>22623.600000000002</v>
      </c>
      <c r="L134" s="683">
        <f t="shared" si="21"/>
        <v>-934.31999999999971</v>
      </c>
      <c r="M134" s="691">
        <v>1</v>
      </c>
      <c r="N134" s="792">
        <f t="shared" si="22"/>
        <v>-934.31999999999971</v>
      </c>
      <c r="O134" s="685"/>
    </row>
    <row r="135" spans="1:15" s="538" customFormat="1" ht="15" customHeight="1">
      <c r="A135" s="677" t="s">
        <v>621</v>
      </c>
      <c r="B135" s="595" t="s">
        <v>622</v>
      </c>
      <c r="C135" s="595" t="s">
        <v>53</v>
      </c>
      <c r="D135" s="676">
        <v>41171</v>
      </c>
      <c r="E135" s="677">
        <v>270</v>
      </c>
      <c r="F135" s="678">
        <v>91.53</v>
      </c>
      <c r="G135" s="679">
        <f t="shared" si="19"/>
        <v>24713.1</v>
      </c>
      <c r="H135" s="680"/>
      <c r="I135" s="676">
        <v>41185</v>
      </c>
      <c r="J135" s="678">
        <v>87.93</v>
      </c>
      <c r="K135" s="682">
        <f t="shared" si="20"/>
        <v>23741.100000000002</v>
      </c>
      <c r="L135" s="683">
        <f t="shared" si="21"/>
        <v>-971.99999999999636</v>
      </c>
      <c r="M135" s="691">
        <v>1</v>
      </c>
      <c r="N135" s="792">
        <f t="shared" si="22"/>
        <v>-971.99999999999636</v>
      </c>
      <c r="O135" s="685"/>
    </row>
    <row r="136" spans="1:15" s="538" customFormat="1" ht="15" customHeight="1">
      <c r="A136" s="675" t="s">
        <v>600</v>
      </c>
      <c r="B136" s="594" t="s">
        <v>601</v>
      </c>
      <c r="C136" s="594" t="s">
        <v>78</v>
      </c>
      <c r="D136" s="686">
        <v>41170</v>
      </c>
      <c r="E136" s="675">
        <v>463</v>
      </c>
      <c r="F136" s="687">
        <v>63.44</v>
      </c>
      <c r="G136" s="688">
        <f>SUM(E136*F136)</f>
        <v>29372.719999999998</v>
      </c>
      <c r="H136" s="689"/>
      <c r="I136" s="686">
        <v>41187</v>
      </c>
      <c r="J136" s="687">
        <v>65.599999999999994</v>
      </c>
      <c r="K136" s="690">
        <f>SUM(E136*J136)</f>
        <v>30372.799999999996</v>
      </c>
      <c r="L136" s="692">
        <f>SUM(G136-K136)</f>
        <v>-1000.0799999999981</v>
      </c>
      <c r="M136" s="691">
        <v>1</v>
      </c>
      <c r="N136" s="792">
        <f>SUM(G136-K136)*M136</f>
        <v>-1000.0799999999981</v>
      </c>
      <c r="O136" s="685"/>
    </row>
    <row r="137" spans="1:15" s="538" customFormat="1" ht="15" customHeight="1">
      <c r="A137" s="677" t="s">
        <v>623</v>
      </c>
      <c r="B137" s="595" t="s">
        <v>624</v>
      </c>
      <c r="C137" s="595" t="s">
        <v>53</v>
      </c>
      <c r="D137" s="676">
        <v>41166</v>
      </c>
      <c r="E137" s="677">
        <v>340</v>
      </c>
      <c r="F137" s="678">
        <v>59.64</v>
      </c>
      <c r="G137" s="679">
        <f t="shared" si="19"/>
        <v>20277.599999999999</v>
      </c>
      <c r="H137" s="680"/>
      <c r="I137" s="676">
        <v>41190</v>
      </c>
      <c r="J137" s="678">
        <v>57.19</v>
      </c>
      <c r="K137" s="682">
        <f t="shared" si="20"/>
        <v>19444.599999999999</v>
      </c>
      <c r="L137" s="683">
        <f>SUM(K137-G137)</f>
        <v>-833</v>
      </c>
      <c r="M137" s="691">
        <v>1</v>
      </c>
      <c r="N137" s="792">
        <f>SUM(K137-G137)*M137</f>
        <v>-833</v>
      </c>
      <c r="O137" s="685"/>
    </row>
    <row r="138" spans="1:15" s="538" customFormat="1" ht="15" customHeight="1">
      <c r="A138" s="677" t="s">
        <v>625</v>
      </c>
      <c r="B138" s="595" t="s">
        <v>626</v>
      </c>
      <c r="C138" s="595" t="s">
        <v>53</v>
      </c>
      <c r="D138" s="676">
        <v>41166</v>
      </c>
      <c r="E138" s="677">
        <v>667</v>
      </c>
      <c r="F138" s="678">
        <v>23.25</v>
      </c>
      <c r="G138" s="679">
        <f t="shared" si="19"/>
        <v>15507.75</v>
      </c>
      <c r="H138" s="680"/>
      <c r="I138" s="676">
        <v>41192</v>
      </c>
      <c r="J138" s="678">
        <v>21.77</v>
      </c>
      <c r="K138" s="682">
        <f t="shared" si="20"/>
        <v>14520.59</v>
      </c>
      <c r="L138" s="683">
        <f>SUM(K138-G138)</f>
        <v>-987.15999999999985</v>
      </c>
      <c r="M138" s="691">
        <v>1</v>
      </c>
      <c r="N138" s="792">
        <f>SUM(K138-G138)*M138</f>
        <v>-987.15999999999985</v>
      </c>
      <c r="O138" s="685"/>
    </row>
    <row r="139" spans="1:15" s="538" customFormat="1" ht="15" customHeight="1">
      <c r="A139" s="677" t="s">
        <v>495</v>
      </c>
      <c r="B139" s="595" t="s">
        <v>496</v>
      </c>
      <c r="C139" s="595" t="s">
        <v>53</v>
      </c>
      <c r="D139" s="676">
        <v>41162</v>
      </c>
      <c r="E139" s="677">
        <v>302</v>
      </c>
      <c r="F139" s="678">
        <v>114.27</v>
      </c>
      <c r="G139" s="679">
        <f t="shared" si="19"/>
        <v>34509.54</v>
      </c>
      <c r="H139" s="680"/>
      <c r="I139" s="676">
        <v>41192</v>
      </c>
      <c r="J139" s="678">
        <v>113.4</v>
      </c>
      <c r="K139" s="682">
        <f t="shared" si="20"/>
        <v>34246.800000000003</v>
      </c>
      <c r="L139" s="683">
        <f>SUM(K139-G139)</f>
        <v>-262.73999999999796</v>
      </c>
      <c r="M139" s="691">
        <v>1</v>
      </c>
      <c r="N139" s="792">
        <f>SUM(K139-G139)*M139</f>
        <v>-262.73999999999796</v>
      </c>
      <c r="O139" s="685"/>
    </row>
    <row r="140" spans="1:15" s="538" customFormat="1" ht="15" customHeight="1">
      <c r="A140" s="675" t="s">
        <v>627</v>
      </c>
      <c r="B140" s="594" t="s">
        <v>571</v>
      </c>
      <c r="C140" s="594" t="s">
        <v>78</v>
      </c>
      <c r="D140" s="686">
        <v>41162</v>
      </c>
      <c r="E140" s="675">
        <v>967</v>
      </c>
      <c r="F140" s="687">
        <v>36.9</v>
      </c>
      <c r="G140" s="688">
        <f>SUM(E140*F140)</f>
        <v>35682.299999999996</v>
      </c>
      <c r="H140" s="689"/>
      <c r="I140" s="686">
        <v>40463</v>
      </c>
      <c r="J140" s="687">
        <v>35.64</v>
      </c>
      <c r="K140" s="690">
        <f>SUM(E140*J140)</f>
        <v>34463.879999999997</v>
      </c>
      <c r="L140" s="683">
        <f>SUM(G140-K140)</f>
        <v>1218.4199999999983</v>
      </c>
      <c r="M140" s="691">
        <v>1</v>
      </c>
      <c r="N140" s="792">
        <f>SUM(G140-K140)*M140</f>
        <v>1218.4199999999983</v>
      </c>
      <c r="O140" s="685"/>
    </row>
    <row r="141" spans="1:15" s="538" customFormat="1" ht="15" customHeight="1">
      <c r="A141" s="677" t="s">
        <v>482</v>
      </c>
      <c r="B141" s="595" t="s">
        <v>483</v>
      </c>
      <c r="C141" s="595" t="s">
        <v>53</v>
      </c>
      <c r="D141" s="676">
        <v>41165</v>
      </c>
      <c r="E141" s="677">
        <v>714</v>
      </c>
      <c r="F141" s="678">
        <v>35.5</v>
      </c>
      <c r="G141" s="679">
        <f t="shared" si="19"/>
        <v>25347</v>
      </c>
      <c r="H141" s="680"/>
      <c r="I141" s="676">
        <v>41194</v>
      </c>
      <c r="J141" s="678">
        <v>34.1</v>
      </c>
      <c r="K141" s="682">
        <f t="shared" si="20"/>
        <v>24347.4</v>
      </c>
      <c r="L141" s="683">
        <f t="shared" ref="L141:L160" si="23">SUM(K141-G141)</f>
        <v>-999.59999999999854</v>
      </c>
      <c r="M141" s="691">
        <v>1</v>
      </c>
      <c r="N141" s="792">
        <f t="shared" ref="N141:N163" si="24">SUM(K141-G141)*M141</f>
        <v>-999.59999999999854</v>
      </c>
      <c r="O141" s="685"/>
    </row>
    <row r="142" spans="1:15" s="538" customFormat="1" ht="15" customHeight="1">
      <c r="A142" s="677" t="s">
        <v>523</v>
      </c>
      <c r="B142" s="595" t="s">
        <v>524</v>
      </c>
      <c r="C142" s="595" t="s">
        <v>53</v>
      </c>
      <c r="D142" s="676">
        <v>41165</v>
      </c>
      <c r="E142" s="677">
        <v>769</v>
      </c>
      <c r="F142" s="678">
        <v>33.39</v>
      </c>
      <c r="G142" s="679">
        <f t="shared" si="19"/>
        <v>25676.91</v>
      </c>
      <c r="H142" s="680"/>
      <c r="I142" s="676">
        <v>41198</v>
      </c>
      <c r="J142" s="678">
        <v>32.090000000000003</v>
      </c>
      <c r="K142" s="682">
        <f t="shared" si="20"/>
        <v>24677.210000000003</v>
      </c>
      <c r="L142" s="683">
        <f t="shared" si="23"/>
        <v>-999.69999999999709</v>
      </c>
      <c r="M142" s="691">
        <v>1</v>
      </c>
      <c r="N142" s="792">
        <f t="shared" si="24"/>
        <v>-999.69999999999709</v>
      </c>
      <c r="O142" s="685"/>
    </row>
    <row r="143" spans="1:15" s="538" customFormat="1" ht="15" customHeight="1">
      <c r="A143" s="677" t="s">
        <v>628</v>
      </c>
      <c r="B143" s="595" t="s">
        <v>629</v>
      </c>
      <c r="C143" s="595" t="s">
        <v>53</v>
      </c>
      <c r="D143" s="676">
        <v>41180</v>
      </c>
      <c r="E143" s="677">
        <v>94</v>
      </c>
      <c r="F143" s="678">
        <v>216.71</v>
      </c>
      <c r="G143" s="679">
        <f t="shared" si="19"/>
        <v>20370.740000000002</v>
      </c>
      <c r="H143" s="680"/>
      <c r="I143" s="676">
        <v>41198</v>
      </c>
      <c r="J143" s="678">
        <v>206.08</v>
      </c>
      <c r="K143" s="682">
        <f t="shared" si="20"/>
        <v>19371.52</v>
      </c>
      <c r="L143" s="683">
        <f t="shared" si="23"/>
        <v>-999.22000000000116</v>
      </c>
      <c r="M143" s="691">
        <v>1</v>
      </c>
      <c r="N143" s="792">
        <f t="shared" si="24"/>
        <v>-999.22000000000116</v>
      </c>
      <c r="O143" s="685"/>
    </row>
    <row r="144" spans="1:15" s="538" customFormat="1" ht="15" customHeight="1">
      <c r="A144" s="677" t="s">
        <v>630</v>
      </c>
      <c r="B144" s="595" t="s">
        <v>542</v>
      </c>
      <c r="C144" s="595" t="s">
        <v>53</v>
      </c>
      <c r="D144" s="676">
        <v>41180</v>
      </c>
      <c r="E144" s="677">
        <v>909</v>
      </c>
      <c r="F144" s="678">
        <v>35.200000000000003</v>
      </c>
      <c r="G144" s="679">
        <f t="shared" si="19"/>
        <v>31996.800000000003</v>
      </c>
      <c r="H144" s="680"/>
      <c r="I144" s="676">
        <v>41204</v>
      </c>
      <c r="J144" s="678">
        <v>34.159999999999997</v>
      </c>
      <c r="K144" s="682">
        <f t="shared" si="20"/>
        <v>31051.439999999999</v>
      </c>
      <c r="L144" s="683">
        <f t="shared" si="23"/>
        <v>-945.36000000000422</v>
      </c>
      <c r="M144" s="691">
        <v>1</v>
      </c>
      <c r="N144" s="792">
        <f t="shared" si="24"/>
        <v>-945.36000000000422</v>
      </c>
      <c r="O144" s="685"/>
    </row>
    <row r="145" spans="1:15" s="538" customFormat="1" ht="15" customHeight="1">
      <c r="A145" s="677" t="s">
        <v>631</v>
      </c>
      <c r="B145" s="595" t="s">
        <v>632</v>
      </c>
      <c r="C145" s="595" t="s">
        <v>53</v>
      </c>
      <c r="D145" s="676">
        <v>41165</v>
      </c>
      <c r="E145" s="677">
        <v>575</v>
      </c>
      <c r="F145" s="678">
        <v>68.72</v>
      </c>
      <c r="G145" s="679">
        <f t="shared" si="19"/>
        <v>39514</v>
      </c>
      <c r="H145" s="680"/>
      <c r="I145" s="676">
        <v>41205</v>
      </c>
      <c r="J145" s="678">
        <v>67.790000000000006</v>
      </c>
      <c r="K145" s="682">
        <f t="shared" si="20"/>
        <v>38979.25</v>
      </c>
      <c r="L145" s="683">
        <f t="shared" si="23"/>
        <v>-534.75</v>
      </c>
      <c r="M145" s="691">
        <v>1</v>
      </c>
      <c r="N145" s="792">
        <f t="shared" si="24"/>
        <v>-534.75</v>
      </c>
      <c r="O145" s="685"/>
    </row>
    <row r="146" spans="1:15" s="538" customFormat="1" ht="15" customHeight="1">
      <c r="A146" s="677" t="s">
        <v>633</v>
      </c>
      <c r="B146" s="595" t="s">
        <v>634</v>
      </c>
      <c r="C146" s="595" t="s">
        <v>53</v>
      </c>
      <c r="D146" s="676">
        <v>41165</v>
      </c>
      <c r="E146" s="677">
        <v>394</v>
      </c>
      <c r="F146" s="678">
        <v>59.64</v>
      </c>
      <c r="G146" s="679">
        <f t="shared" si="19"/>
        <v>23498.16</v>
      </c>
      <c r="H146" s="680"/>
      <c r="I146" s="676">
        <v>41204</v>
      </c>
      <c r="J146" s="678">
        <v>57.61</v>
      </c>
      <c r="K146" s="682">
        <f t="shared" si="20"/>
        <v>22698.34</v>
      </c>
      <c r="L146" s="683">
        <f t="shared" si="23"/>
        <v>-799.81999999999971</v>
      </c>
      <c r="M146" s="691">
        <v>1</v>
      </c>
      <c r="N146" s="792">
        <f t="shared" si="24"/>
        <v>-799.81999999999971</v>
      </c>
      <c r="O146" s="685"/>
    </row>
    <row r="147" spans="1:15" s="538" customFormat="1" ht="15" customHeight="1">
      <c r="A147" s="677" t="s">
        <v>499</v>
      </c>
      <c r="B147" s="595" t="s">
        <v>500</v>
      </c>
      <c r="C147" s="595" t="s">
        <v>53</v>
      </c>
      <c r="D147" s="676">
        <v>41165</v>
      </c>
      <c r="E147" s="677">
        <v>143</v>
      </c>
      <c r="F147" s="678">
        <v>157.69999999999999</v>
      </c>
      <c r="G147" s="679">
        <f t="shared" si="19"/>
        <v>22551.1</v>
      </c>
      <c r="H147" s="680"/>
      <c r="I147" s="676">
        <v>41205</v>
      </c>
      <c r="J147" s="678">
        <v>153.59</v>
      </c>
      <c r="K147" s="682">
        <f t="shared" si="20"/>
        <v>21963.37</v>
      </c>
      <c r="L147" s="683">
        <f t="shared" si="23"/>
        <v>-587.72999999999956</v>
      </c>
      <c r="M147" s="691">
        <v>1</v>
      </c>
      <c r="N147" s="792">
        <f t="shared" si="24"/>
        <v>-587.72999999999956</v>
      </c>
      <c r="O147" s="685"/>
    </row>
    <row r="148" spans="1:15" s="538" customFormat="1" ht="15" customHeight="1">
      <c r="A148" s="677" t="s">
        <v>635</v>
      </c>
      <c r="B148" s="595" t="s">
        <v>377</v>
      </c>
      <c r="C148" s="595" t="s">
        <v>53</v>
      </c>
      <c r="D148" s="676">
        <v>41162</v>
      </c>
      <c r="E148" s="677">
        <v>1208</v>
      </c>
      <c r="F148" s="678">
        <v>7.4</v>
      </c>
      <c r="G148" s="679">
        <f t="shared" si="19"/>
        <v>8939.2000000000007</v>
      </c>
      <c r="H148" s="680"/>
      <c r="I148" s="676">
        <v>41205</v>
      </c>
      <c r="J148" s="678">
        <v>6.57</v>
      </c>
      <c r="K148" s="682">
        <f t="shared" si="20"/>
        <v>7936.56</v>
      </c>
      <c r="L148" s="683">
        <f t="shared" si="23"/>
        <v>-1002.6400000000003</v>
      </c>
      <c r="M148" s="691">
        <v>1</v>
      </c>
      <c r="N148" s="792">
        <f t="shared" si="24"/>
        <v>-1002.6400000000003</v>
      </c>
      <c r="O148" s="685"/>
    </row>
    <row r="149" spans="1:15" s="538" customFormat="1" ht="15" customHeight="1">
      <c r="A149" s="677" t="s">
        <v>636</v>
      </c>
      <c r="B149" s="595" t="s">
        <v>637</v>
      </c>
      <c r="C149" s="595" t="s">
        <v>53</v>
      </c>
      <c r="D149" s="676">
        <v>41181</v>
      </c>
      <c r="E149" s="677">
        <v>1111</v>
      </c>
      <c r="F149" s="678">
        <v>31.23</v>
      </c>
      <c r="G149" s="679">
        <f t="shared" si="19"/>
        <v>34696.53</v>
      </c>
      <c r="H149" s="680"/>
      <c r="I149" s="676">
        <v>41205</v>
      </c>
      <c r="J149" s="678">
        <v>30.54</v>
      </c>
      <c r="K149" s="682">
        <f t="shared" si="20"/>
        <v>33929.94</v>
      </c>
      <c r="L149" s="683">
        <f t="shared" si="23"/>
        <v>-766.58999999999651</v>
      </c>
      <c r="M149" s="691">
        <v>1</v>
      </c>
      <c r="N149" s="792">
        <f t="shared" si="24"/>
        <v>-766.58999999999651</v>
      </c>
      <c r="O149" s="685"/>
    </row>
    <row r="150" spans="1:15" s="538" customFormat="1" ht="15" customHeight="1">
      <c r="A150" s="677" t="s">
        <v>527</v>
      </c>
      <c r="B150" s="595" t="s">
        <v>528</v>
      </c>
      <c r="C150" s="595" t="s">
        <v>53</v>
      </c>
      <c r="D150" s="676">
        <v>41158</v>
      </c>
      <c r="E150" s="677">
        <v>444</v>
      </c>
      <c r="F150" s="678">
        <v>63.33</v>
      </c>
      <c r="G150" s="679">
        <f t="shared" si="19"/>
        <v>28118.52</v>
      </c>
      <c r="H150" s="680"/>
      <c r="I150" s="676">
        <v>41207</v>
      </c>
      <c r="J150" s="678">
        <v>66.42</v>
      </c>
      <c r="K150" s="682">
        <f t="shared" si="20"/>
        <v>29490.48</v>
      </c>
      <c r="L150" s="683">
        <f t="shared" si="23"/>
        <v>1371.9599999999991</v>
      </c>
      <c r="M150" s="691">
        <v>1</v>
      </c>
      <c r="N150" s="792">
        <f t="shared" si="24"/>
        <v>1371.9599999999991</v>
      </c>
      <c r="O150" s="685"/>
    </row>
    <row r="151" spans="1:15" s="538" customFormat="1" ht="15" customHeight="1">
      <c r="A151" s="677" t="s">
        <v>638</v>
      </c>
      <c r="B151" s="595" t="s">
        <v>639</v>
      </c>
      <c r="C151" s="595" t="s">
        <v>53</v>
      </c>
      <c r="D151" s="676">
        <v>41165</v>
      </c>
      <c r="E151" s="677">
        <v>417</v>
      </c>
      <c r="F151" s="678">
        <v>31.12</v>
      </c>
      <c r="G151" s="679">
        <f t="shared" si="19"/>
        <v>12977.04</v>
      </c>
      <c r="H151" s="680"/>
      <c r="I151" s="676">
        <v>41207</v>
      </c>
      <c r="J151" s="678">
        <v>30.64</v>
      </c>
      <c r="K151" s="682">
        <f t="shared" si="20"/>
        <v>12776.880000000001</v>
      </c>
      <c r="L151" s="683">
        <f t="shared" si="23"/>
        <v>-200.15999999999985</v>
      </c>
      <c r="M151" s="691">
        <v>1</v>
      </c>
      <c r="N151" s="792">
        <f t="shared" si="24"/>
        <v>-200.15999999999985</v>
      </c>
      <c r="O151" s="685"/>
    </row>
    <row r="152" spans="1:15" s="538" customFormat="1" ht="15" customHeight="1">
      <c r="A152" s="677" t="s">
        <v>640</v>
      </c>
      <c r="B152" s="595" t="s">
        <v>641</v>
      </c>
      <c r="C152" s="595" t="s">
        <v>53</v>
      </c>
      <c r="D152" s="676">
        <v>41180</v>
      </c>
      <c r="E152" s="677">
        <v>278</v>
      </c>
      <c r="F152" s="678">
        <v>74.53</v>
      </c>
      <c r="G152" s="679">
        <f t="shared" si="19"/>
        <v>20719.34</v>
      </c>
      <c r="H152" s="680"/>
      <c r="I152" s="676">
        <v>41207</v>
      </c>
      <c r="J152" s="678">
        <v>72.77</v>
      </c>
      <c r="K152" s="682">
        <f t="shared" si="20"/>
        <v>20230.059999999998</v>
      </c>
      <c r="L152" s="683">
        <f t="shared" si="23"/>
        <v>-489.28000000000247</v>
      </c>
      <c r="M152" s="691">
        <v>1</v>
      </c>
      <c r="N152" s="792">
        <f t="shared" si="24"/>
        <v>-489.28000000000247</v>
      </c>
      <c r="O152" s="685"/>
    </row>
    <row r="153" spans="1:15" s="538" customFormat="1" ht="15" customHeight="1">
      <c r="A153" s="677" t="s">
        <v>642</v>
      </c>
      <c r="B153" s="595" t="s">
        <v>643</v>
      </c>
      <c r="C153" s="595" t="s">
        <v>53</v>
      </c>
      <c r="D153" s="676">
        <v>41162</v>
      </c>
      <c r="E153" s="677">
        <v>545</v>
      </c>
      <c r="F153" s="678">
        <v>87.11</v>
      </c>
      <c r="G153" s="679">
        <f t="shared" si="19"/>
        <v>47474.95</v>
      </c>
      <c r="H153" s="680"/>
      <c r="I153" s="676">
        <v>41208</v>
      </c>
      <c r="J153" s="678">
        <v>86.53</v>
      </c>
      <c r="K153" s="682">
        <f t="shared" si="20"/>
        <v>47158.85</v>
      </c>
      <c r="L153" s="683">
        <f t="shared" si="23"/>
        <v>-316.09999999999854</v>
      </c>
      <c r="M153" s="691">
        <v>1</v>
      </c>
      <c r="N153" s="792">
        <f t="shared" si="24"/>
        <v>-316.09999999999854</v>
      </c>
      <c r="O153" s="685"/>
    </row>
    <row r="154" spans="1:15" s="538" customFormat="1" ht="15" customHeight="1">
      <c r="A154" s="677" t="s">
        <v>644</v>
      </c>
      <c r="B154" s="595" t="s">
        <v>645</v>
      </c>
      <c r="C154" s="595" t="s">
        <v>53</v>
      </c>
      <c r="D154" s="676">
        <v>41159</v>
      </c>
      <c r="E154" s="677">
        <v>500</v>
      </c>
      <c r="F154" s="678">
        <v>75.44</v>
      </c>
      <c r="G154" s="679">
        <f t="shared" si="19"/>
        <v>37720</v>
      </c>
      <c r="H154" s="680"/>
      <c r="I154" s="676">
        <v>41215</v>
      </c>
      <c r="J154" s="678">
        <v>74.849999999999994</v>
      </c>
      <c r="K154" s="682">
        <f t="shared" si="20"/>
        <v>37425</v>
      </c>
      <c r="L154" s="683">
        <f t="shared" si="23"/>
        <v>-295</v>
      </c>
      <c r="M154" s="691">
        <v>1</v>
      </c>
      <c r="N154" s="792">
        <f t="shared" si="24"/>
        <v>-295</v>
      </c>
      <c r="O154" s="685"/>
    </row>
    <row r="155" spans="1:15" s="538" customFormat="1" ht="15" customHeight="1">
      <c r="A155" s="677" t="s">
        <v>646</v>
      </c>
      <c r="B155" s="595" t="s">
        <v>647</v>
      </c>
      <c r="C155" s="595" t="s">
        <v>53</v>
      </c>
      <c r="D155" s="676">
        <v>41180</v>
      </c>
      <c r="E155" s="677">
        <v>243</v>
      </c>
      <c r="F155" s="678">
        <v>38.1</v>
      </c>
      <c r="G155" s="679">
        <f t="shared" si="19"/>
        <v>9258.3000000000011</v>
      </c>
      <c r="H155" s="680"/>
      <c r="I155" s="676">
        <v>41215</v>
      </c>
      <c r="J155" s="678">
        <v>34</v>
      </c>
      <c r="K155" s="682">
        <f t="shared" si="20"/>
        <v>8262</v>
      </c>
      <c r="L155" s="683">
        <f t="shared" si="23"/>
        <v>-996.30000000000109</v>
      </c>
      <c r="M155" s="691">
        <v>1</v>
      </c>
      <c r="N155" s="792">
        <f t="shared" si="24"/>
        <v>-996.30000000000109</v>
      </c>
      <c r="O155" s="685"/>
    </row>
    <row r="156" spans="1:15" s="538" customFormat="1" ht="15" customHeight="1">
      <c r="A156" s="677" t="s">
        <v>648</v>
      </c>
      <c r="B156" s="595" t="s">
        <v>649</v>
      </c>
      <c r="C156" s="595" t="s">
        <v>53</v>
      </c>
      <c r="D156" s="676">
        <v>41180</v>
      </c>
      <c r="E156" s="677">
        <v>515</v>
      </c>
      <c r="F156" s="678">
        <v>21.15</v>
      </c>
      <c r="G156" s="679">
        <f t="shared" si="19"/>
        <v>10892.25</v>
      </c>
      <c r="H156" s="680"/>
      <c r="I156" s="676">
        <v>41215</v>
      </c>
      <c r="J156" s="678">
        <v>19.23</v>
      </c>
      <c r="K156" s="682">
        <f t="shared" si="20"/>
        <v>9903.4500000000007</v>
      </c>
      <c r="L156" s="683">
        <f t="shared" si="23"/>
        <v>-988.79999999999927</v>
      </c>
      <c r="M156" s="691">
        <v>1</v>
      </c>
      <c r="N156" s="792">
        <f t="shared" si="24"/>
        <v>-988.79999999999927</v>
      </c>
      <c r="O156" s="685"/>
    </row>
    <row r="157" spans="1:15" s="538" customFormat="1" ht="15" customHeight="1">
      <c r="A157" s="677" t="s">
        <v>650</v>
      </c>
      <c r="B157" s="595" t="s">
        <v>651</v>
      </c>
      <c r="C157" s="595" t="s">
        <v>53</v>
      </c>
      <c r="D157" s="676">
        <v>41180</v>
      </c>
      <c r="E157" s="677">
        <v>278</v>
      </c>
      <c r="F157" s="678">
        <v>85.63</v>
      </c>
      <c r="G157" s="679">
        <f t="shared" si="19"/>
        <v>23805.14</v>
      </c>
      <c r="H157" s="680"/>
      <c r="I157" s="676">
        <v>41227</v>
      </c>
      <c r="J157" s="678">
        <v>82.94</v>
      </c>
      <c r="K157" s="682">
        <f t="shared" si="20"/>
        <v>23057.32</v>
      </c>
      <c r="L157" s="683">
        <f t="shared" si="23"/>
        <v>-747.81999999999971</v>
      </c>
      <c r="M157" s="691">
        <v>1</v>
      </c>
      <c r="N157" s="792">
        <f t="shared" si="24"/>
        <v>-747.81999999999971</v>
      </c>
      <c r="O157" s="685"/>
    </row>
    <row r="158" spans="1:15" s="538" customFormat="1" ht="15" customHeight="1">
      <c r="A158" s="677" t="s">
        <v>652</v>
      </c>
      <c r="B158" s="595" t="s">
        <v>653</v>
      </c>
      <c r="C158" s="595" t="s">
        <v>53</v>
      </c>
      <c r="D158" s="676">
        <v>41180</v>
      </c>
      <c r="E158" s="677">
        <v>383</v>
      </c>
      <c r="F158" s="678">
        <v>78.73</v>
      </c>
      <c r="G158" s="679">
        <f t="shared" si="19"/>
        <v>30153.59</v>
      </c>
      <c r="H158" s="680"/>
      <c r="I158" s="676">
        <v>41227</v>
      </c>
      <c r="J158" s="678">
        <v>76.91</v>
      </c>
      <c r="K158" s="682">
        <f t="shared" si="20"/>
        <v>29456.53</v>
      </c>
      <c r="L158" s="683">
        <f t="shared" si="23"/>
        <v>-697.06000000000131</v>
      </c>
      <c r="M158" s="691">
        <v>1</v>
      </c>
      <c r="N158" s="792">
        <f t="shared" si="24"/>
        <v>-697.06000000000131</v>
      </c>
      <c r="O158" s="685"/>
    </row>
    <row r="159" spans="1:15" s="538" customFormat="1" ht="15" customHeight="1">
      <c r="A159" s="677" t="s">
        <v>654</v>
      </c>
      <c r="B159" s="595" t="s">
        <v>655</v>
      </c>
      <c r="C159" s="595" t="s">
        <v>53</v>
      </c>
      <c r="D159" s="676">
        <v>41180</v>
      </c>
      <c r="E159" s="677">
        <v>980</v>
      </c>
      <c r="F159" s="678">
        <v>32.49</v>
      </c>
      <c r="G159" s="679">
        <f t="shared" si="19"/>
        <v>31840.2</v>
      </c>
      <c r="H159" s="680"/>
      <c r="I159" s="676">
        <v>41228</v>
      </c>
      <c r="J159" s="678">
        <v>32.340000000000003</v>
      </c>
      <c r="K159" s="682">
        <f t="shared" si="20"/>
        <v>31693.200000000004</v>
      </c>
      <c r="L159" s="683">
        <f t="shared" si="23"/>
        <v>-146.99999999999636</v>
      </c>
      <c r="M159" s="691">
        <v>1</v>
      </c>
      <c r="N159" s="792">
        <f t="shared" si="24"/>
        <v>-146.99999999999636</v>
      </c>
      <c r="O159" s="685"/>
    </row>
    <row r="160" spans="1:15" s="538" customFormat="1" ht="15" customHeight="1">
      <c r="A160" s="677" t="s">
        <v>477</v>
      </c>
      <c r="B160" s="595" t="s">
        <v>478</v>
      </c>
      <c r="C160" s="595" t="s">
        <v>53</v>
      </c>
      <c r="D160" s="676">
        <v>41253</v>
      </c>
      <c r="E160" s="677">
        <v>416</v>
      </c>
      <c r="F160" s="678">
        <v>49.58</v>
      </c>
      <c r="G160" s="679">
        <f t="shared" si="19"/>
        <v>20625.28</v>
      </c>
      <c r="H160" s="680"/>
      <c r="I160" s="676">
        <v>41254</v>
      </c>
      <c r="J160" s="678">
        <v>47.18</v>
      </c>
      <c r="K160" s="682">
        <f t="shared" si="20"/>
        <v>19626.88</v>
      </c>
      <c r="L160" s="683">
        <f t="shared" si="23"/>
        <v>-998.39999999999782</v>
      </c>
      <c r="M160" s="691">
        <v>1</v>
      </c>
      <c r="N160" s="792">
        <f t="shared" si="24"/>
        <v>-998.39999999999782</v>
      </c>
      <c r="O160" s="685"/>
    </row>
    <row r="161" spans="1:15" s="538" customFormat="1" ht="15" customHeight="1">
      <c r="A161" s="675" t="s">
        <v>656</v>
      </c>
      <c r="B161" s="594" t="s">
        <v>657</v>
      </c>
      <c r="C161" s="594" t="s">
        <v>78</v>
      </c>
      <c r="D161" s="686">
        <v>41163</v>
      </c>
      <c r="E161" s="675">
        <v>1020</v>
      </c>
      <c r="F161" s="687">
        <v>32.479999999999997</v>
      </c>
      <c r="G161" s="688">
        <f>SUM(E161*F161)</f>
        <v>33129.599999999999</v>
      </c>
      <c r="H161" s="689"/>
      <c r="I161" s="686">
        <v>41263</v>
      </c>
      <c r="J161" s="687">
        <v>31.03</v>
      </c>
      <c r="K161" s="690">
        <f>SUM(E161*J161)</f>
        <v>31650.600000000002</v>
      </c>
      <c r="L161" s="683">
        <f>SUM(G161-K161)</f>
        <v>1478.9999999999964</v>
      </c>
      <c r="M161" s="691">
        <v>1</v>
      </c>
      <c r="N161" s="792">
        <f>SUM(G161-K161)*M161</f>
        <v>1478.9999999999964</v>
      </c>
      <c r="O161" s="685"/>
    </row>
    <row r="162" spans="1:15" s="538" customFormat="1" ht="15" customHeight="1">
      <c r="A162" s="677" t="s">
        <v>658</v>
      </c>
      <c r="B162" s="595" t="s">
        <v>659</v>
      </c>
      <c r="C162" s="595" t="s">
        <v>53</v>
      </c>
      <c r="D162" s="676">
        <v>41165</v>
      </c>
      <c r="E162" s="677">
        <v>455</v>
      </c>
      <c r="F162" s="678">
        <v>58.28</v>
      </c>
      <c r="G162" s="679">
        <f t="shared" si="19"/>
        <v>26517.4</v>
      </c>
      <c r="H162" s="680"/>
      <c r="I162" s="676">
        <v>41263</v>
      </c>
      <c r="J162" s="678">
        <v>61.59</v>
      </c>
      <c r="K162" s="682">
        <f t="shared" si="20"/>
        <v>28023.45</v>
      </c>
      <c r="L162" s="683">
        <f t="shared" ref="L162:L169" si="25">SUM(K162-G162)</f>
        <v>1506.0499999999993</v>
      </c>
      <c r="M162" s="691">
        <v>1</v>
      </c>
      <c r="N162" s="792">
        <f t="shared" si="24"/>
        <v>1506.0499999999993</v>
      </c>
      <c r="O162" s="685"/>
    </row>
    <row r="163" spans="1:15" s="538" customFormat="1" ht="15" customHeight="1">
      <c r="A163" s="677" t="s">
        <v>660</v>
      </c>
      <c r="B163" s="595" t="s">
        <v>661</v>
      </c>
      <c r="C163" s="595" t="s">
        <v>53</v>
      </c>
      <c r="D163" s="676">
        <v>41145</v>
      </c>
      <c r="E163" s="677">
        <v>757</v>
      </c>
      <c r="F163" s="678">
        <v>56.14</v>
      </c>
      <c r="G163" s="679">
        <f t="shared" si="19"/>
        <v>42497.98</v>
      </c>
      <c r="H163" s="680"/>
      <c r="I163" s="676">
        <v>41270</v>
      </c>
      <c r="J163" s="678">
        <v>57.5</v>
      </c>
      <c r="K163" s="682">
        <f t="shared" si="20"/>
        <v>43527.5</v>
      </c>
      <c r="L163" s="683">
        <f t="shared" si="25"/>
        <v>1029.5199999999968</v>
      </c>
      <c r="M163" s="691">
        <v>1</v>
      </c>
      <c r="N163" s="792">
        <f t="shared" si="24"/>
        <v>1029.5199999999968</v>
      </c>
      <c r="O163" s="685"/>
    </row>
    <row r="164" spans="1:15" s="538" customFormat="1" ht="15" customHeight="1">
      <c r="A164" s="677" t="s">
        <v>662</v>
      </c>
      <c r="B164" s="595" t="s">
        <v>663</v>
      </c>
      <c r="C164" s="595" t="s">
        <v>53</v>
      </c>
      <c r="D164" s="676">
        <v>41256</v>
      </c>
      <c r="E164" s="677">
        <v>1086</v>
      </c>
      <c r="F164" s="678">
        <v>41.52</v>
      </c>
      <c r="G164" s="679">
        <f t="shared" si="19"/>
        <v>45090.720000000001</v>
      </c>
      <c r="H164" s="680"/>
      <c r="I164" s="676">
        <v>41271</v>
      </c>
      <c r="J164" s="678">
        <v>40.6</v>
      </c>
      <c r="K164" s="682">
        <f t="shared" si="20"/>
        <v>44091.6</v>
      </c>
      <c r="L164" s="683">
        <f t="shared" si="25"/>
        <v>-999.12000000000262</v>
      </c>
      <c r="M164" s="691">
        <v>1</v>
      </c>
      <c r="N164" s="792">
        <f>SUM(K164-G164)*M164</f>
        <v>-999.12000000000262</v>
      </c>
      <c r="O164" s="685"/>
    </row>
    <row r="165" spans="1:15" s="538" customFormat="1" ht="15" customHeight="1">
      <c r="A165" s="677" t="s">
        <v>862</v>
      </c>
      <c r="B165" s="595" t="s">
        <v>540</v>
      </c>
      <c r="C165" s="595" t="s">
        <v>53</v>
      </c>
      <c r="D165" s="676">
        <v>41276</v>
      </c>
      <c r="E165" s="677">
        <v>667</v>
      </c>
      <c r="F165" s="678">
        <v>45.8</v>
      </c>
      <c r="G165" s="679">
        <f t="shared" ref="G165:G172" si="26">SUM(E165*F165)</f>
        <v>30548.6</v>
      </c>
      <c r="H165" s="680"/>
      <c r="I165" s="676">
        <v>41305</v>
      </c>
      <c r="J165" s="678">
        <v>44.76</v>
      </c>
      <c r="K165" s="682">
        <f t="shared" ref="K165:K172" si="27">SUM(E165*J165)</f>
        <v>29854.92</v>
      </c>
      <c r="L165" s="683">
        <f t="shared" si="25"/>
        <v>-693.68000000000029</v>
      </c>
      <c r="M165" s="691">
        <v>1</v>
      </c>
      <c r="N165" s="792">
        <f>SUM(K165-G165)*M165</f>
        <v>-693.68000000000029</v>
      </c>
      <c r="O165" s="685"/>
    </row>
    <row r="166" spans="1:15" s="538" customFormat="1" ht="15" customHeight="1">
      <c r="A166" s="677" t="s">
        <v>868</v>
      </c>
      <c r="B166" s="595" t="s">
        <v>869</v>
      </c>
      <c r="C166" s="595" t="s">
        <v>53</v>
      </c>
      <c r="D166" s="676">
        <v>41291</v>
      </c>
      <c r="E166" s="677">
        <v>559</v>
      </c>
      <c r="F166" s="678">
        <v>79.25</v>
      </c>
      <c r="G166" s="679">
        <f t="shared" si="26"/>
        <v>44300.75</v>
      </c>
      <c r="H166" s="680"/>
      <c r="I166" s="676">
        <v>41305</v>
      </c>
      <c r="J166" s="678">
        <v>76.569999999999993</v>
      </c>
      <c r="K166" s="682">
        <f t="shared" si="27"/>
        <v>42802.63</v>
      </c>
      <c r="L166" s="683">
        <f t="shared" si="25"/>
        <v>-1498.1200000000026</v>
      </c>
      <c r="M166" s="691">
        <v>1</v>
      </c>
      <c r="N166" s="792">
        <f>SUM(K166-G166)*M166</f>
        <v>-1498.1200000000026</v>
      </c>
      <c r="O166" s="685"/>
    </row>
    <row r="167" spans="1:15" s="537" customFormat="1" ht="15" customHeight="1">
      <c r="A167" s="677" t="s">
        <v>871</v>
      </c>
      <c r="B167" s="595" t="s">
        <v>872</v>
      </c>
      <c r="C167" s="595" t="s">
        <v>53</v>
      </c>
      <c r="D167" s="676">
        <v>41298</v>
      </c>
      <c r="E167" s="677">
        <v>600</v>
      </c>
      <c r="F167" s="678">
        <v>64.77</v>
      </c>
      <c r="G167" s="679">
        <f t="shared" si="26"/>
        <v>38862</v>
      </c>
      <c r="H167" s="696"/>
      <c r="I167" s="681">
        <v>41309</v>
      </c>
      <c r="J167" s="678">
        <v>62.27</v>
      </c>
      <c r="K167" s="682">
        <f t="shared" si="27"/>
        <v>37362</v>
      </c>
      <c r="L167" s="683">
        <f t="shared" si="25"/>
        <v>-1500</v>
      </c>
      <c r="M167" s="691">
        <v>1</v>
      </c>
      <c r="N167" s="792">
        <f>SUM(K167-G167)*M167</f>
        <v>-1500</v>
      </c>
      <c r="O167" s="593"/>
    </row>
    <row r="168" spans="1:15" s="536" customFormat="1" ht="15" customHeight="1">
      <c r="A168" s="669" t="s">
        <v>926</v>
      </c>
      <c r="B168" s="595" t="s">
        <v>927</v>
      </c>
      <c r="C168" s="595" t="s">
        <v>53</v>
      </c>
      <c r="D168" s="676">
        <v>41302</v>
      </c>
      <c r="E168" s="677">
        <v>943</v>
      </c>
      <c r="F168" s="678">
        <v>35.18</v>
      </c>
      <c r="G168" s="679">
        <f t="shared" si="26"/>
        <v>33174.74</v>
      </c>
      <c r="H168" s="680"/>
      <c r="I168" s="681">
        <v>41311</v>
      </c>
      <c r="J168" s="678">
        <v>34.119999999999997</v>
      </c>
      <c r="K168" s="682">
        <f t="shared" si="27"/>
        <v>32175.159999999996</v>
      </c>
      <c r="L168" s="683">
        <f t="shared" si="25"/>
        <v>-999.58000000000175</v>
      </c>
      <c r="M168" s="691">
        <v>1</v>
      </c>
      <c r="N168" s="792">
        <f>SUM(L168*M168)</f>
        <v>-999.58000000000175</v>
      </c>
      <c r="O168" s="697"/>
    </row>
    <row r="169" spans="1:15" s="538" customFormat="1" ht="15" customHeight="1">
      <c r="A169" s="677" t="s">
        <v>850</v>
      </c>
      <c r="B169" s="595" t="s">
        <v>851</v>
      </c>
      <c r="C169" s="595" t="s">
        <v>53</v>
      </c>
      <c r="D169" s="676">
        <v>41158</v>
      </c>
      <c r="E169" s="677">
        <v>364</v>
      </c>
      <c r="F169" s="678">
        <v>72.5</v>
      </c>
      <c r="G169" s="679">
        <f t="shared" si="26"/>
        <v>26390</v>
      </c>
      <c r="H169" s="680"/>
      <c r="I169" s="681">
        <v>41312</v>
      </c>
      <c r="J169" s="678">
        <v>77.430000000000007</v>
      </c>
      <c r="K169" s="682">
        <f t="shared" si="27"/>
        <v>28184.520000000004</v>
      </c>
      <c r="L169" s="683">
        <f t="shared" si="25"/>
        <v>1794.5200000000041</v>
      </c>
      <c r="M169" s="691">
        <v>1</v>
      </c>
      <c r="N169" s="792">
        <f>SUM(K169-G169)*M169</f>
        <v>1794.5200000000041</v>
      </c>
      <c r="O169" s="685"/>
    </row>
    <row r="170" spans="1:15" s="538" customFormat="1" ht="15" customHeight="1">
      <c r="A170" s="677" t="s">
        <v>863</v>
      </c>
      <c r="B170" s="595" t="s">
        <v>569</v>
      </c>
      <c r="C170" s="595" t="s">
        <v>53</v>
      </c>
      <c r="D170" s="676">
        <v>41276</v>
      </c>
      <c r="E170" s="677">
        <v>380</v>
      </c>
      <c r="F170" s="678">
        <v>78.39</v>
      </c>
      <c r="G170" s="679">
        <f t="shared" si="26"/>
        <v>29788.2</v>
      </c>
      <c r="H170" s="680"/>
      <c r="I170" s="681">
        <v>41319</v>
      </c>
      <c r="J170" s="678">
        <v>74.930000000000007</v>
      </c>
      <c r="K170" s="682">
        <f t="shared" si="27"/>
        <v>28473.4</v>
      </c>
      <c r="L170" s="683">
        <f t="shared" ref="L170:L175" si="28">SUM(K170-G170)</f>
        <v>-1314.7999999999993</v>
      </c>
      <c r="M170" s="691">
        <v>1</v>
      </c>
      <c r="N170" s="792">
        <f>SUM(K170-G170)*M170</f>
        <v>-1314.7999999999993</v>
      </c>
      <c r="O170" s="685"/>
    </row>
    <row r="171" spans="1:15" s="536" customFormat="1" ht="15" customHeight="1">
      <c r="A171" s="669" t="s">
        <v>604</v>
      </c>
      <c r="B171" s="595" t="s">
        <v>605</v>
      </c>
      <c r="C171" s="595" t="s">
        <v>53</v>
      </c>
      <c r="D171" s="676">
        <v>41304</v>
      </c>
      <c r="E171" s="677">
        <v>625</v>
      </c>
      <c r="F171" s="678">
        <v>47.28</v>
      </c>
      <c r="G171" s="679">
        <f t="shared" si="26"/>
        <v>29550</v>
      </c>
      <c r="H171" s="680"/>
      <c r="I171" s="681">
        <v>41319</v>
      </c>
      <c r="J171" s="678">
        <v>45.84</v>
      </c>
      <c r="K171" s="682">
        <f t="shared" si="27"/>
        <v>28650.000000000004</v>
      </c>
      <c r="L171" s="683">
        <f t="shared" si="28"/>
        <v>-899.99999999999636</v>
      </c>
      <c r="M171" s="691">
        <v>1</v>
      </c>
      <c r="N171" s="792">
        <f>SUM(L171*M171)</f>
        <v>-899.99999999999636</v>
      </c>
      <c r="O171" s="697"/>
    </row>
    <row r="172" spans="1:15" s="536" customFormat="1" ht="15" customHeight="1">
      <c r="A172" s="669" t="s">
        <v>1001</v>
      </c>
      <c r="B172" s="595" t="s">
        <v>619</v>
      </c>
      <c r="C172" s="595" t="s">
        <v>53</v>
      </c>
      <c r="D172" s="676">
        <v>41319</v>
      </c>
      <c r="E172" s="677">
        <v>728</v>
      </c>
      <c r="F172" s="678">
        <v>30.48</v>
      </c>
      <c r="G172" s="679">
        <f t="shared" si="26"/>
        <v>22189.439999999999</v>
      </c>
      <c r="H172" s="680"/>
      <c r="I172" s="681">
        <v>41320</v>
      </c>
      <c r="J172" s="678">
        <v>28.17</v>
      </c>
      <c r="K172" s="682">
        <f t="shared" si="27"/>
        <v>20507.760000000002</v>
      </c>
      <c r="L172" s="683">
        <f t="shared" si="28"/>
        <v>-1681.6799999999967</v>
      </c>
      <c r="M172" s="691">
        <v>1</v>
      </c>
      <c r="N172" s="792">
        <f>SUM(L172*M172)</f>
        <v>-1681.6799999999967</v>
      </c>
      <c r="O172" s="697"/>
    </row>
    <row r="173" spans="1:15" s="536" customFormat="1" ht="15" customHeight="1">
      <c r="A173" s="669" t="s">
        <v>971</v>
      </c>
      <c r="B173" s="595" t="s">
        <v>972</v>
      </c>
      <c r="C173" s="595" t="s">
        <v>53</v>
      </c>
      <c r="D173" s="676">
        <v>41317</v>
      </c>
      <c r="E173" s="677">
        <v>694</v>
      </c>
      <c r="F173" s="678">
        <v>44.33</v>
      </c>
      <c r="G173" s="679">
        <f t="shared" ref="G173:G182" si="29">SUM(E173*F173)</f>
        <v>30765.02</v>
      </c>
      <c r="H173" s="680"/>
      <c r="I173" s="681">
        <v>41326</v>
      </c>
      <c r="J173" s="678">
        <v>42.17</v>
      </c>
      <c r="K173" s="682">
        <f t="shared" ref="K173:K182" si="30">SUM(E173*J173)</f>
        <v>29265.98</v>
      </c>
      <c r="L173" s="683">
        <f t="shared" si="28"/>
        <v>-1499.0400000000009</v>
      </c>
      <c r="M173" s="691">
        <v>1</v>
      </c>
      <c r="N173" s="792">
        <f>SUM(L173*M173)</f>
        <v>-1499.0400000000009</v>
      </c>
      <c r="O173" s="697"/>
    </row>
    <row r="174" spans="1:15" s="536" customFormat="1" ht="15" customHeight="1">
      <c r="A174" s="669" t="s">
        <v>996</v>
      </c>
      <c r="B174" s="595" t="s">
        <v>1029</v>
      </c>
      <c r="C174" s="595" t="s">
        <v>53</v>
      </c>
      <c r="D174" s="676">
        <v>41320</v>
      </c>
      <c r="E174" s="677">
        <v>676</v>
      </c>
      <c r="F174" s="678">
        <v>75.849999999999994</v>
      </c>
      <c r="G174" s="679">
        <f t="shared" si="29"/>
        <v>51274.6</v>
      </c>
      <c r="H174" s="680"/>
      <c r="I174" s="681">
        <v>41326</v>
      </c>
      <c r="J174" s="678">
        <v>73.63</v>
      </c>
      <c r="K174" s="682">
        <f t="shared" si="30"/>
        <v>49773.88</v>
      </c>
      <c r="L174" s="683">
        <f t="shared" si="28"/>
        <v>-1500.7200000000012</v>
      </c>
      <c r="M174" s="691">
        <v>1</v>
      </c>
      <c r="N174" s="792">
        <f>SUM(L174*M174)</f>
        <v>-1500.7200000000012</v>
      </c>
      <c r="O174" s="697"/>
    </row>
    <row r="175" spans="1:15" s="538" customFormat="1" ht="15" customHeight="1">
      <c r="A175" s="677" t="s">
        <v>848</v>
      </c>
      <c r="B175" s="595" t="s">
        <v>849</v>
      </c>
      <c r="C175" s="595" t="s">
        <v>53</v>
      </c>
      <c r="D175" s="676">
        <v>40900</v>
      </c>
      <c r="E175" s="677">
        <v>410</v>
      </c>
      <c r="F175" s="678">
        <v>89.06</v>
      </c>
      <c r="G175" s="679">
        <f t="shared" si="29"/>
        <v>36514.6</v>
      </c>
      <c r="H175" s="680"/>
      <c r="I175" s="681">
        <v>41327</v>
      </c>
      <c r="J175" s="678">
        <v>157.1</v>
      </c>
      <c r="K175" s="682">
        <f t="shared" si="30"/>
        <v>64411</v>
      </c>
      <c r="L175" s="683">
        <f t="shared" si="28"/>
        <v>27896.400000000001</v>
      </c>
      <c r="M175" s="691">
        <v>1</v>
      </c>
      <c r="N175" s="792">
        <f>SUM(K175-G175)*M175</f>
        <v>27896.400000000001</v>
      </c>
      <c r="O175" s="685"/>
    </row>
    <row r="176" spans="1:15" s="538" customFormat="1" ht="15" customHeight="1">
      <c r="A176" s="677" t="s">
        <v>870</v>
      </c>
      <c r="B176" s="595" t="s">
        <v>653</v>
      </c>
      <c r="C176" s="595" t="s">
        <v>53</v>
      </c>
      <c r="D176" s="676">
        <v>41295</v>
      </c>
      <c r="E176" s="677">
        <v>417</v>
      </c>
      <c r="F176" s="678">
        <v>83.87</v>
      </c>
      <c r="G176" s="679">
        <f t="shared" si="29"/>
        <v>34973.79</v>
      </c>
      <c r="H176" s="680"/>
      <c r="I176" s="681">
        <v>41330</v>
      </c>
      <c r="J176" s="678">
        <v>84.43</v>
      </c>
      <c r="K176" s="682">
        <f t="shared" si="30"/>
        <v>35207.310000000005</v>
      </c>
      <c r="L176" s="683">
        <f t="shared" ref="L176:L182" si="31">SUM(K176-G176)</f>
        <v>233.52000000000407</v>
      </c>
      <c r="M176" s="691">
        <v>1</v>
      </c>
      <c r="N176" s="792">
        <f>SUM(K176-G176)*M176</f>
        <v>233.52000000000407</v>
      </c>
      <c r="O176" s="685"/>
    </row>
    <row r="177" spans="1:15" s="536" customFormat="1" ht="15" customHeight="1">
      <c r="A177" s="669" t="s">
        <v>932</v>
      </c>
      <c r="B177" s="595" t="s">
        <v>647</v>
      </c>
      <c r="C177" s="595" t="s">
        <v>53</v>
      </c>
      <c r="D177" s="676">
        <v>41306</v>
      </c>
      <c r="E177" s="677">
        <v>707</v>
      </c>
      <c r="F177" s="678">
        <v>38.58</v>
      </c>
      <c r="G177" s="679">
        <f t="shared" si="29"/>
        <v>27276.059999999998</v>
      </c>
      <c r="H177" s="680"/>
      <c r="I177" s="681">
        <v>41331</v>
      </c>
      <c r="J177" s="678">
        <v>36.76</v>
      </c>
      <c r="K177" s="682">
        <f t="shared" si="30"/>
        <v>25989.32</v>
      </c>
      <c r="L177" s="683">
        <f t="shared" si="31"/>
        <v>-1286.739999999998</v>
      </c>
      <c r="M177" s="691">
        <v>1</v>
      </c>
      <c r="N177" s="792">
        <f>SUM(L177*M177)</f>
        <v>-1286.739999999998</v>
      </c>
      <c r="O177" s="697"/>
    </row>
    <row r="178" spans="1:15" s="536" customFormat="1" ht="15" customHeight="1">
      <c r="A178" s="669" t="s">
        <v>636</v>
      </c>
      <c r="B178" s="595" t="s">
        <v>1048</v>
      </c>
      <c r="C178" s="595" t="s">
        <v>53</v>
      </c>
      <c r="D178" s="676">
        <v>41330</v>
      </c>
      <c r="E178" s="677">
        <v>1111</v>
      </c>
      <c r="F178" s="678">
        <v>32.85</v>
      </c>
      <c r="G178" s="679">
        <f t="shared" si="29"/>
        <v>36496.35</v>
      </c>
      <c r="H178" s="680"/>
      <c r="I178" s="681">
        <v>41331</v>
      </c>
      <c r="J178" s="678">
        <v>31.95</v>
      </c>
      <c r="K178" s="682">
        <f t="shared" si="30"/>
        <v>35496.449999999997</v>
      </c>
      <c r="L178" s="683">
        <f t="shared" si="31"/>
        <v>-999.90000000000146</v>
      </c>
      <c r="M178" s="691">
        <v>1</v>
      </c>
      <c r="N178" s="792">
        <f>SUM(L178*M178)</f>
        <v>-999.90000000000146</v>
      </c>
      <c r="O178" s="697"/>
    </row>
    <row r="179" spans="1:15" s="536" customFormat="1" ht="15" customHeight="1">
      <c r="A179" s="669" t="s">
        <v>1025</v>
      </c>
      <c r="B179" s="595" t="s">
        <v>1026</v>
      </c>
      <c r="C179" s="595" t="s">
        <v>53</v>
      </c>
      <c r="D179" s="676">
        <v>41325</v>
      </c>
      <c r="E179" s="677">
        <v>714</v>
      </c>
      <c r="F179" s="678">
        <v>38.81</v>
      </c>
      <c r="G179" s="679">
        <f t="shared" si="29"/>
        <v>27710.34</v>
      </c>
      <c r="H179" s="680"/>
      <c r="I179" s="681">
        <v>41331</v>
      </c>
      <c r="J179" s="678">
        <v>37.03</v>
      </c>
      <c r="K179" s="682">
        <f t="shared" si="30"/>
        <v>26439.420000000002</v>
      </c>
      <c r="L179" s="683">
        <f t="shared" si="31"/>
        <v>-1270.9199999999983</v>
      </c>
      <c r="M179" s="691">
        <v>1</v>
      </c>
      <c r="N179" s="792">
        <f>SUM(L179*M179)</f>
        <v>-1270.9199999999983</v>
      </c>
      <c r="O179" s="697"/>
    </row>
    <row r="180" spans="1:15" s="538" customFormat="1" ht="15" customHeight="1">
      <c r="A180" s="677" t="s">
        <v>856</v>
      </c>
      <c r="B180" s="595" t="s">
        <v>857</v>
      </c>
      <c r="C180" s="595" t="s">
        <v>53</v>
      </c>
      <c r="D180" s="676">
        <v>41180</v>
      </c>
      <c r="E180" s="677">
        <v>1205</v>
      </c>
      <c r="F180" s="678">
        <v>17.190000000000001</v>
      </c>
      <c r="G180" s="679">
        <f t="shared" si="29"/>
        <v>20713.95</v>
      </c>
      <c r="H180" s="680"/>
      <c r="I180" s="681">
        <v>41332</v>
      </c>
      <c r="J180" s="678">
        <v>22.04</v>
      </c>
      <c r="K180" s="682">
        <f t="shared" si="30"/>
        <v>26558.2</v>
      </c>
      <c r="L180" s="683">
        <f t="shared" si="31"/>
        <v>5844.25</v>
      </c>
      <c r="M180" s="691">
        <v>1</v>
      </c>
      <c r="N180" s="792">
        <f>SUM(K180-G180)*M180</f>
        <v>5844.25</v>
      </c>
      <c r="O180" s="685"/>
    </row>
    <row r="181" spans="1:15" s="536" customFormat="1" ht="15" customHeight="1">
      <c r="A181" s="669" t="s">
        <v>1053</v>
      </c>
      <c r="B181" s="595" t="s">
        <v>1047</v>
      </c>
      <c r="C181" s="595" t="s">
        <v>53</v>
      </c>
      <c r="D181" s="676">
        <v>41330</v>
      </c>
      <c r="E181" s="677">
        <v>694</v>
      </c>
      <c r="F181" s="678">
        <v>45.05</v>
      </c>
      <c r="G181" s="679">
        <f t="shared" si="29"/>
        <v>31264.699999999997</v>
      </c>
      <c r="H181" s="680"/>
      <c r="I181" s="681">
        <v>41332</v>
      </c>
      <c r="J181" s="678">
        <v>43.61</v>
      </c>
      <c r="K181" s="682">
        <f t="shared" si="30"/>
        <v>30265.34</v>
      </c>
      <c r="L181" s="683">
        <f t="shared" si="31"/>
        <v>-999.35999999999694</v>
      </c>
      <c r="M181" s="691">
        <v>1</v>
      </c>
      <c r="N181" s="792">
        <f>SUM(L181*M181)</f>
        <v>-999.35999999999694</v>
      </c>
      <c r="O181" s="697"/>
    </row>
    <row r="182" spans="1:15" s="536" customFormat="1" ht="15" customHeight="1">
      <c r="A182" s="669" t="s">
        <v>962</v>
      </c>
      <c r="B182" s="595" t="s">
        <v>963</v>
      </c>
      <c r="C182" s="595" t="s">
        <v>53</v>
      </c>
      <c r="D182" s="676">
        <v>41312</v>
      </c>
      <c r="E182" s="677">
        <v>517</v>
      </c>
      <c r="F182" s="678">
        <v>97.65</v>
      </c>
      <c r="G182" s="679">
        <f t="shared" si="29"/>
        <v>50485.05</v>
      </c>
      <c r="H182" s="680"/>
      <c r="I182" s="681">
        <v>41333</v>
      </c>
      <c r="J182" s="678">
        <v>94.75</v>
      </c>
      <c r="K182" s="682">
        <f t="shared" si="30"/>
        <v>48985.75</v>
      </c>
      <c r="L182" s="683">
        <f t="shared" si="31"/>
        <v>-1499.3000000000029</v>
      </c>
      <c r="M182" s="691">
        <v>1</v>
      </c>
      <c r="N182" s="792">
        <f>SUM(L182*M182)</f>
        <v>-1499.3000000000029</v>
      </c>
      <c r="O182" s="697"/>
    </row>
    <row r="183" spans="1:15" s="536" customFormat="1" ht="15" customHeight="1">
      <c r="A183" s="669" t="s">
        <v>1055</v>
      </c>
      <c r="B183" s="595" t="s">
        <v>1046</v>
      </c>
      <c r="C183" s="595" t="s">
        <v>53</v>
      </c>
      <c r="D183" s="676">
        <v>41330</v>
      </c>
      <c r="E183" s="677">
        <v>1351</v>
      </c>
      <c r="F183" s="678">
        <v>30.94</v>
      </c>
      <c r="G183" s="679">
        <f t="shared" ref="G183:G188" si="32">SUM(E183*F183)</f>
        <v>41799.94</v>
      </c>
      <c r="H183" s="680"/>
      <c r="I183" s="681">
        <v>41347</v>
      </c>
      <c r="J183" s="678">
        <v>30.2</v>
      </c>
      <c r="K183" s="682">
        <f t="shared" ref="K183:K188" si="33">SUM(E183*J183)</f>
        <v>40800.199999999997</v>
      </c>
      <c r="L183" s="683">
        <f t="shared" ref="L183:L188" si="34">SUM(K183-G183)</f>
        <v>-999.74000000000524</v>
      </c>
      <c r="M183" s="691">
        <v>1</v>
      </c>
      <c r="N183" s="792">
        <f>SUM(L183*M183)</f>
        <v>-999.74000000000524</v>
      </c>
      <c r="O183" s="697"/>
    </row>
    <row r="184" spans="1:15" s="536" customFormat="1" ht="15" customHeight="1">
      <c r="A184" s="669" t="s">
        <v>1045</v>
      </c>
      <c r="B184" s="595" t="s">
        <v>532</v>
      </c>
      <c r="C184" s="595" t="s">
        <v>53</v>
      </c>
      <c r="D184" s="676">
        <v>41305</v>
      </c>
      <c r="E184" s="677">
        <v>535</v>
      </c>
      <c r="F184" s="678">
        <v>65.959999999999994</v>
      </c>
      <c r="G184" s="679">
        <f t="shared" si="32"/>
        <v>35288.6</v>
      </c>
      <c r="H184" s="680"/>
      <c r="I184" s="681">
        <v>41351</v>
      </c>
      <c r="J184" s="678">
        <v>64.05</v>
      </c>
      <c r="K184" s="682">
        <f t="shared" si="33"/>
        <v>34266.75</v>
      </c>
      <c r="L184" s="683">
        <f t="shared" si="34"/>
        <v>-1021.8499999999985</v>
      </c>
      <c r="M184" s="691">
        <v>1</v>
      </c>
      <c r="N184" s="792">
        <f>SUM(L184*M184)</f>
        <v>-1021.8499999999985</v>
      </c>
      <c r="O184" s="697"/>
    </row>
    <row r="185" spans="1:15" s="538" customFormat="1" ht="15" customHeight="1">
      <c r="A185" s="677" t="s">
        <v>860</v>
      </c>
      <c r="B185" s="595" t="s">
        <v>861</v>
      </c>
      <c r="C185" s="595" t="s">
        <v>53</v>
      </c>
      <c r="D185" s="676">
        <v>41254</v>
      </c>
      <c r="E185" s="677">
        <v>266</v>
      </c>
      <c r="F185" s="678">
        <v>81.44</v>
      </c>
      <c r="G185" s="679">
        <f t="shared" si="32"/>
        <v>21663.040000000001</v>
      </c>
      <c r="H185" s="680"/>
      <c r="I185" s="681">
        <v>41351</v>
      </c>
      <c r="J185" s="678">
        <v>86.9</v>
      </c>
      <c r="K185" s="682">
        <f t="shared" si="33"/>
        <v>23115.4</v>
      </c>
      <c r="L185" s="683">
        <f t="shared" si="34"/>
        <v>1452.3600000000006</v>
      </c>
      <c r="M185" s="691">
        <v>1</v>
      </c>
      <c r="N185" s="792">
        <f>SUM(K185-G185)*M185</f>
        <v>1452.3600000000006</v>
      </c>
      <c r="O185" s="685"/>
    </row>
    <row r="186" spans="1:15" s="536" customFormat="1" ht="15" customHeight="1">
      <c r="A186" s="669" t="s">
        <v>475</v>
      </c>
      <c r="B186" s="595" t="s">
        <v>476</v>
      </c>
      <c r="C186" s="595" t="s">
        <v>53</v>
      </c>
      <c r="D186" s="676">
        <v>41337</v>
      </c>
      <c r="E186" s="677">
        <v>707</v>
      </c>
      <c r="F186" s="678">
        <v>65.05</v>
      </c>
      <c r="G186" s="679">
        <f t="shared" si="32"/>
        <v>45990.35</v>
      </c>
      <c r="H186" s="680"/>
      <c r="I186" s="681">
        <v>41351</v>
      </c>
      <c r="J186" s="678">
        <v>64.47</v>
      </c>
      <c r="K186" s="682">
        <f t="shared" si="33"/>
        <v>45580.29</v>
      </c>
      <c r="L186" s="683">
        <f t="shared" si="34"/>
        <v>-410.05999999999767</v>
      </c>
      <c r="M186" s="691">
        <v>1</v>
      </c>
      <c r="N186" s="792">
        <f t="shared" ref="N186:N192" si="35">SUM(L186*M186)</f>
        <v>-410.05999999999767</v>
      </c>
      <c r="O186" s="697"/>
    </row>
    <row r="187" spans="1:15" s="536" customFormat="1" ht="15" customHeight="1">
      <c r="A187" s="669" t="s">
        <v>1080</v>
      </c>
      <c r="B187" s="595" t="s">
        <v>1081</v>
      </c>
      <c r="C187" s="595" t="s">
        <v>53</v>
      </c>
      <c r="D187" s="676">
        <v>41339</v>
      </c>
      <c r="E187" s="677">
        <v>375</v>
      </c>
      <c r="F187" s="678">
        <v>90.32</v>
      </c>
      <c r="G187" s="679">
        <f t="shared" si="32"/>
        <v>33870</v>
      </c>
      <c r="H187" s="680"/>
      <c r="I187" s="681">
        <v>41352</v>
      </c>
      <c r="J187" s="678">
        <v>90.35</v>
      </c>
      <c r="K187" s="682">
        <f t="shared" si="33"/>
        <v>33881.25</v>
      </c>
      <c r="L187" s="683">
        <f t="shared" si="34"/>
        <v>11.25</v>
      </c>
      <c r="M187" s="691">
        <v>1</v>
      </c>
      <c r="N187" s="792">
        <f t="shared" si="35"/>
        <v>11.25</v>
      </c>
      <c r="O187" s="697"/>
    </row>
    <row r="188" spans="1:15" s="536" customFormat="1" ht="15" customHeight="1">
      <c r="A188" s="669" t="s">
        <v>1085</v>
      </c>
      <c r="B188" s="595" t="s">
        <v>1084</v>
      </c>
      <c r="C188" s="595" t="s">
        <v>53</v>
      </c>
      <c r="D188" s="676">
        <v>41339</v>
      </c>
      <c r="E188" s="677">
        <v>1190</v>
      </c>
      <c r="F188" s="678">
        <v>21.72</v>
      </c>
      <c r="G188" s="679">
        <f t="shared" si="32"/>
        <v>25846.799999999999</v>
      </c>
      <c r="H188" s="680"/>
      <c r="I188" s="681">
        <v>41354</v>
      </c>
      <c r="J188" s="678">
        <v>20.94</v>
      </c>
      <c r="K188" s="682">
        <f t="shared" si="33"/>
        <v>24918.600000000002</v>
      </c>
      <c r="L188" s="683">
        <f t="shared" si="34"/>
        <v>-928.19999999999709</v>
      </c>
      <c r="M188" s="691">
        <v>1</v>
      </c>
      <c r="N188" s="792">
        <f t="shared" si="35"/>
        <v>-928.19999999999709</v>
      </c>
      <c r="O188" s="697"/>
    </row>
    <row r="189" spans="1:15" s="536" customFormat="1" ht="15" customHeight="1">
      <c r="A189" s="669" t="s">
        <v>1110</v>
      </c>
      <c r="B189" s="595" t="s">
        <v>1112</v>
      </c>
      <c r="C189" s="595" t="s">
        <v>53</v>
      </c>
      <c r="D189" s="676">
        <v>41355</v>
      </c>
      <c r="E189" s="677">
        <v>47</v>
      </c>
      <c r="F189" s="678">
        <v>461</v>
      </c>
      <c r="G189" s="679">
        <f t="shared" ref="G189:G196" si="36">SUM(E189*F189)</f>
        <v>21667</v>
      </c>
      <c r="H189" s="680"/>
      <c r="I189" s="681">
        <v>41365</v>
      </c>
      <c r="J189" s="678">
        <v>429</v>
      </c>
      <c r="K189" s="682">
        <f t="shared" ref="K189:K196" si="37">SUM(E189*J189)</f>
        <v>20163</v>
      </c>
      <c r="L189" s="683">
        <f t="shared" ref="L189:L196" si="38">SUM(K189-G189)</f>
        <v>-1504</v>
      </c>
      <c r="M189" s="691">
        <v>1</v>
      </c>
      <c r="N189" s="792">
        <f t="shared" si="35"/>
        <v>-1504</v>
      </c>
      <c r="O189" s="697"/>
    </row>
    <row r="190" spans="1:15" s="536" customFormat="1" ht="15" customHeight="1">
      <c r="A190" s="669" t="s">
        <v>1094</v>
      </c>
      <c r="B190" s="595" t="s">
        <v>1095</v>
      </c>
      <c r="C190" s="595" t="s">
        <v>53</v>
      </c>
      <c r="D190" s="676">
        <v>41345</v>
      </c>
      <c r="E190" s="677">
        <v>714</v>
      </c>
      <c r="F190" s="678">
        <v>40.4</v>
      </c>
      <c r="G190" s="679">
        <f t="shared" si="36"/>
        <v>28845.599999999999</v>
      </c>
      <c r="H190" s="680"/>
      <c r="I190" s="681">
        <v>41367</v>
      </c>
      <c r="J190" s="678">
        <v>38.51</v>
      </c>
      <c r="K190" s="682">
        <f t="shared" si="37"/>
        <v>27496.14</v>
      </c>
      <c r="L190" s="683">
        <f t="shared" si="38"/>
        <v>-1349.4599999999991</v>
      </c>
      <c r="M190" s="691">
        <v>1</v>
      </c>
      <c r="N190" s="792">
        <f t="shared" si="35"/>
        <v>-1349.4599999999991</v>
      </c>
      <c r="O190" s="697"/>
    </row>
    <row r="191" spans="1:15" s="536" customFormat="1" ht="15" customHeight="1">
      <c r="A191" s="669" t="s">
        <v>1125</v>
      </c>
      <c r="B191" s="595" t="s">
        <v>1124</v>
      </c>
      <c r="C191" s="595" t="s">
        <v>53</v>
      </c>
      <c r="D191" s="676">
        <v>41365</v>
      </c>
      <c r="E191" s="677">
        <v>625</v>
      </c>
      <c r="F191" s="678">
        <v>64.7</v>
      </c>
      <c r="G191" s="679">
        <f>SUM(E191*F191)</f>
        <v>40437.5</v>
      </c>
      <c r="H191" s="680"/>
      <c r="I191" s="681">
        <v>41368</v>
      </c>
      <c r="J191" s="678">
        <v>62.3</v>
      </c>
      <c r="K191" s="682">
        <f>SUM(E191*J191)</f>
        <v>38937.5</v>
      </c>
      <c r="L191" s="683">
        <f>SUM(K191-G191)</f>
        <v>-1500</v>
      </c>
      <c r="M191" s="691">
        <v>1</v>
      </c>
      <c r="N191" s="792">
        <f>SUM(L191*M191)</f>
        <v>-1500</v>
      </c>
      <c r="O191" s="697"/>
    </row>
    <row r="192" spans="1:15" s="536" customFormat="1" ht="15" customHeight="1">
      <c r="A192" s="669" t="s">
        <v>928</v>
      </c>
      <c r="B192" s="595" t="s">
        <v>929</v>
      </c>
      <c r="C192" s="595" t="s">
        <v>53</v>
      </c>
      <c r="D192" s="676">
        <v>41304</v>
      </c>
      <c r="E192" s="677">
        <v>862</v>
      </c>
      <c r="F192" s="678">
        <v>23.39</v>
      </c>
      <c r="G192" s="679">
        <f t="shared" si="36"/>
        <v>20162.18</v>
      </c>
      <c r="H192" s="680"/>
      <c r="I192" s="681">
        <v>41368</v>
      </c>
      <c r="J192" s="678">
        <v>24.52</v>
      </c>
      <c r="K192" s="682">
        <f t="shared" si="37"/>
        <v>21136.239999999998</v>
      </c>
      <c r="L192" s="683">
        <f t="shared" si="38"/>
        <v>974.05999999999767</v>
      </c>
      <c r="M192" s="691">
        <v>1</v>
      </c>
      <c r="N192" s="792">
        <f t="shared" si="35"/>
        <v>974.05999999999767</v>
      </c>
      <c r="O192" s="697"/>
    </row>
    <row r="193" spans="1:15" s="536" customFormat="1" ht="15" customHeight="1">
      <c r="A193" s="669" t="s">
        <v>959</v>
      </c>
      <c r="B193" s="595" t="s">
        <v>960</v>
      </c>
      <c r="C193" s="595" t="s">
        <v>53</v>
      </c>
      <c r="D193" s="676">
        <v>41366</v>
      </c>
      <c r="E193" s="677">
        <v>555</v>
      </c>
      <c r="F193" s="678">
        <v>65.489999999999995</v>
      </c>
      <c r="G193" s="679">
        <f t="shared" si="36"/>
        <v>36346.949999999997</v>
      </c>
      <c r="H193" s="680"/>
      <c r="I193" s="681">
        <v>41369</v>
      </c>
      <c r="J193" s="678">
        <v>63.87</v>
      </c>
      <c r="K193" s="682">
        <f t="shared" si="37"/>
        <v>35447.85</v>
      </c>
      <c r="L193" s="683">
        <f t="shared" si="38"/>
        <v>-899.09999999999854</v>
      </c>
      <c r="M193" s="691">
        <v>1</v>
      </c>
      <c r="N193" s="792">
        <f>SUM(L193*M193)</f>
        <v>-899.09999999999854</v>
      </c>
      <c r="O193" s="697"/>
    </row>
    <row r="194" spans="1:15" s="536" customFormat="1" ht="15" customHeight="1">
      <c r="A194" s="669" t="s">
        <v>1102</v>
      </c>
      <c r="B194" s="595" t="s">
        <v>496</v>
      </c>
      <c r="C194" s="595" t="s">
        <v>53</v>
      </c>
      <c r="D194" s="676">
        <v>41353</v>
      </c>
      <c r="E194" s="677">
        <v>426</v>
      </c>
      <c r="F194" s="678">
        <v>120.3</v>
      </c>
      <c r="G194" s="679">
        <f t="shared" si="36"/>
        <v>51247.799999999996</v>
      </c>
      <c r="H194" s="680"/>
      <c r="I194" s="681">
        <v>41369</v>
      </c>
      <c r="J194" s="678">
        <v>116.8</v>
      </c>
      <c r="K194" s="682">
        <f t="shared" si="37"/>
        <v>49756.799999999996</v>
      </c>
      <c r="L194" s="683">
        <f t="shared" si="38"/>
        <v>-1491</v>
      </c>
      <c r="M194" s="691">
        <v>1</v>
      </c>
      <c r="N194" s="792">
        <f>SUM(L194*M194)</f>
        <v>-1491</v>
      </c>
      <c r="O194" s="697"/>
    </row>
    <row r="195" spans="1:15" s="536" customFormat="1" ht="15" customHeight="1">
      <c r="A195" s="669" t="s">
        <v>1101</v>
      </c>
      <c r="B195" s="595" t="s">
        <v>1100</v>
      </c>
      <c r="C195" s="595" t="s">
        <v>53</v>
      </c>
      <c r="D195" s="676">
        <v>41347</v>
      </c>
      <c r="E195" s="677">
        <v>250</v>
      </c>
      <c r="F195" s="678">
        <v>214.8</v>
      </c>
      <c r="G195" s="679">
        <f t="shared" si="36"/>
        <v>53700</v>
      </c>
      <c r="H195" s="680"/>
      <c r="I195" s="681">
        <v>41369</v>
      </c>
      <c r="J195" s="678">
        <v>208.8</v>
      </c>
      <c r="K195" s="682">
        <f t="shared" si="37"/>
        <v>52200</v>
      </c>
      <c r="L195" s="683">
        <f t="shared" si="38"/>
        <v>-1500</v>
      </c>
      <c r="M195" s="691">
        <v>1</v>
      </c>
      <c r="N195" s="792">
        <f>SUM(L195*M195)</f>
        <v>-1500</v>
      </c>
      <c r="O195" s="697"/>
    </row>
    <row r="196" spans="1:15" s="536" customFormat="1" ht="15" customHeight="1">
      <c r="A196" s="669" t="s">
        <v>964</v>
      </c>
      <c r="B196" s="595" t="s">
        <v>965</v>
      </c>
      <c r="C196" s="595" t="s">
        <v>53</v>
      </c>
      <c r="D196" s="676">
        <v>41309</v>
      </c>
      <c r="E196" s="677">
        <v>714</v>
      </c>
      <c r="F196" s="678">
        <v>38.659999999999997</v>
      </c>
      <c r="G196" s="679">
        <f t="shared" si="36"/>
        <v>27603.239999999998</v>
      </c>
      <c r="H196" s="680"/>
      <c r="I196" s="681">
        <v>41369</v>
      </c>
      <c r="J196" s="678">
        <v>42.38</v>
      </c>
      <c r="K196" s="682">
        <f t="shared" si="37"/>
        <v>30259.320000000003</v>
      </c>
      <c r="L196" s="683">
        <f t="shared" si="38"/>
        <v>2656.0800000000054</v>
      </c>
      <c r="M196" s="691">
        <v>1</v>
      </c>
      <c r="N196" s="792">
        <f>SUM(L196*M196)</f>
        <v>2656.0800000000054</v>
      </c>
      <c r="O196" s="697"/>
    </row>
    <row r="197" spans="1:15" s="538" customFormat="1" ht="15" customHeight="1">
      <c r="A197" s="677" t="s">
        <v>497</v>
      </c>
      <c r="B197" s="595" t="s">
        <v>498</v>
      </c>
      <c r="C197" s="595" t="s">
        <v>53</v>
      </c>
      <c r="D197" s="676">
        <v>41292</v>
      </c>
      <c r="E197" s="677">
        <v>937</v>
      </c>
      <c r="F197" s="678">
        <v>53.93</v>
      </c>
      <c r="G197" s="679">
        <f t="shared" ref="G197:G205" si="39">SUM(E197*F197)</f>
        <v>50532.409999999996</v>
      </c>
      <c r="H197" s="680"/>
      <c r="I197" s="681">
        <v>41372</v>
      </c>
      <c r="J197" s="678">
        <v>57.99</v>
      </c>
      <c r="K197" s="682">
        <f t="shared" ref="K197:K205" si="40">SUM(E197*J197)</f>
        <v>54336.630000000005</v>
      </c>
      <c r="L197" s="683">
        <f t="shared" ref="L197:L202" si="41">SUM(K197-G197)</f>
        <v>3804.2200000000084</v>
      </c>
      <c r="M197" s="691">
        <v>1</v>
      </c>
      <c r="N197" s="792">
        <f>SUM(K197-G197)*M197</f>
        <v>3804.2200000000084</v>
      </c>
      <c r="O197" s="685"/>
    </row>
    <row r="198" spans="1:15" s="536" customFormat="1" ht="15" customHeight="1">
      <c r="A198" s="669" t="s">
        <v>1121</v>
      </c>
      <c r="B198" s="595" t="s">
        <v>838</v>
      </c>
      <c r="C198" s="595" t="s">
        <v>53</v>
      </c>
      <c r="D198" s="676">
        <v>41365</v>
      </c>
      <c r="E198" s="677">
        <v>1724</v>
      </c>
      <c r="F198" s="678">
        <v>33.700000000000003</v>
      </c>
      <c r="G198" s="679">
        <f t="shared" si="39"/>
        <v>58098.8</v>
      </c>
      <c r="H198" s="680"/>
      <c r="I198" s="681">
        <v>41376</v>
      </c>
      <c r="J198" s="678">
        <v>32.56</v>
      </c>
      <c r="K198" s="682">
        <f t="shared" si="40"/>
        <v>56133.440000000002</v>
      </c>
      <c r="L198" s="683">
        <f t="shared" si="41"/>
        <v>-1965.3600000000006</v>
      </c>
      <c r="M198" s="691">
        <v>1</v>
      </c>
      <c r="N198" s="792">
        <f t="shared" ref="N198:N203" si="42">SUM(L198*M198)</f>
        <v>-1965.3600000000006</v>
      </c>
      <c r="O198" s="697"/>
    </row>
    <row r="199" spans="1:15" s="536" customFormat="1" ht="15" customHeight="1">
      <c r="A199" s="669" t="s">
        <v>1114</v>
      </c>
      <c r="B199" s="595" t="s">
        <v>1115</v>
      </c>
      <c r="C199" s="595" t="s">
        <v>53</v>
      </c>
      <c r="D199" s="676">
        <v>41358</v>
      </c>
      <c r="E199" s="677">
        <v>1351</v>
      </c>
      <c r="F199" s="678">
        <v>14.59</v>
      </c>
      <c r="G199" s="679">
        <f t="shared" si="39"/>
        <v>19711.09</v>
      </c>
      <c r="H199" s="680"/>
      <c r="I199" s="681">
        <v>41376</v>
      </c>
      <c r="J199" s="678">
        <v>13.98</v>
      </c>
      <c r="K199" s="682">
        <f t="shared" si="40"/>
        <v>18886.98</v>
      </c>
      <c r="L199" s="683">
        <f t="shared" si="41"/>
        <v>-824.11000000000058</v>
      </c>
      <c r="M199" s="691">
        <v>1</v>
      </c>
      <c r="N199" s="792">
        <f t="shared" si="42"/>
        <v>-824.11000000000058</v>
      </c>
      <c r="O199" s="697"/>
    </row>
    <row r="200" spans="1:15" s="536" customFormat="1" ht="15" customHeight="1">
      <c r="A200" s="669" t="s">
        <v>547</v>
      </c>
      <c r="B200" s="595" t="s">
        <v>548</v>
      </c>
      <c r="C200" s="595" t="s">
        <v>53</v>
      </c>
      <c r="D200" s="676">
        <v>41338</v>
      </c>
      <c r="E200" s="677">
        <v>641</v>
      </c>
      <c r="F200" s="678">
        <v>63.26</v>
      </c>
      <c r="G200" s="679">
        <f t="shared" si="39"/>
        <v>40549.659999999996</v>
      </c>
      <c r="H200" s="680"/>
      <c r="I200" s="681">
        <v>41379</v>
      </c>
      <c r="J200" s="678">
        <v>64.430000000000007</v>
      </c>
      <c r="K200" s="682">
        <f t="shared" si="40"/>
        <v>41299.630000000005</v>
      </c>
      <c r="L200" s="683">
        <f t="shared" si="41"/>
        <v>749.97000000000844</v>
      </c>
      <c r="M200" s="691">
        <v>1</v>
      </c>
      <c r="N200" s="792">
        <f t="shared" si="42"/>
        <v>749.97000000000844</v>
      </c>
      <c r="O200" s="697"/>
    </row>
    <row r="201" spans="1:15" s="536" customFormat="1" ht="15" customHeight="1">
      <c r="A201" s="669" t="s">
        <v>1087</v>
      </c>
      <c r="B201" s="595" t="s">
        <v>1086</v>
      </c>
      <c r="C201" s="595" t="s">
        <v>53</v>
      </c>
      <c r="D201" s="676">
        <v>41340</v>
      </c>
      <c r="E201" s="677">
        <v>469</v>
      </c>
      <c r="F201" s="678">
        <v>64.34</v>
      </c>
      <c r="G201" s="679">
        <f t="shared" si="39"/>
        <v>30175.460000000003</v>
      </c>
      <c r="H201" s="680"/>
      <c r="I201" s="681">
        <v>41381</v>
      </c>
      <c r="J201" s="678">
        <v>65.09</v>
      </c>
      <c r="K201" s="682">
        <f t="shared" si="40"/>
        <v>30527.210000000003</v>
      </c>
      <c r="L201" s="683">
        <f t="shared" si="41"/>
        <v>351.75</v>
      </c>
      <c r="M201" s="691">
        <v>1</v>
      </c>
      <c r="N201" s="792">
        <f t="shared" si="42"/>
        <v>351.75</v>
      </c>
      <c r="O201" s="697"/>
    </row>
    <row r="202" spans="1:15" s="536" customFormat="1" ht="15" customHeight="1">
      <c r="A202" s="669" t="s">
        <v>930</v>
      </c>
      <c r="B202" s="595" t="s">
        <v>931</v>
      </c>
      <c r="C202" s="595" t="s">
        <v>53</v>
      </c>
      <c r="D202" s="676">
        <v>41305</v>
      </c>
      <c r="E202" s="677">
        <v>600</v>
      </c>
      <c r="F202" s="678">
        <v>68.150000000000006</v>
      </c>
      <c r="G202" s="679">
        <f t="shared" si="39"/>
        <v>40890</v>
      </c>
      <c r="H202" s="680"/>
      <c r="I202" s="681">
        <v>41381</v>
      </c>
      <c r="J202" s="678">
        <v>74.55</v>
      </c>
      <c r="K202" s="682">
        <f t="shared" si="40"/>
        <v>44730</v>
      </c>
      <c r="L202" s="683">
        <f t="shared" si="41"/>
        <v>3840</v>
      </c>
      <c r="M202" s="691">
        <v>1</v>
      </c>
      <c r="N202" s="792">
        <f t="shared" si="42"/>
        <v>3840</v>
      </c>
      <c r="O202" s="697"/>
    </row>
    <row r="203" spans="1:15" s="536" customFormat="1" ht="15" customHeight="1">
      <c r="A203" s="669" t="s">
        <v>1014</v>
      </c>
      <c r="B203" s="595" t="s">
        <v>1015</v>
      </c>
      <c r="C203" s="595" t="s">
        <v>53</v>
      </c>
      <c r="D203" s="676">
        <v>41324</v>
      </c>
      <c r="E203" s="677">
        <v>395</v>
      </c>
      <c r="F203" s="678">
        <v>122.1</v>
      </c>
      <c r="G203" s="679">
        <f t="shared" si="39"/>
        <v>48229.5</v>
      </c>
      <c r="H203" s="680"/>
      <c r="I203" s="681">
        <v>41382</v>
      </c>
      <c r="J203" s="678">
        <v>119.6</v>
      </c>
      <c r="K203" s="682">
        <f t="shared" si="40"/>
        <v>47242</v>
      </c>
      <c r="L203" s="683">
        <f>SUM(K203-G203)</f>
        <v>-987.5</v>
      </c>
      <c r="M203" s="691">
        <v>1</v>
      </c>
      <c r="N203" s="792">
        <f t="shared" si="42"/>
        <v>-987.5</v>
      </c>
      <c r="O203" s="697"/>
    </row>
    <row r="204" spans="1:15" s="536" customFormat="1" ht="15" customHeight="1">
      <c r="A204" s="669" t="s">
        <v>1008</v>
      </c>
      <c r="B204" s="595" t="s">
        <v>1009</v>
      </c>
      <c r="C204" s="595" t="s">
        <v>53</v>
      </c>
      <c r="D204" s="676">
        <v>41325</v>
      </c>
      <c r="E204" s="677">
        <v>685</v>
      </c>
      <c r="F204" s="678">
        <v>58.5</v>
      </c>
      <c r="G204" s="679">
        <f t="shared" si="39"/>
        <v>40072.5</v>
      </c>
      <c r="H204" s="680"/>
      <c r="I204" s="681">
        <v>41382</v>
      </c>
      <c r="J204" s="678">
        <v>59.61</v>
      </c>
      <c r="K204" s="682">
        <f t="shared" si="40"/>
        <v>40832.85</v>
      </c>
      <c r="L204" s="683">
        <f>SUM(K204-G204)</f>
        <v>760.34999999999854</v>
      </c>
      <c r="M204" s="691">
        <v>1</v>
      </c>
      <c r="N204" s="792">
        <f t="shared" ref="N204:N210" si="43">SUM(L204*M204)</f>
        <v>760.34999999999854</v>
      </c>
      <c r="O204" s="697"/>
    </row>
    <row r="205" spans="1:15" s="536" customFormat="1" ht="15" customHeight="1">
      <c r="A205" s="669" t="s">
        <v>1096</v>
      </c>
      <c r="B205" s="595" t="s">
        <v>1097</v>
      </c>
      <c r="C205" s="595" t="s">
        <v>53</v>
      </c>
      <c r="D205" s="676">
        <v>41346</v>
      </c>
      <c r="E205" s="677">
        <v>460</v>
      </c>
      <c r="F205" s="678">
        <v>90.86</v>
      </c>
      <c r="G205" s="679">
        <f t="shared" si="39"/>
        <v>41795.599999999999</v>
      </c>
      <c r="H205" s="680"/>
      <c r="I205" s="681">
        <v>41382</v>
      </c>
      <c r="J205" s="678">
        <v>93.5</v>
      </c>
      <c r="K205" s="682">
        <f t="shared" si="40"/>
        <v>43010</v>
      </c>
      <c r="L205" s="683">
        <f>SUM(K205-G205)</f>
        <v>1214.4000000000015</v>
      </c>
      <c r="M205" s="691">
        <v>1</v>
      </c>
      <c r="N205" s="792">
        <f t="shared" si="43"/>
        <v>1214.4000000000015</v>
      </c>
      <c r="O205" s="697"/>
    </row>
    <row r="206" spans="1:15" s="536" customFormat="1" ht="15" customHeight="1">
      <c r="A206" s="669" t="s">
        <v>1122</v>
      </c>
      <c r="B206" s="595" t="s">
        <v>1123</v>
      </c>
      <c r="C206" s="595" t="s">
        <v>53</v>
      </c>
      <c r="D206" s="676">
        <v>41365</v>
      </c>
      <c r="E206" s="677">
        <v>507</v>
      </c>
      <c r="F206" s="678">
        <v>95.656999999999996</v>
      </c>
      <c r="G206" s="679">
        <f t="shared" ref="G206:G214" si="44">SUM(E206*F206)</f>
        <v>48498.098999999995</v>
      </c>
      <c r="H206" s="680"/>
      <c r="I206" s="681">
        <v>41386</v>
      </c>
      <c r="J206" s="678">
        <v>89.74</v>
      </c>
      <c r="K206" s="682">
        <f t="shared" ref="K206:K214" si="45">SUM(E206*J206)</f>
        <v>45498.18</v>
      </c>
      <c r="L206" s="683">
        <f>SUM(K206-G206)</f>
        <v>-2999.9189999999944</v>
      </c>
      <c r="M206" s="691">
        <v>1</v>
      </c>
      <c r="N206" s="792">
        <f t="shared" si="43"/>
        <v>-2999.9189999999944</v>
      </c>
      <c r="O206" s="697"/>
    </row>
    <row r="207" spans="1:15" s="538" customFormat="1" ht="15" customHeight="1">
      <c r="A207" s="675" t="s">
        <v>1129</v>
      </c>
      <c r="B207" s="594" t="s">
        <v>1130</v>
      </c>
      <c r="C207" s="594" t="s">
        <v>78</v>
      </c>
      <c r="D207" s="686">
        <v>41367</v>
      </c>
      <c r="E207" s="675">
        <v>1266</v>
      </c>
      <c r="F207" s="687">
        <v>18.82</v>
      </c>
      <c r="G207" s="688">
        <f t="shared" si="44"/>
        <v>23826.12</v>
      </c>
      <c r="H207" s="689"/>
      <c r="I207" s="698">
        <v>41387</v>
      </c>
      <c r="J207" s="687">
        <v>19.309999999999999</v>
      </c>
      <c r="K207" s="690">
        <f t="shared" si="45"/>
        <v>24446.46</v>
      </c>
      <c r="L207" s="692">
        <f>SUM(G207-K207)</f>
        <v>-620.34000000000015</v>
      </c>
      <c r="M207" s="691">
        <v>1</v>
      </c>
      <c r="N207" s="791">
        <f t="shared" si="43"/>
        <v>-620.34000000000015</v>
      </c>
      <c r="O207" s="685"/>
    </row>
    <row r="208" spans="1:15" s="538" customFormat="1" ht="15" customHeight="1">
      <c r="A208" s="675" t="s">
        <v>1135</v>
      </c>
      <c r="B208" s="594" t="s">
        <v>1136</v>
      </c>
      <c r="C208" s="594" t="s">
        <v>78</v>
      </c>
      <c r="D208" s="686">
        <v>41372</v>
      </c>
      <c r="E208" s="675">
        <v>659</v>
      </c>
      <c r="F208" s="687">
        <v>58.71</v>
      </c>
      <c r="G208" s="688">
        <f t="shared" si="44"/>
        <v>38689.89</v>
      </c>
      <c r="H208" s="689"/>
      <c r="I208" s="698">
        <v>41388</v>
      </c>
      <c r="J208" s="687">
        <v>60.42</v>
      </c>
      <c r="K208" s="690">
        <f t="shared" si="45"/>
        <v>39816.78</v>
      </c>
      <c r="L208" s="692">
        <f>SUM(G208-K208)</f>
        <v>-1126.8899999999994</v>
      </c>
      <c r="M208" s="691">
        <v>1</v>
      </c>
      <c r="N208" s="791">
        <f t="shared" si="43"/>
        <v>-1126.8899999999994</v>
      </c>
      <c r="O208" s="685"/>
    </row>
    <row r="209" spans="1:15" s="538" customFormat="1" ht="15" customHeight="1">
      <c r="A209" s="675" t="s">
        <v>1153</v>
      </c>
      <c r="B209" s="594" t="s">
        <v>1154</v>
      </c>
      <c r="C209" s="594" t="s">
        <v>78</v>
      </c>
      <c r="D209" s="686">
        <v>41381</v>
      </c>
      <c r="E209" s="675">
        <v>3178</v>
      </c>
      <c r="F209" s="687">
        <v>11.52</v>
      </c>
      <c r="G209" s="688">
        <f t="shared" si="44"/>
        <v>36610.559999999998</v>
      </c>
      <c r="H209" s="689"/>
      <c r="I209" s="698">
        <v>41389</v>
      </c>
      <c r="J209" s="687">
        <v>12.22</v>
      </c>
      <c r="K209" s="690">
        <f t="shared" si="45"/>
        <v>38835.160000000003</v>
      </c>
      <c r="L209" s="692">
        <f>SUM(G209-K209)</f>
        <v>-2224.6000000000058</v>
      </c>
      <c r="M209" s="691">
        <v>1</v>
      </c>
      <c r="N209" s="791">
        <f t="shared" si="43"/>
        <v>-2224.6000000000058</v>
      </c>
      <c r="O209" s="685"/>
    </row>
    <row r="210" spans="1:15" s="536" customFormat="1" ht="15" customHeight="1">
      <c r="A210" s="669" t="s">
        <v>1128</v>
      </c>
      <c r="B210" s="595" t="s">
        <v>1133</v>
      </c>
      <c r="C210" s="595" t="s">
        <v>53</v>
      </c>
      <c r="D210" s="676">
        <v>41366</v>
      </c>
      <c r="E210" s="677">
        <v>1098</v>
      </c>
      <c r="F210" s="678">
        <v>78.680000000000007</v>
      </c>
      <c r="G210" s="679">
        <f t="shared" si="44"/>
        <v>86390.640000000014</v>
      </c>
      <c r="H210" s="680"/>
      <c r="I210" s="681">
        <v>41389</v>
      </c>
      <c r="J210" s="678">
        <v>76.86</v>
      </c>
      <c r="K210" s="682">
        <f t="shared" si="45"/>
        <v>84392.28</v>
      </c>
      <c r="L210" s="683">
        <f t="shared" ref="L210:L221" si="46">SUM(K210-G210)</f>
        <v>-1998.3600000000151</v>
      </c>
      <c r="M210" s="691">
        <v>1</v>
      </c>
      <c r="N210" s="792">
        <f t="shared" si="43"/>
        <v>-1998.3600000000151</v>
      </c>
      <c r="O210" s="697"/>
    </row>
    <row r="211" spans="1:15" s="538" customFormat="1" ht="15" customHeight="1">
      <c r="A211" s="677" t="s">
        <v>864</v>
      </c>
      <c r="B211" s="595" t="s">
        <v>865</v>
      </c>
      <c r="C211" s="595" t="s">
        <v>53</v>
      </c>
      <c r="D211" s="676">
        <v>41283</v>
      </c>
      <c r="E211" s="677">
        <v>1219</v>
      </c>
      <c r="F211" s="678">
        <v>26.5</v>
      </c>
      <c r="G211" s="679">
        <f t="shared" si="44"/>
        <v>32303.5</v>
      </c>
      <c r="H211" s="680"/>
      <c r="I211" s="681">
        <v>41390</v>
      </c>
      <c r="J211" s="678">
        <v>29.23</v>
      </c>
      <c r="K211" s="682">
        <f t="shared" si="45"/>
        <v>35631.370000000003</v>
      </c>
      <c r="L211" s="683">
        <f t="shared" si="46"/>
        <v>3327.8700000000026</v>
      </c>
      <c r="M211" s="691">
        <v>1</v>
      </c>
      <c r="N211" s="792">
        <f>SUM(K211-G211)*M211</f>
        <v>3327.8700000000026</v>
      </c>
      <c r="O211" s="685"/>
    </row>
    <row r="212" spans="1:15" s="538" customFormat="1" ht="15" customHeight="1">
      <c r="A212" s="677" t="s">
        <v>654</v>
      </c>
      <c r="B212" s="595" t="s">
        <v>655</v>
      </c>
      <c r="C212" s="595" t="s">
        <v>53</v>
      </c>
      <c r="D212" s="676">
        <v>41284</v>
      </c>
      <c r="E212" s="677">
        <v>1315</v>
      </c>
      <c r="F212" s="678">
        <v>34.97</v>
      </c>
      <c r="G212" s="679">
        <f t="shared" si="44"/>
        <v>45985.549999999996</v>
      </c>
      <c r="H212" s="680"/>
      <c r="I212" s="681">
        <v>41390</v>
      </c>
      <c r="J212" s="678">
        <v>38.770000000000003</v>
      </c>
      <c r="K212" s="682">
        <f t="shared" si="45"/>
        <v>50982.55</v>
      </c>
      <c r="L212" s="683">
        <f t="shared" si="46"/>
        <v>4997.0000000000073</v>
      </c>
      <c r="M212" s="691">
        <v>1</v>
      </c>
      <c r="N212" s="792">
        <f>SUM(K212-G212)*M212</f>
        <v>4997.0000000000073</v>
      </c>
      <c r="O212" s="685"/>
    </row>
    <row r="213" spans="1:15" s="536" customFormat="1" ht="15" customHeight="1">
      <c r="A213" s="669" t="s">
        <v>535</v>
      </c>
      <c r="B213" s="595" t="s">
        <v>536</v>
      </c>
      <c r="C213" s="595" t="s">
        <v>53</v>
      </c>
      <c r="D213" s="676">
        <v>41339</v>
      </c>
      <c r="E213" s="677">
        <v>532</v>
      </c>
      <c r="F213" s="678">
        <v>64.83</v>
      </c>
      <c r="G213" s="679">
        <f t="shared" si="44"/>
        <v>34489.56</v>
      </c>
      <c r="H213" s="680"/>
      <c r="I213" s="681">
        <v>41390</v>
      </c>
      <c r="J213" s="678">
        <v>64.03</v>
      </c>
      <c r="K213" s="682">
        <f t="shared" si="45"/>
        <v>34063.96</v>
      </c>
      <c r="L213" s="683">
        <f t="shared" si="46"/>
        <v>-425.59999999999854</v>
      </c>
      <c r="M213" s="691">
        <v>1</v>
      </c>
      <c r="N213" s="792">
        <f>SUM(L213*M213)</f>
        <v>-425.59999999999854</v>
      </c>
      <c r="O213" s="697"/>
    </row>
    <row r="214" spans="1:15" s="536" customFormat="1" ht="15" customHeight="1">
      <c r="A214" s="669" t="s">
        <v>1077</v>
      </c>
      <c r="B214" s="595" t="s">
        <v>1078</v>
      </c>
      <c r="C214" s="595" t="s">
        <v>53</v>
      </c>
      <c r="D214" s="676">
        <v>41339</v>
      </c>
      <c r="E214" s="677">
        <v>746</v>
      </c>
      <c r="F214" s="678">
        <v>37.86</v>
      </c>
      <c r="G214" s="679">
        <f t="shared" si="44"/>
        <v>28243.56</v>
      </c>
      <c r="H214" s="680"/>
      <c r="I214" s="681">
        <v>41394</v>
      </c>
      <c r="J214" s="678">
        <v>39.21</v>
      </c>
      <c r="K214" s="682">
        <f t="shared" si="45"/>
        <v>29250.66</v>
      </c>
      <c r="L214" s="683">
        <f t="shared" si="46"/>
        <v>1007.0999999999985</v>
      </c>
      <c r="M214" s="691">
        <v>1</v>
      </c>
      <c r="N214" s="792">
        <f>SUM(L214*M214)</f>
        <v>1007.0999999999985</v>
      </c>
      <c r="O214" s="697"/>
    </row>
    <row r="215" spans="1:15" s="538" customFormat="1" ht="15" customHeight="1">
      <c r="A215" s="677" t="s">
        <v>858</v>
      </c>
      <c r="B215" s="595" t="s">
        <v>859</v>
      </c>
      <c r="C215" s="595" t="s">
        <v>53</v>
      </c>
      <c r="D215" s="676">
        <v>41250</v>
      </c>
      <c r="E215" s="677">
        <v>128</v>
      </c>
      <c r="F215" s="678">
        <v>195.89</v>
      </c>
      <c r="G215" s="679">
        <f t="shared" ref="G215:G251" si="47">SUM(E215*F215)</f>
        <v>25073.919999999998</v>
      </c>
      <c r="H215" s="680"/>
      <c r="I215" s="681">
        <v>41400</v>
      </c>
      <c r="J215" s="699">
        <v>229.6</v>
      </c>
      <c r="K215" s="682">
        <f t="shared" ref="K215:K248" si="48">SUM(E215*J215)</f>
        <v>29388.799999999999</v>
      </c>
      <c r="L215" s="683">
        <f t="shared" si="46"/>
        <v>4314.880000000001</v>
      </c>
      <c r="M215" s="691">
        <v>1</v>
      </c>
      <c r="N215" s="792">
        <f>SUM(K215-G215)*M215</f>
        <v>4314.880000000001</v>
      </c>
      <c r="O215" s="685"/>
    </row>
    <row r="216" spans="1:15" s="538" customFormat="1" ht="15" customHeight="1">
      <c r="A216" s="669" t="s">
        <v>1051</v>
      </c>
      <c r="B216" s="595" t="s">
        <v>506</v>
      </c>
      <c r="C216" s="595" t="s">
        <v>53</v>
      </c>
      <c r="D216" s="676">
        <v>41333</v>
      </c>
      <c r="E216" s="677">
        <v>1369</v>
      </c>
      <c r="F216" s="678">
        <v>28.74</v>
      </c>
      <c r="G216" s="679">
        <f t="shared" si="47"/>
        <v>39345.06</v>
      </c>
      <c r="H216" s="680"/>
      <c r="I216" s="676">
        <v>41400</v>
      </c>
      <c r="J216" s="595">
        <v>30.79</v>
      </c>
      <c r="K216" s="682">
        <f t="shared" si="48"/>
        <v>42151.51</v>
      </c>
      <c r="L216" s="683">
        <f t="shared" si="46"/>
        <v>2806.4500000000044</v>
      </c>
      <c r="M216" s="691">
        <v>1</v>
      </c>
      <c r="N216" s="792">
        <f>SUM(L216*M216)</f>
        <v>2806.4500000000044</v>
      </c>
      <c r="O216" s="685"/>
    </row>
    <row r="217" spans="1:15" s="538" customFormat="1" ht="15" customHeight="1">
      <c r="A217" s="677" t="s">
        <v>854</v>
      </c>
      <c r="B217" s="595" t="s">
        <v>855</v>
      </c>
      <c r="C217" s="595" t="s">
        <v>53</v>
      </c>
      <c r="D217" s="676">
        <v>41177</v>
      </c>
      <c r="E217" s="677">
        <v>253</v>
      </c>
      <c r="F217" s="678">
        <v>61.54</v>
      </c>
      <c r="G217" s="679">
        <f t="shared" si="47"/>
        <v>15569.619999999999</v>
      </c>
      <c r="H217" s="680"/>
      <c r="I217" s="681">
        <v>41401</v>
      </c>
      <c r="J217" s="678">
        <v>70.25</v>
      </c>
      <c r="K217" s="682">
        <f t="shared" si="48"/>
        <v>17773.25</v>
      </c>
      <c r="L217" s="683">
        <f t="shared" si="46"/>
        <v>2203.630000000001</v>
      </c>
      <c r="M217" s="691">
        <v>1</v>
      </c>
      <c r="N217" s="792">
        <f>SUM(K217-G217)*M217</f>
        <v>2203.630000000001</v>
      </c>
      <c r="O217" s="685"/>
    </row>
    <row r="218" spans="1:15" s="538" customFormat="1" ht="15" customHeight="1">
      <c r="A218" s="669" t="s">
        <v>1111</v>
      </c>
      <c r="B218" s="595" t="s">
        <v>855</v>
      </c>
      <c r="C218" s="595" t="s">
        <v>53</v>
      </c>
      <c r="D218" s="676">
        <v>41355</v>
      </c>
      <c r="E218" s="677">
        <v>714</v>
      </c>
      <c r="F218" s="678">
        <v>70.39</v>
      </c>
      <c r="G218" s="679">
        <f t="shared" si="47"/>
        <v>50258.46</v>
      </c>
      <c r="H218" s="680"/>
      <c r="I218" s="676">
        <v>41401</v>
      </c>
      <c r="J218" s="595">
        <v>67.66</v>
      </c>
      <c r="K218" s="682">
        <f t="shared" si="48"/>
        <v>48309.24</v>
      </c>
      <c r="L218" s="683">
        <f t="shared" si="46"/>
        <v>-1949.2200000000012</v>
      </c>
      <c r="M218" s="691">
        <v>1</v>
      </c>
      <c r="N218" s="792">
        <f>SUM(L218*M218)</f>
        <v>-1949.2200000000012</v>
      </c>
      <c r="O218" s="685"/>
    </row>
    <row r="219" spans="1:15" s="538" customFormat="1" ht="15" customHeight="1">
      <c r="A219" s="669" t="s">
        <v>1013</v>
      </c>
      <c r="B219" s="595" t="s">
        <v>512</v>
      </c>
      <c r="C219" s="595" t="s">
        <v>53</v>
      </c>
      <c r="D219" s="676">
        <v>41325</v>
      </c>
      <c r="E219" s="677">
        <v>847</v>
      </c>
      <c r="F219" s="678">
        <v>41.45</v>
      </c>
      <c r="G219" s="679">
        <f t="shared" si="47"/>
        <v>35108.15</v>
      </c>
      <c r="H219" s="680"/>
      <c r="I219" s="676">
        <v>41403</v>
      </c>
      <c r="J219" s="595">
        <v>44.16</v>
      </c>
      <c r="K219" s="682">
        <f t="shared" si="48"/>
        <v>37403.519999999997</v>
      </c>
      <c r="L219" s="683">
        <f t="shared" si="46"/>
        <v>2295.3699999999953</v>
      </c>
      <c r="M219" s="691">
        <v>1</v>
      </c>
      <c r="N219" s="792">
        <f>SUM(L219*M219)</f>
        <v>2295.3699999999953</v>
      </c>
      <c r="O219" s="685"/>
    </row>
    <row r="220" spans="1:15" s="537" customFormat="1" ht="15" customHeight="1">
      <c r="A220" s="669" t="s">
        <v>1054</v>
      </c>
      <c r="B220" s="595" t="s">
        <v>1052</v>
      </c>
      <c r="C220" s="595" t="s">
        <v>53</v>
      </c>
      <c r="D220" s="676">
        <v>41333</v>
      </c>
      <c r="E220" s="677">
        <v>1351</v>
      </c>
      <c r="F220" s="678">
        <v>27.52</v>
      </c>
      <c r="G220" s="679">
        <f t="shared" si="47"/>
        <v>37179.519999999997</v>
      </c>
      <c r="H220" s="680"/>
      <c r="I220" s="676">
        <v>41403</v>
      </c>
      <c r="J220" s="595">
        <v>29.17</v>
      </c>
      <c r="K220" s="682">
        <f t="shared" si="48"/>
        <v>39408.670000000006</v>
      </c>
      <c r="L220" s="683">
        <f t="shared" si="46"/>
        <v>2229.1500000000087</v>
      </c>
      <c r="M220" s="691">
        <v>1</v>
      </c>
      <c r="N220" s="792">
        <f>SUM(L220*M220)</f>
        <v>2229.1500000000087</v>
      </c>
      <c r="O220" s="593"/>
    </row>
    <row r="221" spans="1:15" s="536" customFormat="1" ht="15" customHeight="1">
      <c r="A221" s="677" t="s">
        <v>588</v>
      </c>
      <c r="B221" s="595" t="s">
        <v>589</v>
      </c>
      <c r="C221" s="595" t="s">
        <v>53</v>
      </c>
      <c r="D221" s="676">
        <v>41296</v>
      </c>
      <c r="E221" s="677">
        <v>1351</v>
      </c>
      <c r="F221" s="678">
        <v>25.35</v>
      </c>
      <c r="G221" s="679">
        <f t="shared" si="47"/>
        <v>34247.85</v>
      </c>
      <c r="H221" s="680"/>
      <c r="I221" s="681">
        <v>41404</v>
      </c>
      <c r="J221" s="699">
        <v>28.31</v>
      </c>
      <c r="K221" s="682">
        <f t="shared" si="48"/>
        <v>38246.81</v>
      </c>
      <c r="L221" s="683">
        <f t="shared" si="46"/>
        <v>3998.9599999999991</v>
      </c>
      <c r="M221" s="691">
        <v>1</v>
      </c>
      <c r="N221" s="792">
        <f>SUM(K221-G221)*M221</f>
        <v>3998.9599999999991</v>
      </c>
      <c r="O221" s="697"/>
    </row>
    <row r="222" spans="1:15" s="538" customFormat="1" ht="15" customHeight="1">
      <c r="A222" s="675" t="s">
        <v>1156</v>
      </c>
      <c r="B222" s="594" t="s">
        <v>1155</v>
      </c>
      <c r="C222" s="594" t="s">
        <v>78</v>
      </c>
      <c r="D222" s="686">
        <v>41379</v>
      </c>
      <c r="E222" s="675">
        <v>1794</v>
      </c>
      <c r="F222" s="687">
        <v>36.83</v>
      </c>
      <c r="G222" s="688">
        <f t="shared" si="47"/>
        <v>66073.02</v>
      </c>
      <c r="H222" s="689"/>
      <c r="I222" s="686">
        <v>41404</v>
      </c>
      <c r="J222" s="594">
        <v>38.07</v>
      </c>
      <c r="K222" s="690">
        <f t="shared" si="48"/>
        <v>68297.58</v>
      </c>
      <c r="L222" s="692">
        <f>SUM(G222-K222)</f>
        <v>-2224.5599999999977</v>
      </c>
      <c r="M222" s="691">
        <v>1</v>
      </c>
      <c r="N222" s="791">
        <f>SUM(L222*M222)</f>
        <v>-2224.5599999999977</v>
      </c>
      <c r="O222" s="685"/>
    </row>
    <row r="223" spans="1:15" s="536" customFormat="1" ht="15" customHeight="1">
      <c r="A223" s="675" t="s">
        <v>1132</v>
      </c>
      <c r="B223" s="594" t="s">
        <v>1131</v>
      </c>
      <c r="C223" s="594" t="s">
        <v>78</v>
      </c>
      <c r="D223" s="686">
        <v>41368</v>
      </c>
      <c r="E223" s="675">
        <v>548</v>
      </c>
      <c r="F223" s="687">
        <v>55.26</v>
      </c>
      <c r="G223" s="688">
        <f t="shared" si="47"/>
        <v>30282.48</v>
      </c>
      <c r="H223" s="689"/>
      <c r="I223" s="686">
        <v>41410</v>
      </c>
      <c r="J223" s="594">
        <v>56.39</v>
      </c>
      <c r="K223" s="690">
        <f t="shared" si="48"/>
        <v>30901.72</v>
      </c>
      <c r="L223" s="692">
        <f>SUM(G223-K223)</f>
        <v>-619.2400000000016</v>
      </c>
      <c r="M223" s="691">
        <v>1</v>
      </c>
      <c r="N223" s="791">
        <f>SUM(L223*M223)</f>
        <v>-619.2400000000016</v>
      </c>
      <c r="O223" s="697"/>
    </row>
    <row r="224" spans="1:15" s="536" customFormat="1" ht="15" customHeight="1">
      <c r="A224" s="669" t="s">
        <v>600</v>
      </c>
      <c r="B224" s="595" t="s">
        <v>601</v>
      </c>
      <c r="C224" s="595" t="s">
        <v>53</v>
      </c>
      <c r="D224" s="676">
        <v>41353</v>
      </c>
      <c r="E224" s="677">
        <v>588</v>
      </c>
      <c r="F224" s="678">
        <v>70.400000000000006</v>
      </c>
      <c r="G224" s="679">
        <f t="shared" si="47"/>
        <v>41395.200000000004</v>
      </c>
      <c r="H224" s="680"/>
      <c r="I224" s="676">
        <v>41411</v>
      </c>
      <c r="J224" s="595">
        <v>71.05</v>
      </c>
      <c r="K224" s="682">
        <f t="shared" si="48"/>
        <v>41777.4</v>
      </c>
      <c r="L224" s="683">
        <f t="shared" ref="L224:L248" si="49">SUM(K224-G224)</f>
        <v>382.19999999999709</v>
      </c>
      <c r="M224" s="691">
        <v>1</v>
      </c>
      <c r="N224" s="792">
        <f>SUM(L224*M224)</f>
        <v>382.19999999999709</v>
      </c>
      <c r="O224" s="697"/>
    </row>
    <row r="225" spans="1:15" s="536" customFormat="1" ht="15" customHeight="1">
      <c r="A225" s="677" t="s">
        <v>866</v>
      </c>
      <c r="B225" s="595" t="s">
        <v>867</v>
      </c>
      <c r="C225" s="595" t="s">
        <v>53</v>
      </c>
      <c r="D225" s="676">
        <v>41292</v>
      </c>
      <c r="E225" s="677">
        <v>1041</v>
      </c>
      <c r="F225" s="678">
        <v>41.42</v>
      </c>
      <c r="G225" s="679">
        <f t="shared" si="47"/>
        <v>43118.22</v>
      </c>
      <c r="H225" s="680"/>
      <c r="I225" s="681">
        <v>41417</v>
      </c>
      <c r="J225" s="699">
        <v>45.95</v>
      </c>
      <c r="K225" s="682">
        <f t="shared" si="48"/>
        <v>47833.950000000004</v>
      </c>
      <c r="L225" s="683">
        <f t="shared" si="49"/>
        <v>4715.7300000000032</v>
      </c>
      <c r="M225" s="691">
        <v>1</v>
      </c>
      <c r="N225" s="792">
        <f>SUM(K225-G225)*M225</f>
        <v>4715.7300000000032</v>
      </c>
      <c r="O225" s="697"/>
    </row>
    <row r="226" spans="1:15" s="536" customFormat="1" ht="15" customHeight="1">
      <c r="A226" s="677" t="s">
        <v>852</v>
      </c>
      <c r="B226" s="595" t="s">
        <v>853</v>
      </c>
      <c r="C226" s="595" t="s">
        <v>53</v>
      </c>
      <c r="D226" s="676">
        <v>41163</v>
      </c>
      <c r="E226" s="677">
        <v>1052</v>
      </c>
      <c r="F226" s="678">
        <v>66.25</v>
      </c>
      <c r="G226" s="679">
        <f t="shared" si="47"/>
        <v>69695</v>
      </c>
      <c r="H226" s="680"/>
      <c r="I226" s="681">
        <v>41437</v>
      </c>
      <c r="J226" s="699">
        <v>81.63</v>
      </c>
      <c r="K226" s="682">
        <f t="shared" si="48"/>
        <v>85874.76</v>
      </c>
      <c r="L226" s="683">
        <f t="shared" si="49"/>
        <v>16179.759999999995</v>
      </c>
      <c r="M226" s="691">
        <v>1</v>
      </c>
      <c r="N226" s="792">
        <f>SUM(K226-G226)*M226</f>
        <v>16179.759999999995</v>
      </c>
      <c r="O226" s="697"/>
    </row>
    <row r="227" spans="1:15" s="536" customFormat="1" ht="15" customHeight="1">
      <c r="A227" s="677" t="s">
        <v>873</v>
      </c>
      <c r="B227" s="595" t="s">
        <v>874</v>
      </c>
      <c r="C227" s="595" t="s">
        <v>53</v>
      </c>
      <c r="D227" s="676">
        <v>41299</v>
      </c>
      <c r="E227" s="677">
        <v>163</v>
      </c>
      <c r="F227" s="678">
        <v>170.15</v>
      </c>
      <c r="G227" s="679">
        <f t="shared" si="47"/>
        <v>27734.45</v>
      </c>
      <c r="H227" s="696"/>
      <c r="I227" s="681">
        <v>41445</v>
      </c>
      <c r="J227" s="699">
        <v>165.39</v>
      </c>
      <c r="K227" s="682">
        <f t="shared" si="48"/>
        <v>26958.569999999996</v>
      </c>
      <c r="L227" s="683">
        <f t="shared" si="49"/>
        <v>-775.88000000000466</v>
      </c>
      <c r="M227" s="691">
        <v>1</v>
      </c>
      <c r="N227" s="792">
        <f>SUM(K227-G227)*M227</f>
        <v>-775.88000000000466</v>
      </c>
      <c r="O227" s="697"/>
    </row>
    <row r="228" spans="1:15" s="536" customFormat="1" ht="15" customHeight="1">
      <c r="A228" s="669" t="s">
        <v>602</v>
      </c>
      <c r="B228" s="595" t="s">
        <v>603</v>
      </c>
      <c r="C228" s="595" t="s">
        <v>53</v>
      </c>
      <c r="D228" s="676">
        <v>41305</v>
      </c>
      <c r="E228" s="677">
        <v>625</v>
      </c>
      <c r="F228" s="678">
        <v>63.36</v>
      </c>
      <c r="G228" s="679">
        <f t="shared" si="47"/>
        <v>39600</v>
      </c>
      <c r="H228" s="680"/>
      <c r="I228" s="681">
        <v>41417</v>
      </c>
      <c r="J228" s="699">
        <v>68.78</v>
      </c>
      <c r="K228" s="682">
        <f t="shared" si="48"/>
        <v>42987.5</v>
      </c>
      <c r="L228" s="683">
        <f t="shared" si="49"/>
        <v>3387.5</v>
      </c>
      <c r="M228" s="691">
        <v>1</v>
      </c>
      <c r="N228" s="792">
        <f t="shared" ref="N228:N248" si="50">SUM(L228*M228)</f>
        <v>3387.5</v>
      </c>
      <c r="O228" s="697"/>
    </row>
    <row r="229" spans="1:15" s="536" customFormat="1" ht="15" customHeight="1">
      <c r="A229" s="669" t="s">
        <v>527</v>
      </c>
      <c r="B229" s="595" t="s">
        <v>528</v>
      </c>
      <c r="C229" s="595" t="s">
        <v>53</v>
      </c>
      <c r="D229" s="676">
        <v>41306</v>
      </c>
      <c r="E229" s="677">
        <v>581</v>
      </c>
      <c r="F229" s="678">
        <v>73.2</v>
      </c>
      <c r="G229" s="679">
        <f t="shared" si="47"/>
        <v>42529.200000000004</v>
      </c>
      <c r="H229" s="680"/>
      <c r="I229" s="681">
        <v>41446</v>
      </c>
      <c r="J229" s="699">
        <v>75.78</v>
      </c>
      <c r="K229" s="682">
        <f t="shared" si="48"/>
        <v>44028.18</v>
      </c>
      <c r="L229" s="683">
        <f t="shared" si="49"/>
        <v>1498.9799999999959</v>
      </c>
      <c r="M229" s="691">
        <v>1</v>
      </c>
      <c r="N229" s="792">
        <f t="shared" si="50"/>
        <v>1498.9799999999959</v>
      </c>
      <c r="O229" s="697"/>
    </row>
    <row r="230" spans="1:15" s="536" customFormat="1" ht="15" customHeight="1">
      <c r="A230" s="669" t="s">
        <v>662</v>
      </c>
      <c r="B230" s="595" t="s">
        <v>663</v>
      </c>
      <c r="C230" s="595" t="s">
        <v>53</v>
      </c>
      <c r="D230" s="676">
        <v>41312</v>
      </c>
      <c r="E230" s="677">
        <v>1000</v>
      </c>
      <c r="F230" s="678">
        <v>42.38</v>
      </c>
      <c r="G230" s="679">
        <f t="shared" si="47"/>
        <v>42380</v>
      </c>
      <c r="H230" s="680"/>
      <c r="I230" s="676">
        <v>41417</v>
      </c>
      <c r="J230" s="595">
        <v>48.35</v>
      </c>
      <c r="K230" s="682">
        <f t="shared" si="48"/>
        <v>48350</v>
      </c>
      <c r="L230" s="683">
        <f t="shared" si="49"/>
        <v>5970</v>
      </c>
      <c r="M230" s="691">
        <v>1</v>
      </c>
      <c r="N230" s="792">
        <f t="shared" si="50"/>
        <v>5970</v>
      </c>
      <c r="O230" s="697"/>
    </row>
    <row r="231" spans="1:15" s="536" customFormat="1" ht="15" customHeight="1">
      <c r="A231" s="669" t="s">
        <v>961</v>
      </c>
      <c r="B231" s="595" t="s">
        <v>559</v>
      </c>
      <c r="C231" s="595" t="s">
        <v>53</v>
      </c>
      <c r="D231" s="676">
        <v>41313</v>
      </c>
      <c r="E231" s="677">
        <v>1000</v>
      </c>
      <c r="F231" s="678">
        <v>37.659999999999997</v>
      </c>
      <c r="G231" s="679">
        <f t="shared" si="47"/>
        <v>37660</v>
      </c>
      <c r="H231" s="680"/>
      <c r="I231" s="676">
        <v>41423</v>
      </c>
      <c r="J231" s="595">
        <v>45.09</v>
      </c>
      <c r="K231" s="682">
        <f t="shared" si="48"/>
        <v>45090</v>
      </c>
      <c r="L231" s="683">
        <f t="shared" si="49"/>
        <v>7430</v>
      </c>
      <c r="M231" s="691">
        <v>1</v>
      </c>
      <c r="N231" s="792">
        <f t="shared" si="50"/>
        <v>7430</v>
      </c>
      <c r="O231" s="697"/>
    </row>
    <row r="232" spans="1:15" s="536" customFormat="1" ht="15" customHeight="1">
      <c r="A232" s="669" t="s">
        <v>998</v>
      </c>
      <c r="B232" s="595" t="s">
        <v>997</v>
      </c>
      <c r="C232" s="595" t="s">
        <v>53</v>
      </c>
      <c r="D232" s="676">
        <v>41320</v>
      </c>
      <c r="E232" s="677">
        <v>1612</v>
      </c>
      <c r="F232" s="678">
        <v>12.56</v>
      </c>
      <c r="G232" s="679">
        <f t="shared" si="47"/>
        <v>20246.72</v>
      </c>
      <c r="H232" s="680"/>
      <c r="I232" s="676">
        <v>41417</v>
      </c>
      <c r="J232" s="595">
        <v>14.22</v>
      </c>
      <c r="K232" s="682">
        <f t="shared" si="48"/>
        <v>22922.639999999999</v>
      </c>
      <c r="L232" s="683">
        <f t="shared" si="49"/>
        <v>2675.9199999999983</v>
      </c>
      <c r="M232" s="691">
        <v>1</v>
      </c>
      <c r="N232" s="792">
        <f t="shared" si="50"/>
        <v>2675.9199999999983</v>
      </c>
      <c r="O232" s="697"/>
    </row>
    <row r="233" spans="1:15" s="536" customFormat="1" ht="15" customHeight="1">
      <c r="A233" s="669" t="s">
        <v>999</v>
      </c>
      <c r="B233" s="595" t="s">
        <v>1000</v>
      </c>
      <c r="C233" s="595" t="s">
        <v>53</v>
      </c>
      <c r="D233" s="676">
        <v>41320</v>
      </c>
      <c r="E233" s="677">
        <v>1250</v>
      </c>
      <c r="F233" s="678">
        <v>23.82</v>
      </c>
      <c r="G233" s="679">
        <f t="shared" si="47"/>
        <v>29775</v>
      </c>
      <c r="H233" s="680"/>
      <c r="I233" s="676">
        <v>41430</v>
      </c>
      <c r="J233" s="595">
        <v>24.81</v>
      </c>
      <c r="K233" s="682">
        <f t="shared" si="48"/>
        <v>31012.5</v>
      </c>
      <c r="L233" s="683">
        <f t="shared" si="49"/>
        <v>1237.5</v>
      </c>
      <c r="M233" s="691">
        <v>1</v>
      </c>
      <c r="N233" s="792">
        <f t="shared" si="50"/>
        <v>1237.5</v>
      </c>
      <c r="O233" s="697"/>
    </row>
    <row r="234" spans="1:15" s="536" customFormat="1" ht="15" customHeight="1">
      <c r="A234" s="669" t="s">
        <v>583</v>
      </c>
      <c r="B234" s="595" t="s">
        <v>584</v>
      </c>
      <c r="C234" s="595" t="s">
        <v>53</v>
      </c>
      <c r="D234" s="676">
        <v>41320</v>
      </c>
      <c r="E234" s="677">
        <v>682</v>
      </c>
      <c r="F234" s="678">
        <v>91.54</v>
      </c>
      <c r="G234" s="679">
        <f t="shared" si="47"/>
        <v>62430.280000000006</v>
      </c>
      <c r="H234" s="680"/>
      <c r="I234" s="676">
        <v>41431</v>
      </c>
      <c r="J234" s="595">
        <v>99.6</v>
      </c>
      <c r="K234" s="682">
        <f t="shared" si="48"/>
        <v>67927.199999999997</v>
      </c>
      <c r="L234" s="683">
        <f t="shared" si="49"/>
        <v>5496.919999999991</v>
      </c>
      <c r="M234" s="691">
        <v>1</v>
      </c>
      <c r="N234" s="792">
        <f t="shared" si="50"/>
        <v>5496.919999999991</v>
      </c>
      <c r="O234" s="697"/>
    </row>
    <row r="235" spans="1:15" s="536" customFormat="1" ht="15" customHeight="1">
      <c r="A235" s="669" t="s">
        <v>1011</v>
      </c>
      <c r="B235" s="595" t="s">
        <v>1012</v>
      </c>
      <c r="C235" s="595" t="s">
        <v>53</v>
      </c>
      <c r="D235" s="676">
        <v>41325</v>
      </c>
      <c r="E235" s="677">
        <v>746</v>
      </c>
      <c r="F235" s="678">
        <v>56.29</v>
      </c>
      <c r="G235" s="679">
        <f t="shared" si="47"/>
        <v>41992.34</v>
      </c>
      <c r="H235" s="680"/>
      <c r="I235" s="676">
        <v>41417</v>
      </c>
      <c r="J235" s="595">
        <v>58.13</v>
      </c>
      <c r="K235" s="682">
        <f t="shared" si="48"/>
        <v>43364.98</v>
      </c>
      <c r="L235" s="683">
        <f t="shared" si="49"/>
        <v>1372.6400000000067</v>
      </c>
      <c r="M235" s="691">
        <v>1</v>
      </c>
      <c r="N235" s="792">
        <f t="shared" si="50"/>
        <v>1372.6400000000067</v>
      </c>
      <c r="O235" s="697"/>
    </row>
    <row r="236" spans="1:15" s="536" customFormat="1" ht="15" customHeight="1">
      <c r="A236" s="669" t="s">
        <v>1010</v>
      </c>
      <c r="B236" s="595" t="s">
        <v>79</v>
      </c>
      <c r="C236" s="595" t="s">
        <v>53</v>
      </c>
      <c r="D236" s="676">
        <v>41325</v>
      </c>
      <c r="E236" s="677">
        <v>1072</v>
      </c>
      <c r="F236" s="678">
        <v>56.18</v>
      </c>
      <c r="G236" s="679">
        <f t="shared" si="47"/>
        <v>60224.959999999999</v>
      </c>
      <c r="H236" s="680"/>
      <c r="I236" s="676">
        <v>41425</v>
      </c>
      <c r="J236" s="595">
        <v>59.78</v>
      </c>
      <c r="K236" s="682">
        <f t="shared" si="48"/>
        <v>64084.160000000003</v>
      </c>
      <c r="L236" s="683">
        <f t="shared" si="49"/>
        <v>3859.2000000000044</v>
      </c>
      <c r="M236" s="691">
        <v>1</v>
      </c>
      <c r="N236" s="792">
        <f t="shared" si="50"/>
        <v>3859.2000000000044</v>
      </c>
      <c r="O236" s="697"/>
    </row>
    <row r="237" spans="1:15" s="536" customFormat="1" ht="15" customHeight="1">
      <c r="A237" s="669" t="s">
        <v>1027</v>
      </c>
      <c r="B237" s="595" t="s">
        <v>1028</v>
      </c>
      <c r="C237" s="595" t="s">
        <v>53</v>
      </c>
      <c r="D237" s="676">
        <v>41326</v>
      </c>
      <c r="E237" s="677">
        <v>543</v>
      </c>
      <c r="F237" s="678">
        <v>73.14</v>
      </c>
      <c r="G237" s="679">
        <f t="shared" si="47"/>
        <v>39715.019999999997</v>
      </c>
      <c r="H237" s="680"/>
      <c r="I237" s="676">
        <v>41417</v>
      </c>
      <c r="J237" s="595">
        <v>78.05</v>
      </c>
      <c r="K237" s="682">
        <f t="shared" si="48"/>
        <v>42381.15</v>
      </c>
      <c r="L237" s="683">
        <f t="shared" si="49"/>
        <v>2666.1300000000047</v>
      </c>
      <c r="M237" s="691">
        <v>1</v>
      </c>
      <c r="N237" s="792">
        <f t="shared" si="50"/>
        <v>2666.1300000000047</v>
      </c>
      <c r="O237" s="697"/>
    </row>
    <row r="238" spans="1:15" s="536" customFormat="1" ht="15" customHeight="1">
      <c r="A238" s="669" t="s">
        <v>1050</v>
      </c>
      <c r="B238" s="595" t="s">
        <v>1049</v>
      </c>
      <c r="C238" s="595" t="s">
        <v>53</v>
      </c>
      <c r="D238" s="676">
        <v>41332</v>
      </c>
      <c r="E238" s="677">
        <v>694</v>
      </c>
      <c r="F238" s="678">
        <v>39.5</v>
      </c>
      <c r="G238" s="679">
        <f t="shared" si="47"/>
        <v>27413</v>
      </c>
      <c r="H238" s="680"/>
      <c r="I238" s="676">
        <v>41418</v>
      </c>
      <c r="J238" s="595">
        <v>43.46</v>
      </c>
      <c r="K238" s="682">
        <f t="shared" si="48"/>
        <v>30161.24</v>
      </c>
      <c r="L238" s="683">
        <f t="shared" si="49"/>
        <v>2748.2400000000016</v>
      </c>
      <c r="M238" s="691">
        <v>1</v>
      </c>
      <c r="N238" s="792">
        <f t="shared" si="50"/>
        <v>2748.2400000000016</v>
      </c>
      <c r="O238" s="697"/>
    </row>
    <row r="239" spans="1:15" s="536" customFormat="1" ht="15" customHeight="1">
      <c r="A239" s="669" t="s">
        <v>1079</v>
      </c>
      <c r="B239" s="595" t="s">
        <v>645</v>
      </c>
      <c r="C239" s="595" t="s">
        <v>53</v>
      </c>
      <c r="D239" s="676">
        <v>41339</v>
      </c>
      <c r="E239" s="677">
        <v>657</v>
      </c>
      <c r="F239" s="678">
        <v>86.14</v>
      </c>
      <c r="G239" s="679">
        <f t="shared" si="47"/>
        <v>56593.98</v>
      </c>
      <c r="H239" s="680"/>
      <c r="I239" s="676">
        <v>41428</v>
      </c>
      <c r="J239" s="595">
        <v>86.58</v>
      </c>
      <c r="K239" s="682">
        <f t="shared" si="48"/>
        <v>56883.06</v>
      </c>
      <c r="L239" s="683">
        <f t="shared" si="49"/>
        <v>289.07999999999447</v>
      </c>
      <c r="M239" s="691">
        <v>1</v>
      </c>
      <c r="N239" s="792">
        <f t="shared" si="50"/>
        <v>289.07999999999447</v>
      </c>
      <c r="O239" s="697"/>
    </row>
    <row r="240" spans="1:15" s="536" customFormat="1" ht="15" customHeight="1">
      <c r="A240" s="669" t="s">
        <v>482</v>
      </c>
      <c r="B240" s="595" t="s">
        <v>483</v>
      </c>
      <c r="C240" s="595" t="s">
        <v>53</v>
      </c>
      <c r="D240" s="676">
        <v>41339</v>
      </c>
      <c r="E240" s="677">
        <v>862</v>
      </c>
      <c r="F240" s="678">
        <v>36.04</v>
      </c>
      <c r="G240" s="679">
        <f t="shared" si="47"/>
        <v>31066.48</v>
      </c>
      <c r="H240" s="680"/>
      <c r="I240" s="676">
        <v>41449</v>
      </c>
      <c r="J240" s="595">
        <v>39.4</v>
      </c>
      <c r="K240" s="682">
        <f t="shared" si="48"/>
        <v>33962.799999999996</v>
      </c>
      <c r="L240" s="683">
        <f t="shared" si="49"/>
        <v>2896.3199999999961</v>
      </c>
      <c r="M240" s="691">
        <v>1</v>
      </c>
      <c r="N240" s="792">
        <f t="shared" si="50"/>
        <v>2896.3199999999961</v>
      </c>
      <c r="O240" s="697"/>
    </row>
    <row r="241" spans="1:16" s="536" customFormat="1" ht="15" customHeight="1">
      <c r="A241" s="669" t="s">
        <v>1083</v>
      </c>
      <c r="B241" s="595" t="s">
        <v>1082</v>
      </c>
      <c r="C241" s="595" t="s">
        <v>53</v>
      </c>
      <c r="D241" s="676">
        <v>41339</v>
      </c>
      <c r="E241" s="677">
        <v>646</v>
      </c>
      <c r="F241" s="678">
        <v>60.42</v>
      </c>
      <c r="G241" s="679">
        <f t="shared" si="47"/>
        <v>39031.32</v>
      </c>
      <c r="H241" s="680"/>
      <c r="I241" s="676">
        <v>41488</v>
      </c>
      <c r="J241" s="595">
        <v>71.67</v>
      </c>
      <c r="K241" s="682">
        <f t="shared" si="48"/>
        <v>46298.82</v>
      </c>
      <c r="L241" s="683">
        <f t="shared" si="49"/>
        <v>7267.5</v>
      </c>
      <c r="M241" s="691">
        <v>1</v>
      </c>
      <c r="N241" s="792">
        <f t="shared" si="50"/>
        <v>7267.5</v>
      </c>
      <c r="O241" s="685"/>
      <c r="P241" s="538"/>
    </row>
    <row r="242" spans="1:16" s="536" customFormat="1" ht="15" customHeight="1">
      <c r="A242" s="669" t="s">
        <v>1088</v>
      </c>
      <c r="B242" s="595" t="s">
        <v>1089</v>
      </c>
      <c r="C242" s="595" t="s">
        <v>53</v>
      </c>
      <c r="D242" s="676">
        <v>41341</v>
      </c>
      <c r="E242" s="677">
        <v>298</v>
      </c>
      <c r="F242" s="678">
        <v>98.13</v>
      </c>
      <c r="G242" s="679">
        <f t="shared" si="47"/>
        <v>29242.739999999998</v>
      </c>
      <c r="H242" s="680"/>
      <c r="I242" s="676">
        <v>41423</v>
      </c>
      <c r="J242" s="595">
        <v>98.64</v>
      </c>
      <c r="K242" s="682">
        <f t="shared" si="48"/>
        <v>29394.720000000001</v>
      </c>
      <c r="L242" s="683">
        <f t="shared" si="49"/>
        <v>151.9800000000032</v>
      </c>
      <c r="M242" s="691">
        <v>1</v>
      </c>
      <c r="N242" s="792">
        <f t="shared" si="50"/>
        <v>151.9800000000032</v>
      </c>
      <c r="O242" s="697"/>
    </row>
    <row r="243" spans="1:16" s="536" customFormat="1" ht="15" customHeight="1">
      <c r="A243" s="669" t="s">
        <v>1098</v>
      </c>
      <c r="B243" s="595" t="s">
        <v>1099</v>
      </c>
      <c r="C243" s="595" t="s">
        <v>53</v>
      </c>
      <c r="D243" s="676">
        <v>41345</v>
      </c>
      <c r="E243" s="677">
        <v>760</v>
      </c>
      <c r="F243" s="678">
        <v>36.130000000000003</v>
      </c>
      <c r="G243" s="679">
        <f t="shared" si="47"/>
        <v>27458.800000000003</v>
      </c>
      <c r="H243" s="680"/>
      <c r="I243" s="676">
        <v>41417</v>
      </c>
      <c r="J243" s="595">
        <v>37.450000000000003</v>
      </c>
      <c r="K243" s="682">
        <f t="shared" si="48"/>
        <v>28462.000000000004</v>
      </c>
      <c r="L243" s="683">
        <f t="shared" si="49"/>
        <v>1003.2000000000007</v>
      </c>
      <c r="M243" s="691">
        <v>1</v>
      </c>
      <c r="N243" s="792">
        <f t="shared" si="50"/>
        <v>1003.2000000000007</v>
      </c>
      <c r="O243" s="697"/>
    </row>
    <row r="244" spans="1:16" s="536" customFormat="1" ht="15" customHeight="1">
      <c r="A244" s="669" t="s">
        <v>598</v>
      </c>
      <c r="B244" s="595" t="s">
        <v>599</v>
      </c>
      <c r="C244" s="595" t="s">
        <v>53</v>
      </c>
      <c r="D244" s="676">
        <v>41348</v>
      </c>
      <c r="E244" s="677">
        <v>1470</v>
      </c>
      <c r="F244" s="678">
        <v>23.84</v>
      </c>
      <c r="G244" s="679">
        <f t="shared" si="47"/>
        <v>35044.800000000003</v>
      </c>
      <c r="H244" s="680"/>
      <c r="I244" s="676">
        <v>41417</v>
      </c>
      <c r="J244" s="595">
        <v>23.46</v>
      </c>
      <c r="K244" s="682">
        <f t="shared" si="48"/>
        <v>34486.200000000004</v>
      </c>
      <c r="L244" s="683">
        <f t="shared" si="49"/>
        <v>-558.59999999999854</v>
      </c>
      <c r="M244" s="691">
        <v>1</v>
      </c>
      <c r="N244" s="792">
        <f t="shared" si="50"/>
        <v>-558.59999999999854</v>
      </c>
      <c r="O244" s="697"/>
    </row>
    <row r="245" spans="1:16" s="536" customFormat="1" ht="15" customHeight="1">
      <c r="A245" s="669" t="s">
        <v>961</v>
      </c>
      <c r="B245" s="595" t="s">
        <v>559</v>
      </c>
      <c r="C245" s="595" t="s">
        <v>53</v>
      </c>
      <c r="D245" s="676">
        <v>41353</v>
      </c>
      <c r="E245" s="677">
        <v>847</v>
      </c>
      <c r="F245" s="678">
        <v>42.435000000000002</v>
      </c>
      <c r="G245" s="679">
        <f t="shared" si="47"/>
        <v>35942.445</v>
      </c>
      <c r="H245" s="680"/>
      <c r="I245" s="676">
        <v>41423</v>
      </c>
      <c r="J245" s="595">
        <v>45.09</v>
      </c>
      <c r="K245" s="682">
        <f t="shared" si="48"/>
        <v>38191.230000000003</v>
      </c>
      <c r="L245" s="683">
        <f t="shared" si="49"/>
        <v>2248.7850000000035</v>
      </c>
      <c r="M245" s="691">
        <v>1</v>
      </c>
      <c r="N245" s="792">
        <f t="shared" si="50"/>
        <v>2248.7850000000035</v>
      </c>
      <c r="O245" s="697"/>
    </row>
    <row r="246" spans="1:16" s="536" customFormat="1" ht="15" customHeight="1">
      <c r="A246" s="669" t="s">
        <v>458</v>
      </c>
      <c r="B246" s="595" t="s">
        <v>459</v>
      </c>
      <c r="C246" s="595" t="s">
        <v>53</v>
      </c>
      <c r="D246" s="676">
        <v>41358</v>
      </c>
      <c r="E246" s="677">
        <v>862</v>
      </c>
      <c r="F246" s="678">
        <v>50.92</v>
      </c>
      <c r="G246" s="679">
        <f t="shared" si="47"/>
        <v>43893.04</v>
      </c>
      <c r="H246" s="680"/>
      <c r="I246" s="676">
        <v>41423</v>
      </c>
      <c r="J246" s="595">
        <v>50.33</v>
      </c>
      <c r="K246" s="682">
        <f t="shared" si="48"/>
        <v>43384.46</v>
      </c>
      <c r="L246" s="683">
        <f t="shared" si="49"/>
        <v>-508.58000000000175</v>
      </c>
      <c r="M246" s="691">
        <v>1</v>
      </c>
      <c r="N246" s="792">
        <f t="shared" si="50"/>
        <v>-508.58000000000175</v>
      </c>
      <c r="O246" s="697"/>
    </row>
    <row r="247" spans="1:16" s="536" customFormat="1" ht="15" customHeight="1">
      <c r="A247" s="669" t="s">
        <v>1116</v>
      </c>
      <c r="B247" s="595" t="s">
        <v>213</v>
      </c>
      <c r="C247" s="595" t="s">
        <v>53</v>
      </c>
      <c r="D247" s="676">
        <v>41361</v>
      </c>
      <c r="E247" s="677">
        <v>961</v>
      </c>
      <c r="F247" s="678">
        <v>42</v>
      </c>
      <c r="G247" s="679">
        <f t="shared" si="47"/>
        <v>40362</v>
      </c>
      <c r="H247" s="680"/>
      <c r="I247" s="676">
        <v>41417</v>
      </c>
      <c r="J247" s="677">
        <v>42.28</v>
      </c>
      <c r="K247" s="682">
        <f t="shared" si="48"/>
        <v>40631.08</v>
      </c>
      <c r="L247" s="683">
        <f t="shared" si="49"/>
        <v>269.08000000000175</v>
      </c>
      <c r="M247" s="691">
        <v>1</v>
      </c>
      <c r="N247" s="792">
        <f t="shared" si="50"/>
        <v>269.08000000000175</v>
      </c>
      <c r="O247" s="697"/>
    </row>
    <row r="248" spans="1:16" s="536" customFormat="1" ht="15" customHeight="1">
      <c r="A248" s="669" t="s">
        <v>1126</v>
      </c>
      <c r="B248" s="595" t="s">
        <v>1127</v>
      </c>
      <c r="C248" s="595" t="s">
        <v>53</v>
      </c>
      <c r="D248" s="676">
        <v>41365</v>
      </c>
      <c r="E248" s="677">
        <v>1890</v>
      </c>
      <c r="F248" s="678">
        <v>35.229999999999997</v>
      </c>
      <c r="G248" s="679">
        <f t="shared" si="47"/>
        <v>66584.7</v>
      </c>
      <c r="H248" s="680"/>
      <c r="I248" s="676">
        <v>41430</v>
      </c>
      <c r="J248" s="677">
        <v>36.520000000000003</v>
      </c>
      <c r="K248" s="682">
        <f t="shared" si="48"/>
        <v>69022.8</v>
      </c>
      <c r="L248" s="683">
        <f t="shared" si="49"/>
        <v>2438.1000000000058</v>
      </c>
      <c r="M248" s="691">
        <v>1</v>
      </c>
      <c r="N248" s="792">
        <f t="shared" si="50"/>
        <v>2438.1000000000058</v>
      </c>
      <c r="O248" s="697"/>
    </row>
    <row r="249" spans="1:16" s="536" customFormat="1" ht="15" customHeight="1">
      <c r="A249" s="669" t="s">
        <v>1206</v>
      </c>
      <c r="B249" s="593" t="s">
        <v>1207</v>
      </c>
      <c r="C249" s="593" t="s">
        <v>53</v>
      </c>
      <c r="D249" s="681">
        <v>41397</v>
      </c>
      <c r="E249" s="700">
        <v>995</v>
      </c>
      <c r="F249" s="701">
        <v>53.28</v>
      </c>
      <c r="G249" s="701">
        <f t="shared" si="47"/>
        <v>53013.599999999999</v>
      </c>
      <c r="H249" s="701"/>
      <c r="I249" s="702">
        <v>41418</v>
      </c>
      <c r="J249" s="677">
        <v>55.18</v>
      </c>
      <c r="K249" s="682">
        <f t="shared" ref="K249:K260" si="51">SUM(E249*J249)</f>
        <v>54904.1</v>
      </c>
      <c r="L249" s="683">
        <f t="shared" ref="L249:L258" si="52">SUM(K249-G249)</f>
        <v>1890.5</v>
      </c>
      <c r="M249" s="691">
        <v>1</v>
      </c>
      <c r="N249" s="792">
        <f t="shared" ref="N249:N260" si="53">SUM(L249*M249)</f>
        <v>1890.5</v>
      </c>
      <c r="O249" s="697"/>
    </row>
    <row r="250" spans="1:16" s="536" customFormat="1" ht="15" customHeight="1">
      <c r="A250" s="669" t="s">
        <v>1210</v>
      </c>
      <c r="B250" s="593" t="s">
        <v>1211</v>
      </c>
      <c r="C250" s="593" t="s">
        <v>53</v>
      </c>
      <c r="D250" s="703">
        <v>41400</v>
      </c>
      <c r="E250" s="700">
        <v>1130</v>
      </c>
      <c r="F250" s="701">
        <v>61.04</v>
      </c>
      <c r="G250" s="701">
        <f t="shared" si="47"/>
        <v>68975.199999999997</v>
      </c>
      <c r="H250" s="701"/>
      <c r="I250" s="703">
        <v>41430</v>
      </c>
      <c r="J250" s="669">
        <v>60.81</v>
      </c>
      <c r="K250" s="682">
        <f t="shared" si="51"/>
        <v>68715.3</v>
      </c>
      <c r="L250" s="683">
        <f t="shared" si="52"/>
        <v>-259.89999999999418</v>
      </c>
      <c r="M250" s="691">
        <v>1</v>
      </c>
      <c r="N250" s="792">
        <f t="shared" si="53"/>
        <v>-259.89999999999418</v>
      </c>
      <c r="O250" s="697"/>
    </row>
    <row r="251" spans="1:16" s="536" customFormat="1" ht="15" customHeight="1">
      <c r="A251" s="669" t="s">
        <v>1214</v>
      </c>
      <c r="B251" s="593" t="s">
        <v>1215</v>
      </c>
      <c r="C251" s="593" t="s">
        <v>53</v>
      </c>
      <c r="D251" s="703">
        <v>41401</v>
      </c>
      <c r="E251" s="700">
        <v>1513</v>
      </c>
      <c r="F251" s="701">
        <v>33.130000000000003</v>
      </c>
      <c r="G251" s="701">
        <f t="shared" si="47"/>
        <v>50125.69</v>
      </c>
      <c r="H251" s="701"/>
      <c r="I251" s="703">
        <v>41445</v>
      </c>
      <c r="J251" s="669">
        <v>32.96</v>
      </c>
      <c r="K251" s="682">
        <f t="shared" si="51"/>
        <v>49868.480000000003</v>
      </c>
      <c r="L251" s="683">
        <f t="shared" si="52"/>
        <v>-257.20999999999913</v>
      </c>
      <c r="M251" s="691">
        <v>1</v>
      </c>
      <c r="N251" s="792">
        <f t="shared" si="53"/>
        <v>-257.20999999999913</v>
      </c>
      <c r="O251" s="697"/>
    </row>
    <row r="252" spans="1:16" s="536" customFormat="1" ht="15" customHeight="1">
      <c r="A252" s="669" t="s">
        <v>1208</v>
      </c>
      <c r="B252" s="593" t="s">
        <v>1209</v>
      </c>
      <c r="C252" s="593" t="s">
        <v>53</v>
      </c>
      <c r="D252" s="703">
        <v>41404</v>
      </c>
      <c r="E252" s="700">
        <v>1806</v>
      </c>
      <c r="F252" s="701">
        <v>25.43</v>
      </c>
      <c r="G252" s="701">
        <f t="shared" ref="G252:G268" si="54">SUM(E252*F252)</f>
        <v>45926.58</v>
      </c>
      <c r="H252" s="701"/>
      <c r="I252" s="703">
        <v>41430</v>
      </c>
      <c r="J252" s="669">
        <v>24.42</v>
      </c>
      <c r="K252" s="682">
        <f t="shared" si="51"/>
        <v>44102.520000000004</v>
      </c>
      <c r="L252" s="683">
        <f t="shared" si="52"/>
        <v>-1824.0599999999977</v>
      </c>
      <c r="M252" s="691">
        <v>1</v>
      </c>
      <c r="N252" s="792">
        <f t="shared" si="53"/>
        <v>-1824.0599999999977</v>
      </c>
      <c r="O252" s="697"/>
    </row>
    <row r="253" spans="1:16" s="536" customFormat="1" ht="15" customHeight="1">
      <c r="A253" s="669" t="s">
        <v>866</v>
      </c>
      <c r="B253" s="593" t="s">
        <v>867</v>
      </c>
      <c r="C253" s="593" t="s">
        <v>53</v>
      </c>
      <c r="D253" s="702">
        <v>41408</v>
      </c>
      <c r="E253" s="694">
        <v>1382</v>
      </c>
      <c r="F253" s="701">
        <v>50.02</v>
      </c>
      <c r="G253" s="701">
        <f t="shared" si="54"/>
        <v>69127.64</v>
      </c>
      <c r="H253" s="701"/>
      <c r="I253" s="702">
        <v>41415</v>
      </c>
      <c r="J253" s="677">
        <v>48.4</v>
      </c>
      <c r="K253" s="682">
        <f t="shared" si="51"/>
        <v>66888.800000000003</v>
      </c>
      <c r="L253" s="683">
        <f t="shared" si="52"/>
        <v>-2238.8399999999965</v>
      </c>
      <c r="M253" s="691">
        <v>1</v>
      </c>
      <c r="N253" s="792">
        <f t="shared" si="53"/>
        <v>-2238.8399999999965</v>
      </c>
      <c r="O253" s="697"/>
    </row>
    <row r="254" spans="1:16" s="536" customFormat="1" ht="15" customHeight="1">
      <c r="A254" s="669" t="s">
        <v>1153</v>
      </c>
      <c r="B254" s="595" t="s">
        <v>1154</v>
      </c>
      <c r="C254" s="595" t="s">
        <v>53</v>
      </c>
      <c r="D254" s="702">
        <v>41408</v>
      </c>
      <c r="E254" s="694">
        <v>949</v>
      </c>
      <c r="F254" s="678">
        <v>13.31</v>
      </c>
      <c r="G254" s="701">
        <f t="shared" si="54"/>
        <v>12631.19</v>
      </c>
      <c r="H254" s="678"/>
      <c r="I254" s="702">
        <v>41446</v>
      </c>
      <c r="J254" s="677">
        <v>12.78</v>
      </c>
      <c r="K254" s="682">
        <f t="shared" si="51"/>
        <v>12128.22</v>
      </c>
      <c r="L254" s="683">
        <f t="shared" si="52"/>
        <v>-502.97000000000116</v>
      </c>
      <c r="M254" s="691">
        <v>1</v>
      </c>
      <c r="N254" s="792">
        <f t="shared" si="53"/>
        <v>-502.97000000000116</v>
      </c>
      <c r="O254" s="697"/>
    </row>
    <row r="255" spans="1:16" s="536" customFormat="1" ht="15" customHeight="1">
      <c r="A255" s="669" t="s">
        <v>621</v>
      </c>
      <c r="B255" s="593" t="s">
        <v>622</v>
      </c>
      <c r="C255" s="593" t="s">
        <v>53</v>
      </c>
      <c r="D255" s="702">
        <v>41409</v>
      </c>
      <c r="E255" s="694">
        <v>589</v>
      </c>
      <c r="F255" s="701">
        <v>109.15</v>
      </c>
      <c r="G255" s="701">
        <f t="shared" si="54"/>
        <v>64289.350000000006</v>
      </c>
      <c r="H255" s="701"/>
      <c r="I255" s="702">
        <v>41417</v>
      </c>
      <c r="J255" s="677">
        <v>105.35</v>
      </c>
      <c r="K255" s="682">
        <f t="shared" si="51"/>
        <v>62051.149999999994</v>
      </c>
      <c r="L255" s="683">
        <f t="shared" si="52"/>
        <v>-2238.2000000000116</v>
      </c>
      <c r="M255" s="691">
        <v>1</v>
      </c>
      <c r="N255" s="792">
        <f t="shared" si="53"/>
        <v>-2238.2000000000116</v>
      </c>
      <c r="O255" s="697"/>
    </row>
    <row r="256" spans="1:16" s="536" customFormat="1" ht="15" customHeight="1">
      <c r="A256" s="669" t="s">
        <v>1229</v>
      </c>
      <c r="B256" s="593" t="s">
        <v>1230</v>
      </c>
      <c r="C256" s="593" t="s">
        <v>53</v>
      </c>
      <c r="D256" s="702">
        <v>41409</v>
      </c>
      <c r="E256" s="694">
        <v>613</v>
      </c>
      <c r="F256" s="701">
        <v>98.05</v>
      </c>
      <c r="G256" s="701">
        <f t="shared" si="54"/>
        <v>60104.65</v>
      </c>
      <c r="H256" s="701"/>
      <c r="I256" s="702">
        <v>41478</v>
      </c>
      <c r="J256" s="669">
        <v>99.26</v>
      </c>
      <c r="K256" s="682">
        <f t="shared" si="51"/>
        <v>60846.380000000005</v>
      </c>
      <c r="L256" s="683">
        <f t="shared" si="52"/>
        <v>741.7300000000032</v>
      </c>
      <c r="M256" s="691">
        <v>1</v>
      </c>
      <c r="N256" s="792">
        <f t="shared" si="53"/>
        <v>741.7300000000032</v>
      </c>
      <c r="O256" s="697"/>
    </row>
    <row r="257" spans="1:16" s="536" customFormat="1" ht="15" customHeight="1">
      <c r="A257" s="669" t="s">
        <v>543</v>
      </c>
      <c r="B257" s="593" t="s">
        <v>544</v>
      </c>
      <c r="C257" s="593" t="s">
        <v>53</v>
      </c>
      <c r="D257" s="702">
        <v>41410</v>
      </c>
      <c r="E257" s="694">
        <v>1125</v>
      </c>
      <c r="F257" s="701">
        <v>48.3</v>
      </c>
      <c r="G257" s="701">
        <f t="shared" si="54"/>
        <v>54337.5</v>
      </c>
      <c r="H257" s="701"/>
      <c r="I257" s="702">
        <v>41436</v>
      </c>
      <c r="J257" s="677">
        <v>47.03</v>
      </c>
      <c r="K257" s="682">
        <f t="shared" si="51"/>
        <v>52908.75</v>
      </c>
      <c r="L257" s="683">
        <f t="shared" si="52"/>
        <v>-1428.75</v>
      </c>
      <c r="M257" s="691">
        <v>1</v>
      </c>
      <c r="N257" s="792">
        <f t="shared" si="53"/>
        <v>-1428.75</v>
      </c>
      <c r="O257" s="697"/>
    </row>
    <row r="258" spans="1:16" s="536" customFormat="1" ht="15" customHeight="1">
      <c r="A258" s="669" t="s">
        <v>1218</v>
      </c>
      <c r="B258" s="593" t="s">
        <v>1219</v>
      </c>
      <c r="C258" s="593" t="s">
        <v>53</v>
      </c>
      <c r="D258" s="702">
        <v>41428</v>
      </c>
      <c r="E258" s="694">
        <v>2333</v>
      </c>
      <c r="F258" s="701">
        <v>25.05</v>
      </c>
      <c r="G258" s="701">
        <f t="shared" si="54"/>
        <v>58441.65</v>
      </c>
      <c r="H258" s="701"/>
      <c r="I258" s="702">
        <v>41446</v>
      </c>
      <c r="J258" s="677">
        <v>24.09</v>
      </c>
      <c r="K258" s="682">
        <f t="shared" si="51"/>
        <v>56201.97</v>
      </c>
      <c r="L258" s="683">
        <f t="shared" si="52"/>
        <v>-2239.6800000000003</v>
      </c>
      <c r="M258" s="691">
        <v>1</v>
      </c>
      <c r="N258" s="792">
        <f t="shared" si="53"/>
        <v>-2239.6800000000003</v>
      </c>
      <c r="O258" s="697"/>
    </row>
    <row r="259" spans="1:16" s="539" customFormat="1" ht="15" customHeight="1">
      <c r="A259" s="704" t="s">
        <v>1225</v>
      </c>
      <c r="B259" s="596" t="s">
        <v>1226</v>
      </c>
      <c r="C259" s="596" t="s">
        <v>78</v>
      </c>
      <c r="D259" s="705">
        <v>41428</v>
      </c>
      <c r="E259" s="706">
        <v>1387</v>
      </c>
      <c r="F259" s="707">
        <v>41.67</v>
      </c>
      <c r="G259" s="701">
        <f t="shared" si="54"/>
        <v>57796.29</v>
      </c>
      <c r="H259" s="707"/>
      <c r="I259" s="705">
        <v>41463</v>
      </c>
      <c r="J259" s="704">
        <v>41.62</v>
      </c>
      <c r="K259" s="690">
        <f t="shared" si="51"/>
        <v>57726.939999999995</v>
      </c>
      <c r="L259" s="692">
        <f>SUM(G259-K259)</f>
        <v>69.350000000005821</v>
      </c>
      <c r="M259" s="691">
        <v>1</v>
      </c>
      <c r="N259" s="791">
        <f t="shared" si="53"/>
        <v>69.350000000005821</v>
      </c>
      <c r="O259" s="708"/>
    </row>
    <row r="260" spans="1:16" s="539" customFormat="1" ht="15" customHeight="1">
      <c r="A260" s="704" t="s">
        <v>1212</v>
      </c>
      <c r="B260" s="596" t="s">
        <v>1213</v>
      </c>
      <c r="C260" s="596" t="s">
        <v>78</v>
      </c>
      <c r="D260" s="705">
        <v>41431</v>
      </c>
      <c r="E260" s="706">
        <v>1473</v>
      </c>
      <c r="F260" s="707">
        <v>19.75</v>
      </c>
      <c r="G260" s="701">
        <f t="shared" si="54"/>
        <v>29091.75</v>
      </c>
      <c r="H260" s="707"/>
      <c r="I260" s="705">
        <v>41438</v>
      </c>
      <c r="J260" s="704">
        <v>20.87</v>
      </c>
      <c r="K260" s="690">
        <f t="shared" si="51"/>
        <v>30741.510000000002</v>
      </c>
      <c r="L260" s="692">
        <f>SUM(G260-K260)</f>
        <v>-1649.760000000002</v>
      </c>
      <c r="M260" s="691">
        <v>1</v>
      </c>
      <c r="N260" s="791">
        <f t="shared" si="53"/>
        <v>-1649.760000000002</v>
      </c>
      <c r="O260" s="708"/>
    </row>
    <row r="261" spans="1:16" s="536" customFormat="1" ht="15" customHeight="1">
      <c r="A261" s="669" t="s">
        <v>1216</v>
      </c>
      <c r="B261" s="593" t="s">
        <v>1217</v>
      </c>
      <c r="C261" s="593" t="s">
        <v>53</v>
      </c>
      <c r="D261" s="702">
        <v>41432</v>
      </c>
      <c r="E261" s="694">
        <v>1325</v>
      </c>
      <c r="F261" s="701">
        <v>29.14</v>
      </c>
      <c r="G261" s="701">
        <f t="shared" si="54"/>
        <v>38610.5</v>
      </c>
      <c r="H261" s="701"/>
      <c r="I261" s="702">
        <v>41446</v>
      </c>
      <c r="J261" s="677">
        <v>27.45</v>
      </c>
      <c r="K261" s="682">
        <f t="shared" ref="K261:K266" si="55">SUM(E261*J261)</f>
        <v>36371.25</v>
      </c>
      <c r="L261" s="683">
        <f>SUM(K261-G261)</f>
        <v>-2239.25</v>
      </c>
      <c r="M261" s="691">
        <v>1</v>
      </c>
      <c r="N261" s="792">
        <f t="shared" ref="N261:N266" si="56">SUM(L261*M261)</f>
        <v>-2239.25</v>
      </c>
      <c r="O261" s="697"/>
    </row>
    <row r="262" spans="1:16" s="536" customFormat="1" ht="15" customHeight="1">
      <c r="A262" s="669" t="s">
        <v>1220</v>
      </c>
      <c r="B262" s="593" t="s">
        <v>510</v>
      </c>
      <c r="C262" s="593" t="s">
        <v>53</v>
      </c>
      <c r="D262" s="702">
        <v>41442</v>
      </c>
      <c r="E262" s="694">
        <v>727</v>
      </c>
      <c r="F262" s="701">
        <v>118.44</v>
      </c>
      <c r="G262" s="701">
        <f t="shared" si="54"/>
        <v>86105.88</v>
      </c>
      <c r="H262" s="701"/>
      <c r="I262" s="702">
        <v>41446</v>
      </c>
      <c r="J262" s="677">
        <v>115.36</v>
      </c>
      <c r="K262" s="682">
        <f t="shared" si="55"/>
        <v>83866.720000000001</v>
      </c>
      <c r="L262" s="683">
        <f>SUM(K262-G262)</f>
        <v>-2239.1600000000035</v>
      </c>
      <c r="M262" s="691">
        <v>1</v>
      </c>
      <c r="N262" s="792">
        <f t="shared" si="56"/>
        <v>-2239.1600000000035</v>
      </c>
      <c r="O262" s="697"/>
    </row>
    <row r="263" spans="1:16" s="536" customFormat="1" ht="15" customHeight="1">
      <c r="A263" s="669" t="s">
        <v>1221</v>
      </c>
      <c r="B263" s="593" t="s">
        <v>1222</v>
      </c>
      <c r="C263" s="593" t="s">
        <v>53</v>
      </c>
      <c r="D263" s="702">
        <v>41443</v>
      </c>
      <c r="E263" s="694">
        <v>1365</v>
      </c>
      <c r="F263" s="701">
        <v>46.42</v>
      </c>
      <c r="G263" s="701">
        <f t="shared" si="54"/>
        <v>63363.3</v>
      </c>
      <c r="H263" s="701"/>
      <c r="I263" s="702">
        <v>41449</v>
      </c>
      <c r="J263" s="677">
        <v>44.7</v>
      </c>
      <c r="K263" s="682">
        <f t="shared" si="55"/>
        <v>61015.500000000007</v>
      </c>
      <c r="L263" s="683">
        <f>SUM(K263-G263)</f>
        <v>-2347.7999999999956</v>
      </c>
      <c r="M263" s="691">
        <v>1</v>
      </c>
      <c r="N263" s="793">
        <f t="shared" si="56"/>
        <v>-2347.7999999999956</v>
      </c>
      <c r="O263" s="697"/>
    </row>
    <row r="264" spans="1:16" s="536" customFormat="1" ht="15" customHeight="1">
      <c r="A264" s="669" t="s">
        <v>499</v>
      </c>
      <c r="B264" s="593" t="s">
        <v>500</v>
      </c>
      <c r="C264" s="593" t="s">
        <v>53</v>
      </c>
      <c r="D264" s="702">
        <v>41444</v>
      </c>
      <c r="E264" s="694">
        <v>330</v>
      </c>
      <c r="F264" s="701">
        <v>191.3</v>
      </c>
      <c r="G264" s="701">
        <f t="shared" si="54"/>
        <v>63129.000000000007</v>
      </c>
      <c r="H264" s="701"/>
      <c r="I264" s="702">
        <v>41446</v>
      </c>
      <c r="J264" s="677">
        <v>184.52</v>
      </c>
      <c r="K264" s="682">
        <f t="shared" si="55"/>
        <v>60891.600000000006</v>
      </c>
      <c r="L264" s="683">
        <f>SUM(K264-G264)</f>
        <v>-2237.4000000000015</v>
      </c>
      <c r="M264" s="691">
        <v>1</v>
      </c>
      <c r="N264" s="793">
        <f t="shared" si="56"/>
        <v>-2237.4000000000015</v>
      </c>
      <c r="O264" s="697"/>
    </row>
    <row r="265" spans="1:16" s="539" customFormat="1" ht="15" customHeight="1">
      <c r="A265" s="704" t="s">
        <v>1227</v>
      </c>
      <c r="B265" s="596" t="s">
        <v>1228</v>
      </c>
      <c r="C265" s="596" t="s">
        <v>78</v>
      </c>
      <c r="D265" s="705">
        <v>41444</v>
      </c>
      <c r="E265" s="706">
        <v>1018</v>
      </c>
      <c r="F265" s="707">
        <v>39.9</v>
      </c>
      <c r="G265" s="701">
        <f t="shared" si="54"/>
        <v>40618.199999999997</v>
      </c>
      <c r="H265" s="707"/>
      <c r="I265" s="705">
        <v>41464</v>
      </c>
      <c r="J265" s="704">
        <v>42.1</v>
      </c>
      <c r="K265" s="690">
        <f t="shared" si="55"/>
        <v>42857.8</v>
      </c>
      <c r="L265" s="692">
        <f>SUM(G265-K265)</f>
        <v>-2239.6000000000058</v>
      </c>
      <c r="M265" s="691">
        <v>1</v>
      </c>
      <c r="N265" s="794">
        <f t="shared" si="56"/>
        <v>-2239.6000000000058</v>
      </c>
      <c r="O265" s="708"/>
    </row>
    <row r="266" spans="1:16" s="539" customFormat="1" ht="15" customHeight="1">
      <c r="A266" s="704" t="s">
        <v>1223</v>
      </c>
      <c r="B266" s="596" t="s">
        <v>1224</v>
      </c>
      <c r="C266" s="596" t="s">
        <v>78</v>
      </c>
      <c r="D266" s="705">
        <v>41449</v>
      </c>
      <c r="E266" s="706">
        <v>700</v>
      </c>
      <c r="F266" s="707">
        <v>61.5</v>
      </c>
      <c r="G266" s="701">
        <f t="shared" si="54"/>
        <v>43050</v>
      </c>
      <c r="H266" s="707"/>
      <c r="I266" s="705">
        <v>41457</v>
      </c>
      <c r="J266" s="704">
        <v>64.7</v>
      </c>
      <c r="K266" s="690">
        <f t="shared" si="55"/>
        <v>45290</v>
      </c>
      <c r="L266" s="692">
        <f>SUM(G266-K266)</f>
        <v>-2240</v>
      </c>
      <c r="M266" s="691">
        <v>1</v>
      </c>
      <c r="N266" s="794">
        <f t="shared" si="56"/>
        <v>-2240</v>
      </c>
      <c r="O266" s="708"/>
    </row>
    <row r="267" spans="1:16" s="536" customFormat="1" ht="15" customHeight="1">
      <c r="A267" s="669" t="s">
        <v>1233</v>
      </c>
      <c r="B267" s="593" t="s">
        <v>1234</v>
      </c>
      <c r="C267" s="593" t="s">
        <v>53</v>
      </c>
      <c r="D267" s="702">
        <v>41459</v>
      </c>
      <c r="E267" s="694">
        <v>524</v>
      </c>
      <c r="F267" s="701">
        <v>123.44</v>
      </c>
      <c r="G267" s="701">
        <f t="shared" si="54"/>
        <v>64682.559999999998</v>
      </c>
      <c r="H267" s="701"/>
      <c r="I267" s="702">
        <v>41484</v>
      </c>
      <c r="J267" s="677">
        <v>127.38</v>
      </c>
      <c r="K267" s="682">
        <f>SUM(E267*J267)</f>
        <v>66747.12</v>
      </c>
      <c r="L267" s="683">
        <f>SUM(K267-G267)</f>
        <v>2064.5599999999977</v>
      </c>
      <c r="M267" s="691">
        <v>1</v>
      </c>
      <c r="N267" s="793">
        <f>SUM(L267*M267)</f>
        <v>2064.5599999999977</v>
      </c>
      <c r="O267" s="697"/>
    </row>
    <row r="268" spans="1:16" s="538" customFormat="1" ht="15" customHeight="1">
      <c r="A268" s="669" t="s">
        <v>1231</v>
      </c>
      <c r="B268" s="593" t="s">
        <v>1232</v>
      </c>
      <c r="C268" s="593" t="s">
        <v>53</v>
      </c>
      <c r="D268" s="702">
        <v>41470</v>
      </c>
      <c r="E268" s="694">
        <v>3111</v>
      </c>
      <c r="F268" s="701">
        <v>17.59</v>
      </c>
      <c r="G268" s="701">
        <f t="shared" si="54"/>
        <v>54722.49</v>
      </c>
      <c r="H268" s="701"/>
      <c r="I268" s="702">
        <v>41481</v>
      </c>
      <c r="J268" s="677">
        <v>16.96</v>
      </c>
      <c r="K268" s="682">
        <f>SUM(E268*J268)</f>
        <v>52762.560000000005</v>
      </c>
      <c r="L268" s="683">
        <f>SUM(K268-G268)</f>
        <v>-1959.929999999993</v>
      </c>
      <c r="M268" s="691">
        <v>1</v>
      </c>
      <c r="N268" s="793">
        <f>SUM(L268*M268)</f>
        <v>-1959.929999999993</v>
      </c>
      <c r="O268" s="697"/>
      <c r="P268" s="536"/>
    </row>
    <row r="269" spans="1:16" s="541" customFormat="1" ht="15" customHeight="1">
      <c r="A269" s="669" t="s">
        <v>1191</v>
      </c>
      <c r="B269" s="593" t="s">
        <v>1192</v>
      </c>
      <c r="C269" s="593" t="s">
        <v>53</v>
      </c>
      <c r="D269" s="702">
        <v>41478</v>
      </c>
      <c r="E269" s="709">
        <v>711</v>
      </c>
      <c r="F269" s="701">
        <v>98.82</v>
      </c>
      <c r="G269" s="679">
        <f t="shared" ref="G269:G276" si="57">SUM(E269*F269)</f>
        <v>70261.01999999999</v>
      </c>
      <c r="H269" s="701"/>
      <c r="I269" s="702">
        <v>41502</v>
      </c>
      <c r="J269" s="710">
        <v>100.45</v>
      </c>
      <c r="K269" s="682">
        <f t="shared" ref="K269:K276" si="58">SUM(E269*J269)</f>
        <v>71419.95</v>
      </c>
      <c r="L269" s="683">
        <f t="shared" ref="L269:L276" si="59">SUM(K269-G269)</f>
        <v>1158.9300000000076</v>
      </c>
      <c r="M269" s="691">
        <v>1</v>
      </c>
      <c r="N269" s="793">
        <f t="shared" ref="N269:N276" si="60">SUM(L269*M269)</f>
        <v>1158.9300000000076</v>
      </c>
      <c r="O269" s="711"/>
      <c r="P269" s="540"/>
    </row>
    <row r="270" spans="1:16" s="541" customFormat="1" ht="15" customHeight="1">
      <c r="A270" s="669" t="s">
        <v>1202</v>
      </c>
      <c r="B270" s="593" t="s">
        <v>1203</v>
      </c>
      <c r="C270" s="593" t="s">
        <v>53</v>
      </c>
      <c r="D270" s="702">
        <v>41487</v>
      </c>
      <c r="E270" s="709">
        <v>120</v>
      </c>
      <c r="F270" s="701">
        <v>173.7</v>
      </c>
      <c r="G270" s="679">
        <f t="shared" si="57"/>
        <v>20844</v>
      </c>
      <c r="H270" s="701"/>
      <c r="I270" s="702">
        <v>41500</v>
      </c>
      <c r="J270" s="710">
        <v>170.6</v>
      </c>
      <c r="K270" s="682">
        <f t="shared" si="58"/>
        <v>20472</v>
      </c>
      <c r="L270" s="683">
        <f t="shared" si="59"/>
        <v>-372</v>
      </c>
      <c r="M270" s="691">
        <v>1</v>
      </c>
      <c r="N270" s="793">
        <f t="shared" si="60"/>
        <v>-372</v>
      </c>
      <c r="O270" s="711"/>
      <c r="P270" s="540"/>
    </row>
    <row r="271" spans="1:16" s="541" customFormat="1" ht="15" customHeight="1">
      <c r="A271" s="669" t="s">
        <v>1204</v>
      </c>
      <c r="B271" s="593" t="s">
        <v>1205</v>
      </c>
      <c r="C271" s="593" t="s">
        <v>53</v>
      </c>
      <c r="D271" s="702">
        <v>41486</v>
      </c>
      <c r="E271" s="709">
        <v>987</v>
      </c>
      <c r="F271" s="701">
        <v>67.83</v>
      </c>
      <c r="G271" s="679">
        <f t="shared" si="57"/>
        <v>66948.209999999992</v>
      </c>
      <c r="H271" s="701"/>
      <c r="I271" s="702">
        <v>41501</v>
      </c>
      <c r="J271" s="710">
        <v>65.37</v>
      </c>
      <c r="K271" s="682">
        <f t="shared" si="58"/>
        <v>64520.19</v>
      </c>
      <c r="L271" s="683">
        <f t="shared" si="59"/>
        <v>-2428.0199999999895</v>
      </c>
      <c r="M271" s="691">
        <v>1</v>
      </c>
      <c r="N271" s="793">
        <f t="shared" si="60"/>
        <v>-2428.0199999999895</v>
      </c>
      <c r="O271" s="711"/>
      <c r="P271" s="540"/>
    </row>
    <row r="272" spans="1:16" s="541" customFormat="1" ht="15" customHeight="1">
      <c r="A272" s="669" t="s">
        <v>1195</v>
      </c>
      <c r="B272" s="593" t="s">
        <v>1196</v>
      </c>
      <c r="C272" s="593" t="s">
        <v>53</v>
      </c>
      <c r="D272" s="702">
        <v>41478</v>
      </c>
      <c r="E272" s="709">
        <v>846</v>
      </c>
      <c r="F272" s="701">
        <v>92.59</v>
      </c>
      <c r="G272" s="679">
        <f t="shared" si="57"/>
        <v>78331.14</v>
      </c>
      <c r="H272" s="701"/>
      <c r="I272" s="702">
        <v>41505</v>
      </c>
      <c r="J272" s="710">
        <v>99.15</v>
      </c>
      <c r="K272" s="682">
        <f t="shared" si="58"/>
        <v>83880.900000000009</v>
      </c>
      <c r="L272" s="683">
        <f t="shared" si="59"/>
        <v>5549.7600000000093</v>
      </c>
      <c r="M272" s="691">
        <v>1</v>
      </c>
      <c r="N272" s="793">
        <f t="shared" si="60"/>
        <v>5549.7600000000093</v>
      </c>
      <c r="O272" s="711"/>
      <c r="P272" s="540"/>
    </row>
    <row r="273" spans="1:16" s="541" customFormat="1" ht="15" customHeight="1">
      <c r="A273" s="669" t="s">
        <v>462</v>
      </c>
      <c r="B273" s="593" t="s">
        <v>463</v>
      </c>
      <c r="C273" s="593" t="s">
        <v>53</v>
      </c>
      <c r="D273" s="702">
        <v>41477</v>
      </c>
      <c r="E273" s="709">
        <v>987</v>
      </c>
      <c r="F273" s="701">
        <v>59.98</v>
      </c>
      <c r="G273" s="679">
        <f t="shared" si="57"/>
        <v>59200.259999999995</v>
      </c>
      <c r="H273" s="701"/>
      <c r="I273" s="702">
        <v>41513</v>
      </c>
      <c r="J273" s="710">
        <v>58.59</v>
      </c>
      <c r="K273" s="682">
        <f t="shared" si="58"/>
        <v>57828.33</v>
      </c>
      <c r="L273" s="683">
        <f t="shared" si="59"/>
        <v>-1371.929999999993</v>
      </c>
      <c r="M273" s="684">
        <v>1</v>
      </c>
      <c r="N273" s="793">
        <f t="shared" si="60"/>
        <v>-1371.929999999993</v>
      </c>
      <c r="O273" s="711" t="s">
        <v>896</v>
      </c>
      <c r="P273" s="536"/>
    </row>
    <row r="274" spans="1:16" s="541" customFormat="1" ht="15" customHeight="1">
      <c r="A274" s="669" t="s">
        <v>1184</v>
      </c>
      <c r="B274" s="593" t="s">
        <v>1185</v>
      </c>
      <c r="C274" s="593" t="s">
        <v>53</v>
      </c>
      <c r="D274" s="702">
        <v>41463</v>
      </c>
      <c r="E274" s="709">
        <v>179</v>
      </c>
      <c r="F274" s="701">
        <v>291.47000000000003</v>
      </c>
      <c r="G274" s="679">
        <f t="shared" si="57"/>
        <v>52173.130000000005</v>
      </c>
      <c r="H274" s="701"/>
      <c r="I274" s="702">
        <v>41513</v>
      </c>
      <c r="J274" s="710">
        <v>282.69</v>
      </c>
      <c r="K274" s="682">
        <f t="shared" si="58"/>
        <v>50601.51</v>
      </c>
      <c r="L274" s="683">
        <f t="shared" si="59"/>
        <v>-1571.6200000000026</v>
      </c>
      <c r="M274" s="684">
        <v>1</v>
      </c>
      <c r="N274" s="793">
        <f t="shared" si="60"/>
        <v>-1571.6200000000026</v>
      </c>
      <c r="O274" s="711" t="s">
        <v>3</v>
      </c>
      <c r="P274" s="540"/>
    </row>
    <row r="275" spans="1:16" s="536" customFormat="1" ht="15" customHeight="1">
      <c r="A275" s="669" t="s">
        <v>1296</v>
      </c>
      <c r="B275" s="595" t="s">
        <v>1295</v>
      </c>
      <c r="C275" s="595" t="s">
        <v>53</v>
      </c>
      <c r="D275" s="676">
        <v>41512</v>
      </c>
      <c r="E275" s="677">
        <v>492</v>
      </c>
      <c r="F275" s="678">
        <v>112.06</v>
      </c>
      <c r="G275" s="679">
        <f t="shared" si="57"/>
        <v>55133.520000000004</v>
      </c>
      <c r="H275" s="680"/>
      <c r="I275" s="702">
        <v>41516</v>
      </c>
      <c r="J275" s="678">
        <v>107.26</v>
      </c>
      <c r="K275" s="682">
        <f t="shared" si="58"/>
        <v>52771.920000000006</v>
      </c>
      <c r="L275" s="683">
        <f t="shared" si="59"/>
        <v>-2361.5999999999985</v>
      </c>
      <c r="M275" s="684">
        <v>1</v>
      </c>
      <c r="N275" s="793">
        <f t="shared" si="60"/>
        <v>-2361.5999999999985</v>
      </c>
      <c r="O275" s="697"/>
    </row>
    <row r="276" spans="1:16" s="541" customFormat="1" ht="15" customHeight="1">
      <c r="A276" s="669" t="s">
        <v>1197</v>
      </c>
      <c r="B276" s="593" t="s">
        <v>1198</v>
      </c>
      <c r="C276" s="593" t="s">
        <v>53</v>
      </c>
      <c r="D276" s="702">
        <v>41477</v>
      </c>
      <c r="E276" s="709">
        <v>3102</v>
      </c>
      <c r="F276" s="701">
        <v>19.16</v>
      </c>
      <c r="G276" s="679">
        <f t="shared" si="57"/>
        <v>59434.32</v>
      </c>
      <c r="H276" s="701"/>
      <c r="I276" s="702">
        <v>41514</v>
      </c>
      <c r="J276" s="710">
        <v>18.329999999999998</v>
      </c>
      <c r="K276" s="682">
        <f t="shared" si="58"/>
        <v>56859.659999999996</v>
      </c>
      <c r="L276" s="683">
        <f t="shared" si="59"/>
        <v>-2574.6600000000035</v>
      </c>
      <c r="M276" s="684">
        <v>1</v>
      </c>
      <c r="N276" s="793">
        <f t="shared" si="60"/>
        <v>-2574.6600000000035</v>
      </c>
      <c r="O276" s="711"/>
      <c r="P276" s="540"/>
    </row>
    <row r="277" spans="1:16" s="541" customFormat="1" ht="15" customHeight="1">
      <c r="A277" s="669" t="s">
        <v>1199</v>
      </c>
      <c r="B277" s="593" t="s">
        <v>1200</v>
      </c>
      <c r="C277" s="593" t="s">
        <v>53</v>
      </c>
      <c r="D277" s="702">
        <v>41486</v>
      </c>
      <c r="E277" s="709">
        <v>1287</v>
      </c>
      <c r="F277" s="701">
        <v>40.89</v>
      </c>
      <c r="G277" s="679">
        <f>SUM(E277*F277)</f>
        <v>52625.43</v>
      </c>
      <c r="H277" s="701"/>
      <c r="I277" s="702">
        <v>41514</v>
      </c>
      <c r="J277" s="710">
        <v>39.01</v>
      </c>
      <c r="K277" s="682">
        <f>SUM(E277*J277)</f>
        <v>50205.869999999995</v>
      </c>
      <c r="L277" s="683">
        <f>SUM(K277-G277)</f>
        <v>-2419.5600000000049</v>
      </c>
      <c r="M277" s="684">
        <v>1</v>
      </c>
      <c r="N277" s="793">
        <f>SUM(L277*M277)</f>
        <v>-2419.5600000000049</v>
      </c>
      <c r="O277" s="711"/>
      <c r="P277" s="540"/>
    </row>
    <row r="278" spans="1:16" s="541" customFormat="1" ht="15" customHeight="1">
      <c r="A278" s="669" t="s">
        <v>1181</v>
      </c>
      <c r="B278" s="593" t="s">
        <v>1182</v>
      </c>
      <c r="C278" s="593" t="s">
        <v>53</v>
      </c>
      <c r="D278" s="703">
        <v>41402</v>
      </c>
      <c r="E278" s="712">
        <v>1571</v>
      </c>
      <c r="F278" s="701">
        <v>48.18</v>
      </c>
      <c r="G278" s="679">
        <f t="shared" ref="G278:G283" si="61">SUM(E278*F278)</f>
        <v>75690.78</v>
      </c>
      <c r="H278" s="701"/>
      <c r="I278" s="702">
        <v>41513</v>
      </c>
      <c r="J278" s="682">
        <v>51.89</v>
      </c>
      <c r="K278" s="682">
        <f t="shared" ref="K278:K283" si="62">SUM(E278*J278)</f>
        <v>81519.19</v>
      </c>
      <c r="L278" s="683">
        <f>SUM(K278-G278)</f>
        <v>5828.4100000000035</v>
      </c>
      <c r="M278" s="684">
        <v>1</v>
      </c>
      <c r="N278" s="795">
        <f t="shared" ref="N278:N283" si="63">SUM(L278*M278)</f>
        <v>5828.4100000000035</v>
      </c>
      <c r="O278" s="711"/>
      <c r="P278" s="540"/>
    </row>
    <row r="279" spans="1:16" s="541" customFormat="1" ht="15" customHeight="1">
      <c r="A279" s="669" t="s">
        <v>1201</v>
      </c>
      <c r="B279" s="593" t="s">
        <v>542</v>
      </c>
      <c r="C279" s="593" t="s">
        <v>53</v>
      </c>
      <c r="D279" s="702">
        <v>41487</v>
      </c>
      <c r="E279" s="709">
        <v>1890</v>
      </c>
      <c r="F279" s="701">
        <v>42.32</v>
      </c>
      <c r="G279" s="679">
        <f t="shared" si="61"/>
        <v>79984.800000000003</v>
      </c>
      <c r="H279" s="701"/>
      <c r="I279" s="702">
        <v>41514</v>
      </c>
      <c r="J279" s="710">
        <v>41.04</v>
      </c>
      <c r="K279" s="682">
        <f t="shared" si="62"/>
        <v>77565.599999999991</v>
      </c>
      <c r="L279" s="683">
        <f>SUM(K279-G279)</f>
        <v>-2419.2000000000116</v>
      </c>
      <c r="M279" s="684">
        <v>1</v>
      </c>
      <c r="N279" s="795">
        <f t="shared" si="63"/>
        <v>-2419.2000000000116</v>
      </c>
      <c r="O279" s="711"/>
      <c r="P279" s="540"/>
    </row>
    <row r="280" spans="1:16" s="536" customFormat="1" ht="15" customHeight="1">
      <c r="A280" s="669" t="s">
        <v>586</v>
      </c>
      <c r="B280" s="595" t="s">
        <v>587</v>
      </c>
      <c r="C280" s="595" t="s">
        <v>53</v>
      </c>
      <c r="D280" s="676">
        <v>41513</v>
      </c>
      <c r="E280" s="677">
        <v>716</v>
      </c>
      <c r="F280" s="678">
        <v>82.9</v>
      </c>
      <c r="G280" s="679">
        <f t="shared" si="61"/>
        <v>59356.4</v>
      </c>
      <c r="H280" s="680"/>
      <c r="I280" s="702">
        <v>41514</v>
      </c>
      <c r="J280" s="678">
        <v>79.37</v>
      </c>
      <c r="K280" s="682">
        <f t="shared" si="62"/>
        <v>56828.920000000006</v>
      </c>
      <c r="L280" s="683">
        <f>SUM(K280-G280)</f>
        <v>-2527.4799999999959</v>
      </c>
      <c r="M280" s="684">
        <v>1</v>
      </c>
      <c r="N280" s="792">
        <f t="shared" si="63"/>
        <v>-2527.4799999999959</v>
      </c>
      <c r="O280" s="697"/>
    </row>
    <row r="281" spans="1:16" s="538" customFormat="1" ht="15" customHeight="1">
      <c r="A281" s="675" t="s">
        <v>1284</v>
      </c>
      <c r="B281" s="594" t="s">
        <v>1285</v>
      </c>
      <c r="C281" s="594" t="s">
        <v>78</v>
      </c>
      <c r="D281" s="686">
        <v>41507</v>
      </c>
      <c r="E281" s="675">
        <v>587</v>
      </c>
      <c r="F281" s="687">
        <v>114.13</v>
      </c>
      <c r="G281" s="688">
        <f t="shared" si="61"/>
        <v>66994.31</v>
      </c>
      <c r="H281" s="689"/>
      <c r="I281" s="698">
        <v>41535</v>
      </c>
      <c r="J281" s="687">
        <v>115.99</v>
      </c>
      <c r="K281" s="690">
        <f t="shared" si="62"/>
        <v>68086.12999999999</v>
      </c>
      <c r="L281" s="692">
        <f>SUM(G281-K281)</f>
        <v>-1091.8199999999924</v>
      </c>
      <c r="M281" s="684">
        <v>1</v>
      </c>
      <c r="N281" s="791">
        <f t="shared" si="63"/>
        <v>-1091.8199999999924</v>
      </c>
      <c r="O281" s="685"/>
    </row>
    <row r="282" spans="1:16" s="541" customFormat="1" ht="15" customHeight="1">
      <c r="A282" s="669" t="s">
        <v>1193</v>
      </c>
      <c r="B282" s="593" t="s">
        <v>1194</v>
      </c>
      <c r="C282" s="593" t="s">
        <v>53</v>
      </c>
      <c r="D282" s="702">
        <v>41480</v>
      </c>
      <c r="E282" s="709">
        <f>620*2</f>
        <v>1240</v>
      </c>
      <c r="F282" s="701">
        <f>76.18/2</f>
        <v>38.090000000000003</v>
      </c>
      <c r="G282" s="679">
        <f t="shared" si="61"/>
        <v>47231.600000000006</v>
      </c>
      <c r="H282" s="701"/>
      <c r="I282" s="698">
        <v>41542</v>
      </c>
      <c r="J282" s="710">
        <v>36.14</v>
      </c>
      <c r="K282" s="682">
        <f t="shared" si="62"/>
        <v>44813.599999999999</v>
      </c>
      <c r="L282" s="683">
        <f t="shared" ref="L282:L288" si="64">SUM(K282-G282)</f>
        <v>-2418.0000000000073</v>
      </c>
      <c r="M282" s="684">
        <v>1</v>
      </c>
      <c r="N282" s="792">
        <f t="shared" si="63"/>
        <v>-2418.0000000000073</v>
      </c>
      <c r="O282" s="711" t="s">
        <v>3</v>
      </c>
      <c r="P282" s="540"/>
    </row>
    <row r="283" spans="1:16" s="536" customFormat="1" ht="15" customHeight="1">
      <c r="A283" s="669" t="s">
        <v>1330</v>
      </c>
      <c r="B283" s="595" t="s">
        <v>532</v>
      </c>
      <c r="C283" s="595" t="s">
        <v>53</v>
      </c>
      <c r="D283" s="676">
        <v>41527</v>
      </c>
      <c r="E283" s="677">
        <v>838</v>
      </c>
      <c r="F283" s="678">
        <v>70.099999999999994</v>
      </c>
      <c r="G283" s="679">
        <f t="shared" si="61"/>
        <v>58743.799999999996</v>
      </c>
      <c r="H283" s="680"/>
      <c r="I283" s="698">
        <v>41544</v>
      </c>
      <c r="J283" s="678">
        <v>67.45</v>
      </c>
      <c r="K283" s="682">
        <f t="shared" si="62"/>
        <v>56523.100000000006</v>
      </c>
      <c r="L283" s="683">
        <f t="shared" si="64"/>
        <v>-2220.6999999999898</v>
      </c>
      <c r="M283" s="684">
        <v>1</v>
      </c>
      <c r="N283" s="792">
        <f t="shared" si="63"/>
        <v>-2220.6999999999898</v>
      </c>
      <c r="O283" s="697"/>
    </row>
    <row r="284" spans="1:16" s="541" customFormat="1" ht="15" customHeight="1">
      <c r="A284" s="669" t="s">
        <v>1132</v>
      </c>
      <c r="B284" s="593" t="s">
        <v>1131</v>
      </c>
      <c r="C284" s="593" t="s">
        <v>53</v>
      </c>
      <c r="D284" s="702">
        <v>41471</v>
      </c>
      <c r="E284" s="709">
        <v>596</v>
      </c>
      <c r="F284" s="701">
        <v>57.37</v>
      </c>
      <c r="G284" s="679">
        <f t="shared" ref="G284:G289" si="65">SUM(E284*F284)</f>
        <v>34192.519999999997</v>
      </c>
      <c r="H284" s="701"/>
      <c r="I284" s="698">
        <v>41548</v>
      </c>
      <c r="J284" s="710">
        <v>55.01</v>
      </c>
      <c r="K284" s="682">
        <f t="shared" ref="K284:K289" si="66">SUM(E284*J284)</f>
        <v>32785.96</v>
      </c>
      <c r="L284" s="683">
        <f t="shared" si="64"/>
        <v>-1406.5599999999977</v>
      </c>
      <c r="M284" s="684">
        <v>1</v>
      </c>
      <c r="N284" s="792">
        <f t="shared" ref="N284:N289" si="67">SUM(L284*M284)</f>
        <v>-1406.5599999999977</v>
      </c>
      <c r="O284" s="711"/>
      <c r="P284" s="540"/>
    </row>
    <row r="285" spans="1:16" s="536" customFormat="1" ht="15" customHeight="1">
      <c r="A285" s="669" t="s">
        <v>479</v>
      </c>
      <c r="B285" s="595" t="s">
        <v>480</v>
      </c>
      <c r="C285" s="595" t="s">
        <v>53</v>
      </c>
      <c r="D285" s="676">
        <v>41529</v>
      </c>
      <c r="E285" s="677">
        <v>521</v>
      </c>
      <c r="F285" s="678">
        <v>94.92</v>
      </c>
      <c r="G285" s="679">
        <f t="shared" si="65"/>
        <v>49453.32</v>
      </c>
      <c r="H285" s="680"/>
      <c r="I285" s="698">
        <v>41547</v>
      </c>
      <c r="J285" s="678">
        <v>93.27</v>
      </c>
      <c r="K285" s="682">
        <f t="shared" si="66"/>
        <v>48593.67</v>
      </c>
      <c r="L285" s="683">
        <f t="shared" si="64"/>
        <v>-859.65000000000146</v>
      </c>
      <c r="M285" s="684">
        <v>1</v>
      </c>
      <c r="N285" s="792">
        <f t="shared" si="67"/>
        <v>-859.65000000000146</v>
      </c>
      <c r="O285" s="697"/>
    </row>
    <row r="286" spans="1:16" s="536" customFormat="1" ht="15" customHeight="1">
      <c r="A286" s="669" t="s">
        <v>1329</v>
      </c>
      <c r="B286" s="595" t="s">
        <v>613</v>
      </c>
      <c r="C286" s="595" t="s">
        <v>53</v>
      </c>
      <c r="D286" s="676">
        <v>41527</v>
      </c>
      <c r="E286" s="677">
        <v>1262</v>
      </c>
      <c r="F286" s="678">
        <v>42.35</v>
      </c>
      <c r="G286" s="679">
        <f t="shared" si="65"/>
        <v>53445.700000000004</v>
      </c>
      <c r="H286" s="680"/>
      <c r="I286" s="698">
        <v>41554</v>
      </c>
      <c r="J286" s="678">
        <v>40.65</v>
      </c>
      <c r="K286" s="682">
        <f t="shared" si="66"/>
        <v>51300.299999999996</v>
      </c>
      <c r="L286" s="683">
        <f t="shared" si="64"/>
        <v>-2145.4000000000087</v>
      </c>
      <c r="M286" s="684">
        <v>1</v>
      </c>
      <c r="N286" s="792">
        <f t="shared" si="67"/>
        <v>-2145.4000000000087</v>
      </c>
      <c r="O286" s="697"/>
    </row>
    <row r="287" spans="1:16" s="536" customFormat="1" ht="15" customHeight="1">
      <c r="A287" s="669" t="s">
        <v>1347</v>
      </c>
      <c r="B287" s="595" t="s">
        <v>1350</v>
      </c>
      <c r="C287" s="595" t="s">
        <v>53</v>
      </c>
      <c r="D287" s="676">
        <v>41534</v>
      </c>
      <c r="E287" s="677">
        <v>280</v>
      </c>
      <c r="F287" s="678">
        <v>142.44999999999999</v>
      </c>
      <c r="G287" s="679">
        <f t="shared" si="65"/>
        <v>39886</v>
      </c>
      <c r="H287" s="680"/>
      <c r="I287" s="698">
        <v>41555</v>
      </c>
      <c r="J287" s="678">
        <v>134.21</v>
      </c>
      <c r="K287" s="682">
        <f t="shared" si="66"/>
        <v>37578.800000000003</v>
      </c>
      <c r="L287" s="683">
        <f t="shared" si="64"/>
        <v>-2307.1999999999971</v>
      </c>
      <c r="M287" s="684">
        <v>1</v>
      </c>
      <c r="N287" s="792">
        <f t="shared" si="67"/>
        <v>-2307.1999999999971</v>
      </c>
      <c r="O287" s="697"/>
    </row>
    <row r="288" spans="1:16" s="536" customFormat="1" ht="15" customHeight="1">
      <c r="A288" s="669" t="s">
        <v>1374</v>
      </c>
      <c r="B288" s="595" t="s">
        <v>1373</v>
      </c>
      <c r="C288" s="595" t="s">
        <v>53</v>
      </c>
      <c r="D288" s="676">
        <v>41548</v>
      </c>
      <c r="E288" s="677">
        <v>630</v>
      </c>
      <c r="F288" s="678">
        <v>108.48</v>
      </c>
      <c r="G288" s="679">
        <f t="shared" si="65"/>
        <v>68342.400000000009</v>
      </c>
      <c r="H288" s="680"/>
      <c r="I288" s="698">
        <v>41556</v>
      </c>
      <c r="J288" s="678">
        <v>104.78</v>
      </c>
      <c r="K288" s="682">
        <f t="shared" si="66"/>
        <v>66011.399999999994</v>
      </c>
      <c r="L288" s="683">
        <f t="shared" si="64"/>
        <v>-2331.0000000000146</v>
      </c>
      <c r="M288" s="684">
        <v>1</v>
      </c>
      <c r="N288" s="792">
        <f t="shared" si="67"/>
        <v>-2331.0000000000146</v>
      </c>
      <c r="O288" s="697"/>
    </row>
    <row r="289" spans="1:16" s="541" customFormat="1" ht="15" customHeight="1">
      <c r="A289" s="669" t="s">
        <v>1188</v>
      </c>
      <c r="B289" s="593" t="s">
        <v>1189</v>
      </c>
      <c r="C289" s="593" t="s">
        <v>53</v>
      </c>
      <c r="D289" s="702">
        <v>41470</v>
      </c>
      <c r="E289" s="709">
        <v>1407</v>
      </c>
      <c r="F289" s="701">
        <v>40.06</v>
      </c>
      <c r="G289" s="679">
        <f t="shared" si="65"/>
        <v>56364.420000000006</v>
      </c>
      <c r="H289" s="701"/>
      <c r="I289" s="698">
        <v>41556</v>
      </c>
      <c r="J289" s="710">
        <v>41.24</v>
      </c>
      <c r="K289" s="682">
        <f t="shared" si="66"/>
        <v>58024.68</v>
      </c>
      <c r="L289" s="683">
        <f>SUM(K289-G289)</f>
        <v>1660.2599999999948</v>
      </c>
      <c r="M289" s="684">
        <v>1</v>
      </c>
      <c r="N289" s="792">
        <f t="shared" si="67"/>
        <v>1660.2599999999948</v>
      </c>
      <c r="O289" s="711"/>
      <c r="P289" s="540"/>
    </row>
    <row r="290" spans="1:16" s="538" customFormat="1" ht="15" customHeight="1">
      <c r="A290" s="675" t="s">
        <v>1375</v>
      </c>
      <c r="B290" s="594" t="s">
        <v>1376</v>
      </c>
      <c r="C290" s="594" t="s">
        <v>78</v>
      </c>
      <c r="D290" s="686">
        <v>41550</v>
      </c>
      <c r="E290" s="675">
        <v>1792</v>
      </c>
      <c r="F290" s="687">
        <v>31.2</v>
      </c>
      <c r="G290" s="688">
        <f t="shared" ref="G290:G295" si="68">SUM(E290*F290)</f>
        <v>55910.400000000001</v>
      </c>
      <c r="H290" s="689"/>
      <c r="I290" s="698">
        <v>41557</v>
      </c>
      <c r="J290" s="687">
        <v>32.5</v>
      </c>
      <c r="K290" s="690">
        <f t="shared" ref="K290:K295" si="69">SUM(E290*J290)</f>
        <v>58240</v>
      </c>
      <c r="L290" s="692">
        <f>SUM(G290-K290)</f>
        <v>-2329.5999999999985</v>
      </c>
      <c r="M290" s="691">
        <v>1</v>
      </c>
      <c r="N290" s="791">
        <f t="shared" ref="N290:N295" si="70">SUM(L290*M290)</f>
        <v>-2329.5999999999985</v>
      </c>
      <c r="O290" s="685"/>
    </row>
    <row r="291" spans="1:16" s="536" customFormat="1" ht="15" customHeight="1">
      <c r="A291" s="669" t="s">
        <v>1391</v>
      </c>
      <c r="B291" s="595" t="s">
        <v>1392</v>
      </c>
      <c r="C291" s="595" t="s">
        <v>53</v>
      </c>
      <c r="D291" s="676">
        <v>41563</v>
      </c>
      <c r="E291" s="677">
        <v>2048</v>
      </c>
      <c r="F291" s="678">
        <v>71.900000000000006</v>
      </c>
      <c r="G291" s="679">
        <f t="shared" si="68"/>
        <v>147251.20000000001</v>
      </c>
      <c r="H291" s="680"/>
      <c r="I291" s="698">
        <v>41572</v>
      </c>
      <c r="J291" s="678">
        <v>70.62</v>
      </c>
      <c r="K291" s="682">
        <f t="shared" si="69"/>
        <v>144629.76000000001</v>
      </c>
      <c r="L291" s="683">
        <f t="shared" ref="L291:L296" si="71">SUM(K291-G291)</f>
        <v>-2621.4400000000023</v>
      </c>
      <c r="M291" s="684">
        <v>1</v>
      </c>
      <c r="N291" s="792">
        <f t="shared" si="70"/>
        <v>-2621.4400000000023</v>
      </c>
      <c r="O291" s="697"/>
    </row>
    <row r="292" spans="1:16" s="536" customFormat="1" ht="15" customHeight="1">
      <c r="A292" s="669" t="s">
        <v>1399</v>
      </c>
      <c r="B292" s="595" t="s">
        <v>1398</v>
      </c>
      <c r="C292" s="595" t="s">
        <v>53</v>
      </c>
      <c r="D292" s="676">
        <v>41563</v>
      </c>
      <c r="E292" s="677">
        <v>595</v>
      </c>
      <c r="F292" s="678">
        <v>131.9</v>
      </c>
      <c r="G292" s="679">
        <f t="shared" si="68"/>
        <v>78480.5</v>
      </c>
      <c r="H292" s="680"/>
      <c r="I292" s="698">
        <v>41571</v>
      </c>
      <c r="J292" s="678">
        <v>125.8</v>
      </c>
      <c r="K292" s="682">
        <f t="shared" si="69"/>
        <v>74851</v>
      </c>
      <c r="L292" s="683">
        <f t="shared" si="71"/>
        <v>-3629.5</v>
      </c>
      <c r="M292" s="684">
        <v>1</v>
      </c>
      <c r="N292" s="792">
        <f t="shared" si="70"/>
        <v>-3629.5</v>
      </c>
      <c r="O292" s="697"/>
    </row>
    <row r="293" spans="1:16" s="536" customFormat="1" ht="15" customHeight="1">
      <c r="A293" s="669" t="s">
        <v>1395</v>
      </c>
      <c r="B293" s="595" t="s">
        <v>617</v>
      </c>
      <c r="C293" s="595" t="s">
        <v>53</v>
      </c>
      <c r="D293" s="676">
        <v>41565</v>
      </c>
      <c r="E293" s="677">
        <v>857</v>
      </c>
      <c r="F293" s="678">
        <v>81.88</v>
      </c>
      <c r="G293" s="679">
        <f t="shared" si="68"/>
        <v>70171.159999999989</v>
      </c>
      <c r="H293" s="680"/>
      <c r="I293" s="698">
        <v>41570</v>
      </c>
      <c r="J293" s="678">
        <v>78.86</v>
      </c>
      <c r="K293" s="682">
        <f t="shared" si="69"/>
        <v>67583.02</v>
      </c>
      <c r="L293" s="683">
        <f t="shared" si="71"/>
        <v>-2588.1399999999849</v>
      </c>
      <c r="M293" s="684">
        <v>1</v>
      </c>
      <c r="N293" s="792">
        <f t="shared" si="70"/>
        <v>-2588.1399999999849</v>
      </c>
      <c r="O293" s="697"/>
    </row>
    <row r="294" spans="1:16" s="541" customFormat="1" ht="15" customHeight="1">
      <c r="A294" s="669" t="s">
        <v>1190</v>
      </c>
      <c r="B294" s="593" t="s">
        <v>647</v>
      </c>
      <c r="C294" s="593" t="s">
        <v>53</v>
      </c>
      <c r="D294" s="702">
        <v>41478</v>
      </c>
      <c r="E294" s="694">
        <v>906</v>
      </c>
      <c r="F294" s="701">
        <v>47.63</v>
      </c>
      <c r="G294" s="679">
        <f t="shared" si="68"/>
        <v>43152.78</v>
      </c>
      <c r="H294" s="701"/>
      <c r="I294" s="698">
        <v>41579</v>
      </c>
      <c r="J294" s="710">
        <v>48.67</v>
      </c>
      <c r="K294" s="682">
        <f t="shared" si="69"/>
        <v>44095.020000000004</v>
      </c>
      <c r="L294" s="683">
        <f t="shared" si="71"/>
        <v>942.24000000000524</v>
      </c>
      <c r="M294" s="684">
        <v>1</v>
      </c>
      <c r="N294" s="792">
        <f t="shared" si="70"/>
        <v>942.24000000000524</v>
      </c>
      <c r="O294" s="711"/>
      <c r="P294" s="540"/>
    </row>
    <row r="295" spans="1:16" s="536" customFormat="1" ht="15" customHeight="1">
      <c r="A295" s="669" t="s">
        <v>1445</v>
      </c>
      <c r="B295" s="595" t="s">
        <v>1446</v>
      </c>
      <c r="C295" s="595" t="s">
        <v>53</v>
      </c>
      <c r="D295" s="676">
        <v>41578</v>
      </c>
      <c r="E295" s="677">
        <v>1030</v>
      </c>
      <c r="F295" s="678">
        <v>74.02</v>
      </c>
      <c r="G295" s="679">
        <f t="shared" si="68"/>
        <v>76240.599999999991</v>
      </c>
      <c r="H295" s="680"/>
      <c r="I295" s="698">
        <v>41578</v>
      </c>
      <c r="J295" s="678">
        <v>71.38</v>
      </c>
      <c r="K295" s="682">
        <f t="shared" si="69"/>
        <v>73521.399999999994</v>
      </c>
      <c r="L295" s="683">
        <f t="shared" si="71"/>
        <v>-2719.1999999999971</v>
      </c>
      <c r="M295" s="684">
        <v>1</v>
      </c>
      <c r="N295" s="792">
        <f t="shared" si="70"/>
        <v>-2719.1999999999971</v>
      </c>
      <c r="O295" s="697"/>
    </row>
    <row r="296" spans="1:16" s="536" customFormat="1" ht="15" customHeight="1">
      <c r="A296" s="669" t="s">
        <v>1385</v>
      </c>
      <c r="B296" s="595" t="s">
        <v>1386</v>
      </c>
      <c r="C296" s="595" t="s">
        <v>53</v>
      </c>
      <c r="D296" s="676">
        <v>41563</v>
      </c>
      <c r="E296" s="677">
        <v>671</v>
      </c>
      <c r="F296" s="678">
        <v>76.849999999999994</v>
      </c>
      <c r="G296" s="679">
        <f>SUM(E296*F296)</f>
        <v>51566.35</v>
      </c>
      <c r="H296" s="680"/>
      <c r="I296" s="698">
        <v>41575</v>
      </c>
      <c r="J296" s="678">
        <v>71.930000000000007</v>
      </c>
      <c r="K296" s="682">
        <f>SUM(E296*J296)</f>
        <v>48265.030000000006</v>
      </c>
      <c r="L296" s="683">
        <f t="shared" si="71"/>
        <v>-3301.3199999999924</v>
      </c>
      <c r="M296" s="684">
        <v>1</v>
      </c>
      <c r="N296" s="792">
        <f>SUM(L296*M296)</f>
        <v>-3301.3199999999924</v>
      </c>
      <c r="O296" s="697"/>
    </row>
    <row r="297" spans="1:16" s="536" customFormat="1" ht="15" customHeight="1">
      <c r="A297" s="669" t="s">
        <v>1429</v>
      </c>
      <c r="B297" s="595" t="s">
        <v>1430</v>
      </c>
      <c r="C297" s="595" t="s">
        <v>53</v>
      </c>
      <c r="D297" s="676">
        <v>41568</v>
      </c>
      <c r="E297" s="677">
        <v>2765</v>
      </c>
      <c r="F297" s="678">
        <v>15.98</v>
      </c>
      <c r="G297" s="679">
        <f t="shared" ref="G297:G303" si="72">SUM(E297*F297)</f>
        <v>44184.700000000004</v>
      </c>
      <c r="H297" s="680"/>
      <c r="I297" s="698">
        <v>41579</v>
      </c>
      <c r="J297" s="678">
        <v>14.98</v>
      </c>
      <c r="K297" s="682">
        <f t="shared" ref="K297:K303" si="73">SUM(E297*J297)</f>
        <v>41419.700000000004</v>
      </c>
      <c r="L297" s="683">
        <f t="shared" ref="L297:L303" si="74">SUM(K297-G297)</f>
        <v>-2765</v>
      </c>
      <c r="M297" s="684">
        <v>1</v>
      </c>
      <c r="N297" s="792">
        <f t="shared" ref="N297:N303" si="75">SUM(L297*M297)</f>
        <v>-2765</v>
      </c>
      <c r="O297" s="697"/>
    </row>
    <row r="298" spans="1:16" s="536" customFormat="1" ht="15" customHeight="1">
      <c r="A298" s="669" t="s">
        <v>1437</v>
      </c>
      <c r="B298" s="595" t="s">
        <v>1215</v>
      </c>
      <c r="C298" s="595" t="s">
        <v>53</v>
      </c>
      <c r="D298" s="676">
        <v>41571</v>
      </c>
      <c r="E298" s="677">
        <v>2160</v>
      </c>
      <c r="F298" s="678">
        <v>36.590000000000003</v>
      </c>
      <c r="G298" s="679">
        <f t="shared" si="72"/>
        <v>79034.400000000009</v>
      </c>
      <c r="H298" s="680"/>
      <c r="I298" s="698">
        <v>41583</v>
      </c>
      <c r="J298" s="678">
        <v>35.31</v>
      </c>
      <c r="K298" s="682">
        <f t="shared" si="73"/>
        <v>76269.600000000006</v>
      </c>
      <c r="L298" s="683">
        <f t="shared" si="74"/>
        <v>-2764.8000000000029</v>
      </c>
      <c r="M298" s="684">
        <v>1</v>
      </c>
      <c r="N298" s="792">
        <f t="shared" si="75"/>
        <v>-2764.8000000000029</v>
      </c>
      <c r="O298" s="697"/>
    </row>
    <row r="299" spans="1:16" s="536" customFormat="1" ht="15" customHeight="1">
      <c r="A299" s="669" t="s">
        <v>1402</v>
      </c>
      <c r="B299" s="595" t="s">
        <v>1403</v>
      </c>
      <c r="C299" s="595" t="s">
        <v>53</v>
      </c>
      <c r="D299" s="676">
        <v>41562</v>
      </c>
      <c r="E299" s="677">
        <v>1328</v>
      </c>
      <c r="F299" s="678">
        <v>40.92</v>
      </c>
      <c r="G299" s="679">
        <f t="shared" si="72"/>
        <v>54341.760000000002</v>
      </c>
      <c r="H299" s="680"/>
      <c r="I299" s="698">
        <v>41584</v>
      </c>
      <c r="J299" s="678">
        <v>38.19</v>
      </c>
      <c r="K299" s="682">
        <f t="shared" si="73"/>
        <v>50716.32</v>
      </c>
      <c r="L299" s="683">
        <f t="shared" si="74"/>
        <v>-3625.4400000000023</v>
      </c>
      <c r="M299" s="684">
        <v>1</v>
      </c>
      <c r="N299" s="792">
        <f t="shared" si="75"/>
        <v>-3625.4400000000023</v>
      </c>
      <c r="O299" s="697"/>
    </row>
    <row r="300" spans="1:16" s="536" customFormat="1" ht="15" customHeight="1">
      <c r="A300" s="669" t="s">
        <v>1435</v>
      </c>
      <c r="B300" s="595" t="s">
        <v>1436</v>
      </c>
      <c r="C300" s="595" t="s">
        <v>53</v>
      </c>
      <c r="D300" s="676">
        <v>41569</v>
      </c>
      <c r="E300" s="677">
        <v>2765</v>
      </c>
      <c r="F300" s="678">
        <v>26.01</v>
      </c>
      <c r="G300" s="679">
        <f t="shared" si="72"/>
        <v>71917.650000000009</v>
      </c>
      <c r="H300" s="680"/>
      <c r="I300" s="698">
        <v>41585</v>
      </c>
      <c r="J300" s="678">
        <v>25.01</v>
      </c>
      <c r="K300" s="682">
        <f t="shared" si="73"/>
        <v>69152.650000000009</v>
      </c>
      <c r="L300" s="683">
        <f t="shared" si="74"/>
        <v>-2765</v>
      </c>
      <c r="M300" s="684">
        <v>1</v>
      </c>
      <c r="N300" s="792">
        <f t="shared" si="75"/>
        <v>-2765</v>
      </c>
      <c r="O300" s="697"/>
    </row>
    <row r="301" spans="1:16" s="536" customFormat="1" ht="15" customHeight="1">
      <c r="A301" s="669" t="s">
        <v>1375</v>
      </c>
      <c r="B301" s="595" t="s">
        <v>1376</v>
      </c>
      <c r="C301" s="595" t="s">
        <v>53</v>
      </c>
      <c r="D301" s="676">
        <v>41576</v>
      </c>
      <c r="E301" s="677">
        <v>1063</v>
      </c>
      <c r="F301" s="678">
        <v>34.67</v>
      </c>
      <c r="G301" s="679">
        <f t="shared" si="72"/>
        <v>36854.21</v>
      </c>
      <c r="H301" s="680"/>
      <c r="I301" s="698">
        <v>41585</v>
      </c>
      <c r="J301" s="678">
        <v>32.78</v>
      </c>
      <c r="K301" s="682">
        <f t="shared" si="73"/>
        <v>34845.14</v>
      </c>
      <c r="L301" s="683">
        <f t="shared" si="74"/>
        <v>-2009.0699999999997</v>
      </c>
      <c r="M301" s="684">
        <v>1</v>
      </c>
      <c r="N301" s="792">
        <f t="shared" si="75"/>
        <v>-2009.0699999999997</v>
      </c>
      <c r="O301" s="697"/>
    </row>
    <row r="302" spans="1:16" s="536" customFormat="1" ht="15" customHeight="1">
      <c r="A302" s="669" t="s">
        <v>1298</v>
      </c>
      <c r="B302" s="595" t="s">
        <v>1297</v>
      </c>
      <c r="C302" s="595" t="s">
        <v>53</v>
      </c>
      <c r="D302" s="676">
        <v>41512</v>
      </c>
      <c r="E302" s="677">
        <v>326</v>
      </c>
      <c r="F302" s="678">
        <v>144.63</v>
      </c>
      <c r="G302" s="679">
        <f t="shared" si="72"/>
        <v>47149.38</v>
      </c>
      <c r="H302" s="680"/>
      <c r="I302" s="698">
        <v>41597</v>
      </c>
      <c r="J302" s="678">
        <v>159</v>
      </c>
      <c r="K302" s="682">
        <f t="shared" si="73"/>
        <v>51834</v>
      </c>
      <c r="L302" s="683">
        <f t="shared" si="74"/>
        <v>4684.6200000000026</v>
      </c>
      <c r="M302" s="684">
        <v>1</v>
      </c>
      <c r="N302" s="792">
        <f t="shared" si="75"/>
        <v>4684.6200000000026</v>
      </c>
      <c r="O302" s="697"/>
    </row>
    <row r="303" spans="1:16" s="536" customFormat="1" ht="15" customHeight="1">
      <c r="A303" s="669" t="s">
        <v>1344</v>
      </c>
      <c r="B303" s="595" t="s">
        <v>1353</v>
      </c>
      <c r="C303" s="595" t="s">
        <v>53</v>
      </c>
      <c r="D303" s="676">
        <v>41533</v>
      </c>
      <c r="E303" s="677">
        <v>924</v>
      </c>
      <c r="F303" s="678">
        <v>56.27</v>
      </c>
      <c r="G303" s="679">
        <f t="shared" si="72"/>
        <v>51993.48</v>
      </c>
      <c r="H303" s="680"/>
      <c r="I303" s="698">
        <v>41599</v>
      </c>
      <c r="J303" s="678">
        <v>56.82</v>
      </c>
      <c r="K303" s="682">
        <f t="shared" si="73"/>
        <v>52501.68</v>
      </c>
      <c r="L303" s="683">
        <f t="shared" si="74"/>
        <v>508.19999999999709</v>
      </c>
      <c r="M303" s="684">
        <v>1</v>
      </c>
      <c r="N303" s="792">
        <f t="shared" si="75"/>
        <v>508.19999999999709</v>
      </c>
      <c r="O303" s="697"/>
    </row>
    <row r="304" spans="1:16" s="543" customFormat="1" ht="15" customHeight="1">
      <c r="A304" s="713" t="s">
        <v>564</v>
      </c>
      <c r="B304" s="544" t="s">
        <v>565</v>
      </c>
      <c r="C304" s="544" t="s">
        <v>53</v>
      </c>
      <c r="D304" s="714">
        <v>41506</v>
      </c>
      <c r="E304" s="715">
        <v>854</v>
      </c>
      <c r="F304" s="716">
        <v>47.76</v>
      </c>
      <c r="G304" s="717">
        <f t="shared" ref="G304:G312" si="76">SUM(E304*F304)</f>
        <v>40787.040000000001</v>
      </c>
      <c r="H304" s="718"/>
      <c r="I304" s="719">
        <v>41604</v>
      </c>
      <c r="J304" s="716">
        <v>52.85</v>
      </c>
      <c r="K304" s="720">
        <f t="shared" ref="K304:K312" si="77">SUM(E304*J304)</f>
        <v>45133.9</v>
      </c>
      <c r="L304" s="721">
        <f t="shared" ref="L304:L312" si="78">SUM(K304-G304)</f>
        <v>4346.8600000000006</v>
      </c>
      <c r="M304" s="722">
        <v>1</v>
      </c>
      <c r="N304" s="796">
        <f t="shared" ref="N304:N312" si="79">SUM(L304*M304)</f>
        <v>4346.8600000000006</v>
      </c>
      <c r="O304" s="723"/>
    </row>
    <row r="305" spans="1:16" s="543" customFormat="1" ht="15" customHeight="1">
      <c r="A305" s="713" t="s">
        <v>1394</v>
      </c>
      <c r="B305" s="544" t="s">
        <v>1393</v>
      </c>
      <c r="C305" s="544" t="s">
        <v>53</v>
      </c>
      <c r="D305" s="714">
        <v>41563</v>
      </c>
      <c r="E305" s="715">
        <v>888</v>
      </c>
      <c r="F305" s="716">
        <v>69.790000000000006</v>
      </c>
      <c r="G305" s="717">
        <f t="shared" si="76"/>
        <v>61973.520000000004</v>
      </c>
      <c r="H305" s="718"/>
      <c r="I305" s="719">
        <v>41605</v>
      </c>
      <c r="J305" s="716">
        <v>70.37</v>
      </c>
      <c r="K305" s="720">
        <f t="shared" si="77"/>
        <v>62488.560000000005</v>
      </c>
      <c r="L305" s="721">
        <f t="shared" si="78"/>
        <v>515.04000000000087</v>
      </c>
      <c r="M305" s="722">
        <v>1</v>
      </c>
      <c r="N305" s="796">
        <f t="shared" si="79"/>
        <v>515.04000000000087</v>
      </c>
      <c r="O305" s="723"/>
    </row>
    <row r="306" spans="1:16" s="543" customFormat="1" ht="15" customHeight="1">
      <c r="A306" s="713" t="s">
        <v>1406</v>
      </c>
      <c r="B306" s="544" t="s">
        <v>1407</v>
      </c>
      <c r="C306" s="544" t="s">
        <v>53</v>
      </c>
      <c r="D306" s="714">
        <v>41563</v>
      </c>
      <c r="E306" s="715">
        <v>709</v>
      </c>
      <c r="F306" s="716">
        <v>91.42</v>
      </c>
      <c r="G306" s="717">
        <f t="shared" si="76"/>
        <v>64816.78</v>
      </c>
      <c r="H306" s="718"/>
      <c r="I306" s="719">
        <v>41605</v>
      </c>
      <c r="J306" s="716">
        <v>88.04</v>
      </c>
      <c r="K306" s="720">
        <f t="shared" si="77"/>
        <v>62420.360000000008</v>
      </c>
      <c r="L306" s="721">
        <f t="shared" si="78"/>
        <v>-2396.419999999991</v>
      </c>
      <c r="M306" s="722">
        <v>1</v>
      </c>
      <c r="N306" s="796">
        <f t="shared" si="79"/>
        <v>-2396.419999999991</v>
      </c>
      <c r="O306" s="723"/>
    </row>
    <row r="307" spans="1:16" s="112" customFormat="1" ht="15" customHeight="1">
      <c r="A307" s="621" t="s">
        <v>1401</v>
      </c>
      <c r="B307" s="544" t="s">
        <v>1400</v>
      </c>
      <c r="C307" s="384" t="s">
        <v>53</v>
      </c>
      <c r="D307" s="558">
        <v>41563</v>
      </c>
      <c r="E307" s="559">
        <v>698</v>
      </c>
      <c r="F307" s="622">
        <v>97.3</v>
      </c>
      <c r="G307" s="623">
        <f t="shared" si="76"/>
        <v>67915.399999999994</v>
      </c>
      <c r="H307" s="562"/>
      <c r="I307" s="589">
        <v>41612</v>
      </c>
      <c r="J307" s="622">
        <v>93.84</v>
      </c>
      <c r="K307" s="624">
        <f t="shared" si="77"/>
        <v>65500.32</v>
      </c>
      <c r="L307" s="625">
        <f t="shared" si="78"/>
        <v>-2415.0799999999945</v>
      </c>
      <c r="M307" s="626">
        <v>1</v>
      </c>
      <c r="N307" s="565">
        <f t="shared" si="79"/>
        <v>-2415.0799999999945</v>
      </c>
      <c r="O307" s="643"/>
    </row>
    <row r="308" spans="1:16" s="112" customFormat="1" ht="15" customHeight="1">
      <c r="A308" s="621" t="s">
        <v>1471</v>
      </c>
      <c r="B308" s="545" t="s">
        <v>1470</v>
      </c>
      <c r="C308" s="570" t="s">
        <v>53</v>
      </c>
      <c r="D308" s="567">
        <v>41596</v>
      </c>
      <c r="E308" s="568">
        <v>1566</v>
      </c>
      <c r="F308" s="641">
        <v>88.92</v>
      </c>
      <c r="G308" s="623">
        <f t="shared" si="76"/>
        <v>139248.72</v>
      </c>
      <c r="H308" s="562"/>
      <c r="I308" s="590">
        <v>41612</v>
      </c>
      <c r="J308" s="641">
        <v>86.18</v>
      </c>
      <c r="K308" s="624">
        <f t="shared" si="77"/>
        <v>134957.88</v>
      </c>
      <c r="L308" s="625">
        <f t="shared" si="78"/>
        <v>-4290.8399999999965</v>
      </c>
      <c r="M308" s="642">
        <v>1</v>
      </c>
      <c r="N308" s="565">
        <f t="shared" si="79"/>
        <v>-4290.8399999999965</v>
      </c>
      <c r="O308" s="643"/>
    </row>
    <row r="309" spans="1:16" s="112" customFormat="1" ht="15" customHeight="1">
      <c r="A309" s="621" t="s">
        <v>1314</v>
      </c>
      <c r="B309" s="545" t="s">
        <v>1315</v>
      </c>
      <c r="C309" s="570" t="s">
        <v>53</v>
      </c>
      <c r="D309" s="567">
        <v>41603</v>
      </c>
      <c r="E309" s="568">
        <v>1603</v>
      </c>
      <c r="F309" s="641">
        <v>72.81</v>
      </c>
      <c r="G309" s="623">
        <f t="shared" si="76"/>
        <v>116714.43000000001</v>
      </c>
      <c r="H309" s="562"/>
      <c r="I309" s="590">
        <v>41612</v>
      </c>
      <c r="J309" s="641">
        <v>70.010000000000005</v>
      </c>
      <c r="K309" s="624">
        <f t="shared" si="77"/>
        <v>112226.03000000001</v>
      </c>
      <c r="L309" s="625">
        <f t="shared" si="78"/>
        <v>-4488.3999999999942</v>
      </c>
      <c r="M309" s="642">
        <v>1</v>
      </c>
      <c r="N309" s="565">
        <f t="shared" si="79"/>
        <v>-4488.3999999999942</v>
      </c>
      <c r="O309" s="643"/>
    </row>
    <row r="310" spans="1:16" s="112" customFormat="1" ht="15" customHeight="1">
      <c r="A310" s="621" t="s">
        <v>1343</v>
      </c>
      <c r="B310" s="544" t="s">
        <v>1222</v>
      </c>
      <c r="C310" s="384" t="s">
        <v>53</v>
      </c>
      <c r="D310" s="558">
        <v>41533</v>
      </c>
      <c r="E310" s="559">
        <v>1582</v>
      </c>
      <c r="F310" s="622">
        <v>50.46</v>
      </c>
      <c r="G310" s="623">
        <f t="shared" si="76"/>
        <v>79827.72</v>
      </c>
      <c r="H310" s="562"/>
      <c r="I310" s="589">
        <v>41612</v>
      </c>
      <c r="J310" s="622">
        <v>54.38</v>
      </c>
      <c r="K310" s="624">
        <f t="shared" si="77"/>
        <v>86029.16</v>
      </c>
      <c r="L310" s="625">
        <f t="shared" si="78"/>
        <v>6201.4400000000023</v>
      </c>
      <c r="M310" s="626">
        <v>1</v>
      </c>
      <c r="N310" s="565">
        <f t="shared" si="79"/>
        <v>6201.4400000000023</v>
      </c>
      <c r="O310" s="627"/>
      <c r="P310" s="315"/>
    </row>
    <row r="311" spans="1:16" s="112" customFormat="1" ht="15" customHeight="1">
      <c r="A311" s="621" t="s">
        <v>1011</v>
      </c>
      <c r="B311" s="545" t="s">
        <v>1012</v>
      </c>
      <c r="C311" s="570" t="s">
        <v>53</v>
      </c>
      <c r="D311" s="567">
        <v>41583</v>
      </c>
      <c r="E311" s="568">
        <v>1090</v>
      </c>
      <c r="F311" s="641">
        <v>65.11</v>
      </c>
      <c r="G311" s="623">
        <f t="shared" si="76"/>
        <v>70969.899999999994</v>
      </c>
      <c r="H311" s="562"/>
      <c r="I311" s="590">
        <v>41613</v>
      </c>
      <c r="J311" s="641">
        <v>63.26</v>
      </c>
      <c r="K311" s="624">
        <f t="shared" si="77"/>
        <v>68953.399999999994</v>
      </c>
      <c r="L311" s="625">
        <f t="shared" si="78"/>
        <v>-2016.5</v>
      </c>
      <c r="M311" s="642">
        <v>1</v>
      </c>
      <c r="N311" s="565">
        <f t="shared" si="79"/>
        <v>-2016.5</v>
      </c>
      <c r="O311" s="643"/>
    </row>
    <row r="312" spans="1:16" ht="15" customHeight="1">
      <c r="A312" s="621" t="s">
        <v>611</v>
      </c>
      <c r="B312" s="545" t="s">
        <v>221</v>
      </c>
      <c r="C312" s="570" t="s">
        <v>53</v>
      </c>
      <c r="D312" s="567">
        <v>41593</v>
      </c>
      <c r="E312" s="568">
        <v>1117</v>
      </c>
      <c r="F312" s="641">
        <v>92.85</v>
      </c>
      <c r="G312" s="623">
        <f t="shared" si="76"/>
        <v>103713.45</v>
      </c>
      <c r="H312" s="562"/>
      <c r="I312" s="590">
        <v>41613</v>
      </c>
      <c r="J312" s="641">
        <v>89.35</v>
      </c>
      <c r="K312" s="624">
        <f t="shared" si="77"/>
        <v>99803.95</v>
      </c>
      <c r="L312" s="625">
        <f t="shared" si="78"/>
        <v>-3909.5</v>
      </c>
      <c r="M312" s="642">
        <v>1</v>
      </c>
      <c r="N312" s="565">
        <f t="shared" si="79"/>
        <v>-3909.5</v>
      </c>
      <c r="O312" s="643"/>
      <c r="P312" s="112"/>
    </row>
    <row r="313" spans="1:16" s="112" customFormat="1" ht="15" customHeight="1">
      <c r="A313" s="417" t="s">
        <v>1489</v>
      </c>
      <c r="B313" s="545" t="s">
        <v>1490</v>
      </c>
      <c r="C313" s="438" t="s">
        <v>53</v>
      </c>
      <c r="D313" s="439">
        <v>41609</v>
      </c>
      <c r="E313" s="440">
        <v>827</v>
      </c>
      <c r="F313" s="634">
        <v>0</v>
      </c>
      <c r="G313" s="635">
        <f t="shared" ref="G313:G320" si="80">SUM(E313*F313)</f>
        <v>0</v>
      </c>
      <c r="H313" s="443"/>
      <c r="I313" s="525">
        <v>41617</v>
      </c>
      <c r="J313" s="634">
        <v>40.6</v>
      </c>
      <c r="K313" s="615">
        <f t="shared" ref="K313:K320" si="81">SUM(E313*J313)</f>
        <v>33576.200000000004</v>
      </c>
      <c r="L313" s="616">
        <f>SUM(K313-G313)</f>
        <v>33576.200000000004</v>
      </c>
      <c r="M313" s="636">
        <v>1</v>
      </c>
      <c r="N313" s="446">
        <f t="shared" ref="N313:N320" si="82">SUM(L313*M313)</f>
        <v>33576.200000000004</v>
      </c>
      <c r="O313" s="434" t="s">
        <v>1498</v>
      </c>
    </row>
    <row r="314" spans="1:16" ht="15" customHeight="1">
      <c r="A314" s="476" t="s">
        <v>1491</v>
      </c>
      <c r="B314" s="586" t="s">
        <v>1492</v>
      </c>
      <c r="C314" s="449" t="s">
        <v>78</v>
      </c>
      <c r="D314" s="450">
        <v>41611</v>
      </c>
      <c r="E314" s="451">
        <v>3915</v>
      </c>
      <c r="F314" s="628">
        <v>32.89</v>
      </c>
      <c r="G314" s="629">
        <f t="shared" si="80"/>
        <v>128764.35</v>
      </c>
      <c r="H314" s="454"/>
      <c r="I314" s="525">
        <v>41617</v>
      </c>
      <c r="J314" s="628">
        <v>34.1</v>
      </c>
      <c r="K314" s="630">
        <f t="shared" si="81"/>
        <v>133501.5</v>
      </c>
      <c r="L314" s="631">
        <f>SUM(G314-K314)</f>
        <v>-4737.1499999999942</v>
      </c>
      <c r="M314" s="632">
        <v>1</v>
      </c>
      <c r="N314" s="457">
        <f t="shared" si="82"/>
        <v>-4737.1499999999942</v>
      </c>
      <c r="O314" s="633"/>
      <c r="P314" s="114"/>
    </row>
    <row r="315" spans="1:16" ht="15" customHeight="1">
      <c r="A315" s="621" t="s">
        <v>1457</v>
      </c>
      <c r="B315" s="545" t="s">
        <v>1458</v>
      </c>
      <c r="C315" s="570" t="s">
        <v>53</v>
      </c>
      <c r="D315" s="567">
        <v>41593</v>
      </c>
      <c r="E315" s="568">
        <v>1303</v>
      </c>
      <c r="F315" s="641">
        <v>48.6</v>
      </c>
      <c r="G315" s="623">
        <f t="shared" si="80"/>
        <v>63325.8</v>
      </c>
      <c r="H315" s="562"/>
      <c r="I315" s="590">
        <v>41618</v>
      </c>
      <c r="J315" s="641">
        <v>45.6</v>
      </c>
      <c r="K315" s="624">
        <f t="shared" si="81"/>
        <v>59416.800000000003</v>
      </c>
      <c r="L315" s="625">
        <f t="shared" ref="L315:L320" si="83">SUM(K315-G315)</f>
        <v>-3909</v>
      </c>
      <c r="M315" s="642">
        <v>1</v>
      </c>
      <c r="N315" s="565">
        <f t="shared" si="82"/>
        <v>-3909</v>
      </c>
      <c r="O315" s="643"/>
      <c r="P315" s="112"/>
    </row>
    <row r="316" spans="1:16" ht="15" customHeight="1">
      <c r="A316" s="621" t="s">
        <v>959</v>
      </c>
      <c r="B316" s="544" t="s">
        <v>960</v>
      </c>
      <c r="C316" s="384" t="s">
        <v>53</v>
      </c>
      <c r="D316" s="558">
        <v>41310</v>
      </c>
      <c r="E316" s="559">
        <v>555</v>
      </c>
      <c r="F316" s="622">
        <v>60.86</v>
      </c>
      <c r="G316" s="623">
        <f t="shared" si="80"/>
        <v>33777.300000000003</v>
      </c>
      <c r="H316" s="562"/>
      <c r="I316" s="589">
        <v>41619</v>
      </c>
      <c r="J316" s="624">
        <v>78</v>
      </c>
      <c r="K316" s="624">
        <f t="shared" si="81"/>
        <v>43290</v>
      </c>
      <c r="L316" s="625">
        <f t="shared" si="83"/>
        <v>9512.6999999999971</v>
      </c>
      <c r="M316" s="626">
        <v>1</v>
      </c>
      <c r="N316" s="565">
        <f t="shared" si="82"/>
        <v>9512.6999999999971</v>
      </c>
      <c r="O316" s="627"/>
      <c r="P316" s="315"/>
    </row>
    <row r="317" spans="1:16" s="112" customFormat="1" ht="15" customHeight="1">
      <c r="A317" s="621" t="s">
        <v>1478</v>
      </c>
      <c r="B317" s="545" t="s">
        <v>853</v>
      </c>
      <c r="C317" s="570" t="s">
        <v>53</v>
      </c>
      <c r="D317" s="567">
        <v>41600</v>
      </c>
      <c r="E317" s="568">
        <v>1810</v>
      </c>
      <c r="F317" s="641">
        <v>90.24</v>
      </c>
      <c r="G317" s="623">
        <f t="shared" si="80"/>
        <v>163334.39999999999</v>
      </c>
      <c r="H317" s="562"/>
      <c r="I317" s="590">
        <v>41619</v>
      </c>
      <c r="J317" s="641">
        <v>87.76</v>
      </c>
      <c r="K317" s="624">
        <f t="shared" si="81"/>
        <v>158845.6</v>
      </c>
      <c r="L317" s="625">
        <f t="shared" si="83"/>
        <v>-4488.7999999999884</v>
      </c>
      <c r="M317" s="642">
        <v>1</v>
      </c>
      <c r="N317" s="565">
        <f t="shared" si="82"/>
        <v>-4488.7999999999884</v>
      </c>
      <c r="O317" s="643"/>
    </row>
    <row r="318" spans="1:16" s="112" customFormat="1" ht="15" customHeight="1">
      <c r="A318" s="621" t="s">
        <v>1404</v>
      </c>
      <c r="B318" s="544" t="s">
        <v>1405</v>
      </c>
      <c r="C318" s="384" t="s">
        <v>53</v>
      </c>
      <c r="D318" s="558">
        <v>41563</v>
      </c>
      <c r="E318" s="559">
        <v>882</v>
      </c>
      <c r="F318" s="622">
        <v>79.27</v>
      </c>
      <c r="G318" s="623">
        <f t="shared" si="80"/>
        <v>69916.14</v>
      </c>
      <c r="H318" s="562"/>
      <c r="I318" s="589">
        <v>41619</v>
      </c>
      <c r="J318" s="622">
        <v>76.48</v>
      </c>
      <c r="K318" s="624">
        <f t="shared" si="81"/>
        <v>67455.360000000001</v>
      </c>
      <c r="L318" s="625">
        <f t="shared" si="83"/>
        <v>-2460.7799999999988</v>
      </c>
      <c r="M318" s="626">
        <v>1</v>
      </c>
      <c r="N318" s="565">
        <f t="shared" si="82"/>
        <v>-2460.7799999999988</v>
      </c>
      <c r="O318" s="643"/>
    </row>
    <row r="319" spans="1:16" s="112" customFormat="1" ht="15" customHeight="1">
      <c r="A319" s="621" t="s">
        <v>1080</v>
      </c>
      <c r="B319" s="544" t="s">
        <v>1081</v>
      </c>
      <c r="C319" s="384" t="s">
        <v>53</v>
      </c>
      <c r="D319" s="558">
        <v>41563</v>
      </c>
      <c r="E319" s="559">
        <v>967</v>
      </c>
      <c r="F319" s="622">
        <v>56.32</v>
      </c>
      <c r="G319" s="623">
        <f t="shared" si="80"/>
        <v>54461.440000000002</v>
      </c>
      <c r="H319" s="562"/>
      <c r="I319" s="589">
        <v>41620</v>
      </c>
      <c r="J319" s="622">
        <v>53.83</v>
      </c>
      <c r="K319" s="624">
        <f t="shared" si="81"/>
        <v>52053.61</v>
      </c>
      <c r="L319" s="625">
        <f t="shared" si="83"/>
        <v>-2407.8300000000017</v>
      </c>
      <c r="M319" s="626">
        <v>1</v>
      </c>
      <c r="N319" s="565">
        <f t="shared" si="82"/>
        <v>-2407.8300000000017</v>
      </c>
      <c r="O319" s="627"/>
      <c r="P319" s="315"/>
    </row>
    <row r="320" spans="1:16" s="112" customFormat="1" ht="15" customHeight="1">
      <c r="A320" s="621" t="s">
        <v>1476</v>
      </c>
      <c r="B320" s="545" t="s">
        <v>1475</v>
      </c>
      <c r="C320" s="570" t="s">
        <v>53</v>
      </c>
      <c r="D320" s="567">
        <v>41596</v>
      </c>
      <c r="E320" s="568">
        <v>1740</v>
      </c>
      <c r="F320" s="641">
        <v>75.55</v>
      </c>
      <c r="G320" s="623">
        <f t="shared" si="80"/>
        <v>131457</v>
      </c>
      <c r="H320" s="562"/>
      <c r="I320" s="590">
        <v>41621</v>
      </c>
      <c r="J320" s="641">
        <v>72.92</v>
      </c>
      <c r="K320" s="624">
        <f t="shared" si="81"/>
        <v>126880.8</v>
      </c>
      <c r="L320" s="625">
        <f t="shared" si="83"/>
        <v>-4576.1999999999971</v>
      </c>
      <c r="M320" s="642">
        <v>1</v>
      </c>
      <c r="N320" s="565">
        <f t="shared" si="82"/>
        <v>-4576.1999999999971</v>
      </c>
      <c r="O320" s="643"/>
    </row>
    <row r="321" spans="1:16" s="112" customFormat="1" ht="15" customHeight="1">
      <c r="A321" s="621" t="s">
        <v>1316</v>
      </c>
      <c r="B321" s="544" t="s">
        <v>1317</v>
      </c>
      <c r="C321" s="384" t="s">
        <v>53</v>
      </c>
      <c r="D321" s="558">
        <v>41523</v>
      </c>
      <c r="E321" s="559">
        <v>585</v>
      </c>
      <c r="F321" s="622">
        <v>78.12</v>
      </c>
      <c r="G321" s="623">
        <f t="shared" ref="G321:G327" si="84">SUM(E321*F321)</f>
        <v>45700.200000000004</v>
      </c>
      <c r="H321" s="562"/>
      <c r="I321" s="589">
        <v>41624</v>
      </c>
      <c r="J321" s="622">
        <v>77.75</v>
      </c>
      <c r="K321" s="624">
        <f t="shared" ref="K321:K327" si="85">SUM(E321*J321)</f>
        <v>45483.75</v>
      </c>
      <c r="L321" s="625">
        <f t="shared" ref="L321:L326" si="86">SUM(K321-G321)</f>
        <v>-216.45000000000437</v>
      </c>
      <c r="M321" s="626">
        <v>1</v>
      </c>
      <c r="N321" s="565">
        <f t="shared" ref="N321:N327" si="87">SUM(L321*M321)</f>
        <v>-216.45000000000437</v>
      </c>
      <c r="O321" s="643"/>
    </row>
    <row r="322" spans="1:16" s="112" customFormat="1" ht="15" customHeight="1">
      <c r="A322" s="621" t="s">
        <v>1050</v>
      </c>
      <c r="B322" s="544" t="s">
        <v>1049</v>
      </c>
      <c r="C322" s="384" t="s">
        <v>53</v>
      </c>
      <c r="D322" s="558">
        <v>41571</v>
      </c>
      <c r="E322" s="559">
        <v>1383</v>
      </c>
      <c r="F322" s="622">
        <v>53.96</v>
      </c>
      <c r="G322" s="623">
        <f t="shared" si="84"/>
        <v>74626.680000000008</v>
      </c>
      <c r="H322" s="562"/>
      <c r="I322" s="589">
        <v>41625</v>
      </c>
      <c r="J322" s="622">
        <v>58.24</v>
      </c>
      <c r="K322" s="624">
        <f t="shared" si="85"/>
        <v>80545.919999999998</v>
      </c>
      <c r="L322" s="625">
        <f t="shared" si="86"/>
        <v>5919.2399999999907</v>
      </c>
      <c r="M322" s="626">
        <v>1</v>
      </c>
      <c r="N322" s="565">
        <f t="shared" si="87"/>
        <v>5919.2399999999907</v>
      </c>
      <c r="O322" s="643"/>
    </row>
    <row r="323" spans="1:16" s="112" customFormat="1" ht="15" customHeight="1">
      <c r="A323" s="621" t="s">
        <v>1474</v>
      </c>
      <c r="B323" s="545" t="s">
        <v>867</v>
      </c>
      <c r="C323" s="570" t="s">
        <v>53</v>
      </c>
      <c r="D323" s="567">
        <v>41597</v>
      </c>
      <c r="E323" s="568">
        <v>2963</v>
      </c>
      <c r="F323" s="641">
        <v>51.34</v>
      </c>
      <c r="G323" s="623">
        <f t="shared" si="84"/>
        <v>152120.42000000001</v>
      </c>
      <c r="H323" s="562"/>
      <c r="I323" s="590">
        <v>41625</v>
      </c>
      <c r="J323" s="641">
        <v>50.6</v>
      </c>
      <c r="K323" s="624">
        <f t="shared" si="85"/>
        <v>149927.80000000002</v>
      </c>
      <c r="L323" s="625">
        <f t="shared" si="86"/>
        <v>-2192.6199999999953</v>
      </c>
      <c r="M323" s="642">
        <v>1</v>
      </c>
      <c r="N323" s="565">
        <f t="shared" si="87"/>
        <v>-2192.6199999999953</v>
      </c>
      <c r="O323" s="643"/>
    </row>
    <row r="324" spans="1:16" s="112" customFormat="1" ht="15" customHeight="1">
      <c r="A324" s="621" t="s">
        <v>517</v>
      </c>
      <c r="B324" s="544" t="s">
        <v>518</v>
      </c>
      <c r="C324" s="384" t="s">
        <v>53</v>
      </c>
      <c r="D324" s="558">
        <v>41520</v>
      </c>
      <c r="E324" s="559">
        <v>729</v>
      </c>
      <c r="F324" s="622">
        <v>61.26</v>
      </c>
      <c r="G324" s="623">
        <f t="shared" si="84"/>
        <v>44658.54</v>
      </c>
      <c r="H324" s="562"/>
      <c r="I324" s="589">
        <v>41626</v>
      </c>
      <c r="J324" s="622">
        <v>66.59</v>
      </c>
      <c r="K324" s="624">
        <f t="shared" si="85"/>
        <v>48544.11</v>
      </c>
      <c r="L324" s="625">
        <f t="shared" si="86"/>
        <v>3885.5699999999997</v>
      </c>
      <c r="M324" s="626">
        <v>1</v>
      </c>
      <c r="N324" s="565">
        <f t="shared" si="87"/>
        <v>3885.5699999999997</v>
      </c>
      <c r="O324" s="643"/>
    </row>
    <row r="325" spans="1:16" s="112" customFormat="1" ht="15" customHeight="1">
      <c r="A325" s="621" t="s">
        <v>1480</v>
      </c>
      <c r="B325" s="545" t="s">
        <v>1481</v>
      </c>
      <c r="C325" s="570" t="s">
        <v>53</v>
      </c>
      <c r="D325" s="567">
        <v>41605</v>
      </c>
      <c r="E325" s="568">
        <v>3075</v>
      </c>
      <c r="F325" s="641">
        <v>44.89</v>
      </c>
      <c r="G325" s="623">
        <f t="shared" si="84"/>
        <v>138036.75</v>
      </c>
      <c r="H325" s="562"/>
      <c r="I325" s="590">
        <v>41626</v>
      </c>
      <c r="J325" s="641">
        <v>43.99</v>
      </c>
      <c r="K325" s="624">
        <f t="shared" si="85"/>
        <v>135269.25</v>
      </c>
      <c r="L325" s="625">
        <f t="shared" si="86"/>
        <v>-2767.5</v>
      </c>
      <c r="M325" s="642">
        <v>1</v>
      </c>
      <c r="N325" s="565">
        <f t="shared" si="87"/>
        <v>-2767.5</v>
      </c>
      <c r="O325" s="643"/>
    </row>
    <row r="326" spans="1:16" s="112" customFormat="1" ht="15" customHeight="1">
      <c r="A326" s="417" t="s">
        <v>1516</v>
      </c>
      <c r="B326" s="545" t="s">
        <v>1517</v>
      </c>
      <c r="C326" s="438" t="s">
        <v>53</v>
      </c>
      <c r="D326" s="439">
        <v>41617</v>
      </c>
      <c r="E326" s="440">
        <v>2765</v>
      </c>
      <c r="F326" s="634">
        <v>35.119999999999997</v>
      </c>
      <c r="G326" s="635">
        <f t="shared" si="84"/>
        <v>97106.799999999988</v>
      </c>
      <c r="H326" s="443"/>
      <c r="I326" s="525">
        <v>41626</v>
      </c>
      <c r="J326" s="634">
        <v>33.54</v>
      </c>
      <c r="K326" s="615">
        <f t="shared" si="85"/>
        <v>92738.099999999991</v>
      </c>
      <c r="L326" s="616">
        <f t="shared" si="86"/>
        <v>-4368.6999999999971</v>
      </c>
      <c r="M326" s="636">
        <v>1</v>
      </c>
      <c r="N326" s="446">
        <f t="shared" si="87"/>
        <v>-4368.6999999999971</v>
      </c>
      <c r="O326" s="434"/>
    </row>
    <row r="327" spans="1:16" s="114" customFormat="1" ht="15" customHeight="1">
      <c r="A327" s="644" t="s">
        <v>1025</v>
      </c>
      <c r="B327" s="586" t="s">
        <v>1026</v>
      </c>
      <c r="C327" s="591" t="s">
        <v>78</v>
      </c>
      <c r="D327" s="645">
        <v>41592</v>
      </c>
      <c r="E327" s="646">
        <v>2057</v>
      </c>
      <c r="F327" s="647">
        <v>43.13</v>
      </c>
      <c r="G327" s="648">
        <f t="shared" si="84"/>
        <v>88718.41</v>
      </c>
      <c r="H327" s="649"/>
      <c r="I327" s="590">
        <v>41626</v>
      </c>
      <c r="J327" s="647">
        <v>45.03</v>
      </c>
      <c r="K327" s="650">
        <f t="shared" si="85"/>
        <v>92626.71</v>
      </c>
      <c r="L327" s="651">
        <f>SUM(G327-K327)</f>
        <v>-3908.3000000000029</v>
      </c>
      <c r="M327" s="652">
        <v>1</v>
      </c>
      <c r="N327" s="789">
        <f t="shared" si="87"/>
        <v>-3908.3000000000029</v>
      </c>
      <c r="O327" s="653"/>
    </row>
    <row r="328" spans="1:16" s="112" customFormat="1" ht="15" customHeight="1">
      <c r="A328" s="621" t="s">
        <v>1531</v>
      </c>
      <c r="B328" s="544" t="s">
        <v>1532</v>
      </c>
      <c r="C328" s="384" t="s">
        <v>53</v>
      </c>
      <c r="D328" s="558">
        <v>41638</v>
      </c>
      <c r="E328" s="559">
        <v>1973</v>
      </c>
      <c r="F328" s="622">
        <v>80.180000000000007</v>
      </c>
      <c r="G328" s="623">
        <f>SUM(E328*F328)</f>
        <v>158195.14000000001</v>
      </c>
      <c r="H328" s="562"/>
      <c r="I328" s="589">
        <v>41648</v>
      </c>
      <c r="J328" s="622">
        <v>72.22</v>
      </c>
      <c r="K328" s="624">
        <f>SUM(E328*J328)</f>
        <v>142490.06</v>
      </c>
      <c r="L328" s="625">
        <f>SUM(K328-G328)</f>
        <v>-15705.080000000016</v>
      </c>
      <c r="M328" s="626">
        <v>1</v>
      </c>
      <c r="N328" s="565">
        <f>SUM(L328*M328)</f>
        <v>-15705.080000000016</v>
      </c>
      <c r="O328" s="627" t="s">
        <v>3</v>
      </c>
      <c r="P328" s="315"/>
    </row>
    <row r="329" spans="1:16" s="112" customFormat="1" ht="15" customHeight="1">
      <c r="A329" s="621" t="s">
        <v>621</v>
      </c>
      <c r="B329" s="545" t="s">
        <v>622</v>
      </c>
      <c r="C329" s="570" t="s">
        <v>53</v>
      </c>
      <c r="D329" s="567">
        <v>41593</v>
      </c>
      <c r="E329" s="568">
        <v>1074</v>
      </c>
      <c r="F329" s="641">
        <v>111.15</v>
      </c>
      <c r="G329" s="623">
        <f>SUM(E329*F329)</f>
        <v>119375.1</v>
      </c>
      <c r="H329" s="562"/>
      <c r="I329" s="590">
        <v>41648</v>
      </c>
      <c r="J329" s="641">
        <v>111.02</v>
      </c>
      <c r="K329" s="624">
        <f>SUM(E329*J329)</f>
        <v>119235.48</v>
      </c>
      <c r="L329" s="625">
        <f>SUM(K329-G329)</f>
        <v>-139.6200000000099</v>
      </c>
      <c r="M329" s="642">
        <v>1</v>
      </c>
      <c r="N329" s="565">
        <f>SUM(L329*M329)</f>
        <v>-139.6200000000099</v>
      </c>
      <c r="O329" s="643"/>
    </row>
    <row r="330" spans="1:16" s="112" customFormat="1" ht="15" customHeight="1">
      <c r="A330" s="621" t="s">
        <v>1541</v>
      </c>
      <c r="B330" s="544" t="s">
        <v>1540</v>
      </c>
      <c r="C330" s="384" t="s">
        <v>53</v>
      </c>
      <c r="D330" s="558">
        <v>41642</v>
      </c>
      <c r="E330" s="559">
        <v>827</v>
      </c>
      <c r="F330" s="622">
        <v>138.08000000000001</v>
      </c>
      <c r="G330" s="623">
        <f t="shared" ref="G330:G355" si="88">SUM(E330*F330)</f>
        <v>114192.16</v>
      </c>
      <c r="H330" s="562"/>
      <c r="I330" s="589">
        <v>41647</v>
      </c>
      <c r="J330" s="622">
        <v>132.13</v>
      </c>
      <c r="K330" s="624">
        <f t="shared" ref="K330:K355" si="89">SUM(E330*J330)</f>
        <v>109271.51</v>
      </c>
      <c r="L330" s="625">
        <f t="shared" ref="L330:L355" si="90">SUM(K330-G330)</f>
        <v>-4920.6500000000087</v>
      </c>
      <c r="M330" s="626">
        <v>1</v>
      </c>
      <c r="N330" s="565">
        <f t="shared" ref="N330:N355" si="91">SUM(L330*M330)</f>
        <v>-4920.6500000000087</v>
      </c>
      <c r="O330" s="627" t="s">
        <v>3</v>
      </c>
      <c r="P330" s="315"/>
    </row>
    <row r="331" spans="1:16" s="114" customFormat="1" ht="15" customHeight="1">
      <c r="A331" s="621" t="s">
        <v>1536</v>
      </c>
      <c r="B331" s="544" t="s">
        <v>1535</v>
      </c>
      <c r="C331" s="384" t="s">
        <v>53</v>
      </c>
      <c r="D331" s="558">
        <v>41638</v>
      </c>
      <c r="E331" s="559">
        <v>2490</v>
      </c>
      <c r="F331" s="622">
        <v>67.41</v>
      </c>
      <c r="G331" s="623">
        <f t="shared" si="88"/>
        <v>167850.9</v>
      </c>
      <c r="H331" s="562"/>
      <c r="I331" s="589">
        <v>41652</v>
      </c>
      <c r="J331" s="622">
        <v>65.349999999999994</v>
      </c>
      <c r="K331" s="624">
        <f t="shared" si="89"/>
        <v>162721.5</v>
      </c>
      <c r="L331" s="625">
        <f t="shared" si="90"/>
        <v>-5129.3999999999942</v>
      </c>
      <c r="M331" s="626">
        <v>1</v>
      </c>
      <c r="N331" s="565">
        <f t="shared" si="91"/>
        <v>-5129.3999999999942</v>
      </c>
      <c r="O331" s="627" t="s">
        <v>3</v>
      </c>
      <c r="P331" s="315"/>
    </row>
    <row r="332" spans="1:16" s="112" customFormat="1" ht="15" customHeight="1">
      <c r="A332" s="621" t="s">
        <v>493</v>
      </c>
      <c r="B332" s="544" t="s">
        <v>494</v>
      </c>
      <c r="C332" s="384" t="s">
        <v>53</v>
      </c>
      <c r="D332" s="558">
        <v>41639</v>
      </c>
      <c r="E332" s="559">
        <v>807</v>
      </c>
      <c r="F332" s="622">
        <v>189.22</v>
      </c>
      <c r="G332" s="623">
        <f t="shared" si="88"/>
        <v>152700.54</v>
      </c>
      <c r="H332" s="562"/>
      <c r="I332" s="589">
        <v>41655</v>
      </c>
      <c r="J332" s="622">
        <v>182.76</v>
      </c>
      <c r="K332" s="624">
        <f t="shared" si="89"/>
        <v>147487.32</v>
      </c>
      <c r="L332" s="625">
        <f t="shared" si="90"/>
        <v>-5213.2200000000012</v>
      </c>
      <c r="M332" s="626">
        <v>1</v>
      </c>
      <c r="N332" s="565">
        <f t="shared" si="91"/>
        <v>-5213.2200000000012</v>
      </c>
      <c r="O332" s="627" t="s">
        <v>3</v>
      </c>
      <c r="P332" s="315"/>
    </row>
    <row r="333" spans="1:16" s="112" customFormat="1" ht="15" customHeight="1">
      <c r="A333" s="621" t="s">
        <v>1431</v>
      </c>
      <c r="B333" s="544" t="s">
        <v>1432</v>
      </c>
      <c r="C333" s="384" t="s">
        <v>53</v>
      </c>
      <c r="D333" s="558">
        <v>41569</v>
      </c>
      <c r="E333" s="559">
        <v>922</v>
      </c>
      <c r="F333" s="622">
        <v>80.41</v>
      </c>
      <c r="G333" s="623">
        <f t="shared" si="88"/>
        <v>74138.02</v>
      </c>
      <c r="H333" s="562"/>
      <c r="I333" s="589">
        <v>41655</v>
      </c>
      <c r="J333" s="622">
        <v>87.71</v>
      </c>
      <c r="K333" s="624">
        <f t="shared" si="89"/>
        <v>80868.62</v>
      </c>
      <c r="L333" s="625">
        <f t="shared" si="90"/>
        <v>6730.5999999999913</v>
      </c>
      <c r="M333" s="626">
        <v>1</v>
      </c>
      <c r="N333" s="565">
        <f t="shared" si="91"/>
        <v>6730.5999999999913</v>
      </c>
      <c r="O333" s="643"/>
    </row>
    <row r="334" spans="1:16" s="112" customFormat="1" ht="15" customHeight="1">
      <c r="A334" s="621" t="s">
        <v>1208</v>
      </c>
      <c r="B334" s="545" t="s">
        <v>1209</v>
      </c>
      <c r="C334" s="570" t="s">
        <v>53</v>
      </c>
      <c r="D334" s="567">
        <v>41596</v>
      </c>
      <c r="E334" s="568">
        <v>4216</v>
      </c>
      <c r="F334" s="641">
        <v>27.42</v>
      </c>
      <c r="G334" s="623">
        <f t="shared" si="88"/>
        <v>115602.72</v>
      </c>
      <c r="H334" s="562"/>
      <c r="I334" s="590">
        <v>41655</v>
      </c>
      <c r="J334" s="641">
        <v>27.39</v>
      </c>
      <c r="K334" s="624">
        <f t="shared" si="89"/>
        <v>115476.24</v>
      </c>
      <c r="L334" s="625">
        <f t="shared" si="90"/>
        <v>-126.47999999999593</v>
      </c>
      <c r="M334" s="642">
        <v>1</v>
      </c>
      <c r="N334" s="565">
        <f t="shared" si="91"/>
        <v>-126.47999999999593</v>
      </c>
      <c r="O334" s="643"/>
    </row>
    <row r="335" spans="1:16" s="112" customFormat="1" ht="15" customHeight="1">
      <c r="A335" s="621" t="s">
        <v>1452</v>
      </c>
      <c r="B335" s="544" t="s">
        <v>965</v>
      </c>
      <c r="C335" s="384" t="s">
        <v>53</v>
      </c>
      <c r="D335" s="558">
        <v>41576</v>
      </c>
      <c r="E335" s="559">
        <v>1619</v>
      </c>
      <c r="F335" s="622">
        <v>44.74</v>
      </c>
      <c r="G335" s="623">
        <f t="shared" si="88"/>
        <v>72434.06</v>
      </c>
      <c r="H335" s="562"/>
      <c r="I335" s="589">
        <v>41656</v>
      </c>
      <c r="J335" s="622">
        <v>44.01</v>
      </c>
      <c r="K335" s="624">
        <f t="shared" si="89"/>
        <v>71252.19</v>
      </c>
      <c r="L335" s="625">
        <f t="shared" si="90"/>
        <v>-1181.8699999999953</v>
      </c>
      <c r="M335" s="626">
        <v>1</v>
      </c>
      <c r="N335" s="565">
        <f t="shared" si="91"/>
        <v>-1181.8699999999953</v>
      </c>
      <c r="O335" s="643"/>
    </row>
    <row r="336" spans="1:16" s="112" customFormat="1" ht="15" customHeight="1">
      <c r="A336" s="621" t="s">
        <v>1533</v>
      </c>
      <c r="B336" s="544" t="s">
        <v>1534</v>
      </c>
      <c r="C336" s="384" t="s">
        <v>53</v>
      </c>
      <c r="D336" s="558">
        <v>41638</v>
      </c>
      <c r="E336" s="559">
        <v>1034</v>
      </c>
      <c r="F336" s="622">
        <v>91.35</v>
      </c>
      <c r="G336" s="623">
        <f t="shared" si="88"/>
        <v>94455.9</v>
      </c>
      <c r="H336" s="562"/>
      <c r="I336" s="589">
        <v>41656</v>
      </c>
      <c r="J336" s="622">
        <v>86.39</v>
      </c>
      <c r="K336" s="624">
        <f t="shared" si="89"/>
        <v>89327.26</v>
      </c>
      <c r="L336" s="625">
        <f t="shared" si="90"/>
        <v>-5128.6399999999994</v>
      </c>
      <c r="M336" s="626">
        <v>1</v>
      </c>
      <c r="N336" s="565">
        <f t="shared" si="91"/>
        <v>-5128.6399999999994</v>
      </c>
      <c r="O336" s="627" t="s">
        <v>3</v>
      </c>
      <c r="P336" s="315"/>
    </row>
    <row r="337" spans="1:16" s="112" customFormat="1" ht="15" customHeight="1">
      <c r="A337" s="621" t="s">
        <v>1348</v>
      </c>
      <c r="B337" s="544" t="s">
        <v>1349</v>
      </c>
      <c r="C337" s="384" t="s">
        <v>53</v>
      </c>
      <c r="D337" s="558">
        <v>41534</v>
      </c>
      <c r="E337" s="559">
        <v>1242</v>
      </c>
      <c r="F337" s="622">
        <v>55.59</v>
      </c>
      <c r="G337" s="623">
        <f t="shared" si="88"/>
        <v>69042.78</v>
      </c>
      <c r="H337" s="562"/>
      <c r="I337" s="589">
        <v>41660</v>
      </c>
      <c r="J337" s="622">
        <v>60.98</v>
      </c>
      <c r="K337" s="624">
        <f t="shared" si="89"/>
        <v>75737.159999999989</v>
      </c>
      <c r="L337" s="625">
        <f t="shared" si="90"/>
        <v>6694.3799999999901</v>
      </c>
      <c r="M337" s="626">
        <v>1</v>
      </c>
      <c r="N337" s="565">
        <f t="shared" si="91"/>
        <v>6694.3799999999901</v>
      </c>
      <c r="O337" s="643"/>
    </row>
    <row r="338" spans="1:16" s="112" customFormat="1" ht="15" customHeight="1">
      <c r="A338" s="417" t="s">
        <v>1495</v>
      </c>
      <c r="B338" s="545" t="s">
        <v>1494</v>
      </c>
      <c r="C338" s="438" t="s">
        <v>53</v>
      </c>
      <c r="D338" s="439">
        <v>41614</v>
      </c>
      <c r="E338" s="440">
        <v>1827</v>
      </c>
      <c r="F338" s="634">
        <v>59.91</v>
      </c>
      <c r="G338" s="635">
        <f t="shared" si="88"/>
        <v>109455.56999999999</v>
      </c>
      <c r="H338" s="443"/>
      <c r="I338" s="525">
        <v>41660</v>
      </c>
      <c r="J338" s="634">
        <v>59.1</v>
      </c>
      <c r="K338" s="615">
        <f t="shared" si="89"/>
        <v>107975.7</v>
      </c>
      <c r="L338" s="616">
        <f t="shared" si="90"/>
        <v>-1479.8699999999953</v>
      </c>
      <c r="M338" s="636">
        <v>1</v>
      </c>
      <c r="N338" s="446">
        <f t="shared" si="91"/>
        <v>-1479.8699999999953</v>
      </c>
      <c r="O338" s="434"/>
    </row>
    <row r="339" spans="1:16" s="112" customFormat="1" ht="15" customHeight="1">
      <c r="A339" s="621" t="s">
        <v>1526</v>
      </c>
      <c r="B339" s="544" t="s">
        <v>1527</v>
      </c>
      <c r="C339" s="384" t="s">
        <v>53</v>
      </c>
      <c r="D339" s="558">
        <v>41634</v>
      </c>
      <c r="E339" s="559">
        <v>2320</v>
      </c>
      <c r="F339" s="622">
        <v>35.19</v>
      </c>
      <c r="G339" s="623">
        <f t="shared" si="88"/>
        <v>81640.799999999988</v>
      </c>
      <c r="H339" s="562"/>
      <c r="I339" s="589">
        <v>41661</v>
      </c>
      <c r="J339" s="622">
        <v>33.549999999999997</v>
      </c>
      <c r="K339" s="624">
        <f t="shared" si="89"/>
        <v>77836</v>
      </c>
      <c r="L339" s="625">
        <f t="shared" si="90"/>
        <v>-3804.7999999999884</v>
      </c>
      <c r="M339" s="626">
        <v>1</v>
      </c>
      <c r="N339" s="565">
        <f t="shared" si="91"/>
        <v>-3804.7999999999884</v>
      </c>
      <c r="O339" s="627" t="s">
        <v>3</v>
      </c>
      <c r="P339" s="315"/>
    </row>
    <row r="340" spans="1:16" s="112" customFormat="1" ht="15" customHeight="1">
      <c r="A340" s="621" t="s">
        <v>460</v>
      </c>
      <c r="B340" s="544" t="s">
        <v>461</v>
      </c>
      <c r="C340" s="384" t="s">
        <v>53</v>
      </c>
      <c r="D340" s="558">
        <v>41624</v>
      </c>
      <c r="E340" s="559">
        <v>1681</v>
      </c>
      <c r="F340" s="622">
        <v>96.66</v>
      </c>
      <c r="G340" s="623">
        <f t="shared" si="88"/>
        <v>162485.46</v>
      </c>
      <c r="H340" s="562"/>
      <c r="I340" s="589">
        <v>41662</v>
      </c>
      <c r="J340" s="622">
        <v>97.13</v>
      </c>
      <c r="K340" s="624">
        <f t="shared" si="89"/>
        <v>163275.53</v>
      </c>
      <c r="L340" s="625">
        <f t="shared" si="90"/>
        <v>790.07000000000698</v>
      </c>
      <c r="M340" s="626">
        <v>1</v>
      </c>
      <c r="N340" s="565">
        <f t="shared" si="91"/>
        <v>790.07000000000698</v>
      </c>
      <c r="O340" s="627" t="s">
        <v>3</v>
      </c>
      <c r="P340" s="315"/>
    </row>
    <row r="341" spans="1:16" s="112" customFormat="1" ht="15" customHeight="1">
      <c r="A341" s="621" t="s">
        <v>1550</v>
      </c>
      <c r="B341" s="544" t="s">
        <v>1136</v>
      </c>
      <c r="C341" s="384" t="s">
        <v>53</v>
      </c>
      <c r="D341" s="558">
        <v>41648</v>
      </c>
      <c r="E341" s="559">
        <v>1531</v>
      </c>
      <c r="F341" s="622">
        <v>80.94</v>
      </c>
      <c r="G341" s="623">
        <f t="shared" si="88"/>
        <v>123919.14</v>
      </c>
      <c r="H341" s="562"/>
      <c r="I341" s="589">
        <v>41662</v>
      </c>
      <c r="J341" s="622">
        <v>77.739999999999995</v>
      </c>
      <c r="K341" s="624">
        <f t="shared" si="89"/>
        <v>119019.93999999999</v>
      </c>
      <c r="L341" s="625">
        <f t="shared" si="90"/>
        <v>-4899.2000000000116</v>
      </c>
      <c r="M341" s="626">
        <v>1</v>
      </c>
      <c r="N341" s="565">
        <f t="shared" si="91"/>
        <v>-4899.2000000000116</v>
      </c>
      <c r="O341" s="627" t="s">
        <v>3</v>
      </c>
      <c r="P341" s="315"/>
    </row>
    <row r="342" spans="1:16" s="112" customFormat="1" ht="15" customHeight="1">
      <c r="A342" s="621" t="s">
        <v>1468</v>
      </c>
      <c r="B342" s="545" t="s">
        <v>1469</v>
      </c>
      <c r="C342" s="570" t="s">
        <v>53</v>
      </c>
      <c r="D342" s="567">
        <v>41596</v>
      </c>
      <c r="E342" s="568">
        <v>3272</v>
      </c>
      <c r="F342" s="641">
        <v>30.64</v>
      </c>
      <c r="G342" s="623">
        <f t="shared" si="88"/>
        <v>100254.08</v>
      </c>
      <c r="H342" s="562"/>
      <c r="I342" s="590">
        <v>41662</v>
      </c>
      <c r="J342" s="641">
        <v>31.45</v>
      </c>
      <c r="K342" s="624">
        <f t="shared" si="89"/>
        <v>102904.4</v>
      </c>
      <c r="L342" s="625">
        <f t="shared" si="90"/>
        <v>2650.3199999999924</v>
      </c>
      <c r="M342" s="642">
        <v>1</v>
      </c>
      <c r="N342" s="565">
        <f t="shared" si="91"/>
        <v>2650.3199999999924</v>
      </c>
      <c r="O342" s="643"/>
    </row>
    <row r="343" spans="1:16" s="112" customFormat="1" ht="15" customHeight="1">
      <c r="A343" s="621" t="s">
        <v>1387</v>
      </c>
      <c r="B343" s="544" t="s">
        <v>1388</v>
      </c>
      <c r="C343" s="384" t="s">
        <v>53</v>
      </c>
      <c r="D343" s="558">
        <v>41561</v>
      </c>
      <c r="E343" s="559">
        <v>1611</v>
      </c>
      <c r="F343" s="622">
        <v>33.08</v>
      </c>
      <c r="G343" s="623">
        <f t="shared" si="88"/>
        <v>53291.88</v>
      </c>
      <c r="H343" s="562"/>
      <c r="I343" s="589">
        <v>41662</v>
      </c>
      <c r="J343" s="622">
        <v>34.03</v>
      </c>
      <c r="K343" s="624">
        <f t="shared" si="89"/>
        <v>54822.33</v>
      </c>
      <c r="L343" s="625">
        <f t="shared" si="90"/>
        <v>1530.4500000000044</v>
      </c>
      <c r="M343" s="626">
        <v>1</v>
      </c>
      <c r="N343" s="565">
        <f t="shared" si="91"/>
        <v>1530.4500000000044</v>
      </c>
      <c r="O343" s="643"/>
    </row>
    <row r="344" spans="1:16" s="112" customFormat="1" ht="15" customHeight="1">
      <c r="A344" s="621" t="s">
        <v>1529</v>
      </c>
      <c r="B344" s="544" t="s">
        <v>1528</v>
      </c>
      <c r="C344" s="384" t="s">
        <v>53</v>
      </c>
      <c r="D344" s="558">
        <v>41632</v>
      </c>
      <c r="E344" s="559">
        <v>2297</v>
      </c>
      <c r="F344" s="622">
        <v>63.36</v>
      </c>
      <c r="G344" s="623">
        <f t="shared" si="88"/>
        <v>145537.92000000001</v>
      </c>
      <c r="H344" s="562"/>
      <c r="I344" s="589">
        <v>41662</v>
      </c>
      <c r="J344" s="622">
        <v>61.32</v>
      </c>
      <c r="K344" s="624">
        <f t="shared" si="89"/>
        <v>140852.04</v>
      </c>
      <c r="L344" s="625">
        <f t="shared" si="90"/>
        <v>-4685.8800000000047</v>
      </c>
      <c r="M344" s="626">
        <v>1</v>
      </c>
      <c r="N344" s="565">
        <f t="shared" si="91"/>
        <v>-4685.8800000000047</v>
      </c>
      <c r="O344" s="627" t="s">
        <v>3</v>
      </c>
      <c r="P344" s="315"/>
    </row>
    <row r="345" spans="1:16" s="112" customFormat="1" ht="15" customHeight="1">
      <c r="A345" s="621" t="s">
        <v>862</v>
      </c>
      <c r="B345" s="544" t="s">
        <v>540</v>
      </c>
      <c r="C345" s="384" t="s">
        <v>53</v>
      </c>
      <c r="D345" s="558">
        <v>41626</v>
      </c>
      <c r="E345" s="559">
        <v>2623</v>
      </c>
      <c r="F345" s="622">
        <v>51.1</v>
      </c>
      <c r="G345" s="623">
        <f t="shared" si="88"/>
        <v>134035.30000000002</v>
      </c>
      <c r="H345" s="562"/>
      <c r="I345" s="589">
        <v>41662</v>
      </c>
      <c r="J345" s="622">
        <v>49.84</v>
      </c>
      <c r="K345" s="624">
        <f t="shared" si="89"/>
        <v>130730.32</v>
      </c>
      <c r="L345" s="625">
        <f t="shared" si="90"/>
        <v>-3304.9800000000105</v>
      </c>
      <c r="M345" s="626">
        <v>1</v>
      </c>
      <c r="N345" s="565">
        <f t="shared" si="91"/>
        <v>-3304.9800000000105</v>
      </c>
      <c r="O345" s="627" t="s">
        <v>3</v>
      </c>
      <c r="P345" s="315"/>
    </row>
    <row r="346" spans="1:16" s="112" customFormat="1" ht="15" customHeight="1">
      <c r="A346" s="621" t="s">
        <v>1447</v>
      </c>
      <c r="B346" s="544" t="s">
        <v>1448</v>
      </c>
      <c r="C346" s="384" t="s">
        <v>53</v>
      </c>
      <c r="D346" s="558">
        <v>41576</v>
      </c>
      <c r="E346" s="559">
        <v>1124</v>
      </c>
      <c r="F346" s="622">
        <v>67.7</v>
      </c>
      <c r="G346" s="623">
        <f t="shared" si="88"/>
        <v>76094.8</v>
      </c>
      <c r="H346" s="562"/>
      <c r="I346" s="589">
        <v>41663</v>
      </c>
      <c r="J346" s="622">
        <v>73.25</v>
      </c>
      <c r="K346" s="624">
        <f t="shared" si="89"/>
        <v>82333</v>
      </c>
      <c r="L346" s="625">
        <f t="shared" si="90"/>
        <v>6238.1999999999971</v>
      </c>
      <c r="M346" s="626">
        <v>1</v>
      </c>
      <c r="N346" s="565">
        <f t="shared" si="91"/>
        <v>6238.1999999999971</v>
      </c>
      <c r="O346" s="643"/>
    </row>
    <row r="347" spans="1:16" s="112" customFormat="1" ht="15" customHeight="1">
      <c r="A347" s="621" t="s">
        <v>1433</v>
      </c>
      <c r="B347" s="544" t="s">
        <v>1434</v>
      </c>
      <c r="C347" s="384" t="s">
        <v>53</v>
      </c>
      <c r="D347" s="558">
        <v>41569</v>
      </c>
      <c r="E347" s="559">
        <v>987</v>
      </c>
      <c r="F347" s="622">
        <v>79.53</v>
      </c>
      <c r="G347" s="623">
        <f t="shared" si="88"/>
        <v>78496.11</v>
      </c>
      <c r="H347" s="562"/>
      <c r="I347" s="589">
        <v>41663</v>
      </c>
      <c r="J347" s="622">
        <v>80.22</v>
      </c>
      <c r="K347" s="624">
        <f t="shared" si="89"/>
        <v>79177.14</v>
      </c>
      <c r="L347" s="625">
        <f t="shared" si="90"/>
        <v>681.02999999999884</v>
      </c>
      <c r="M347" s="626">
        <v>1</v>
      </c>
      <c r="N347" s="565">
        <f t="shared" si="91"/>
        <v>681.02999999999884</v>
      </c>
      <c r="O347" s="643"/>
    </row>
    <row r="348" spans="1:16" s="112" customFormat="1" ht="15" customHeight="1">
      <c r="A348" s="621" t="s">
        <v>1525</v>
      </c>
      <c r="B348" s="544" t="s">
        <v>1539</v>
      </c>
      <c r="C348" s="384" t="s">
        <v>53</v>
      </c>
      <c r="D348" s="558">
        <v>41628</v>
      </c>
      <c r="E348" s="559">
        <v>7566</v>
      </c>
      <c r="F348" s="622">
        <v>13.36</v>
      </c>
      <c r="G348" s="623">
        <f t="shared" si="88"/>
        <v>101081.76</v>
      </c>
      <c r="H348" s="562"/>
      <c r="I348" s="589">
        <v>41663</v>
      </c>
      <c r="J348" s="622">
        <v>13.1</v>
      </c>
      <c r="K348" s="624">
        <f t="shared" si="89"/>
        <v>99114.599999999991</v>
      </c>
      <c r="L348" s="625">
        <f t="shared" si="90"/>
        <v>-1967.1600000000035</v>
      </c>
      <c r="M348" s="626">
        <v>1</v>
      </c>
      <c r="N348" s="565">
        <f t="shared" si="91"/>
        <v>-1967.1600000000035</v>
      </c>
      <c r="O348" s="627" t="s">
        <v>3</v>
      </c>
      <c r="P348" s="315"/>
    </row>
    <row r="349" spans="1:16" s="112" customFormat="1" ht="15" customHeight="1">
      <c r="A349" s="621" t="s">
        <v>1389</v>
      </c>
      <c r="B349" s="544" t="s">
        <v>1390</v>
      </c>
      <c r="C349" s="384" t="s">
        <v>53</v>
      </c>
      <c r="D349" s="558">
        <v>41565</v>
      </c>
      <c r="E349" s="559">
        <v>1389</v>
      </c>
      <c r="F349" s="622">
        <v>68.760000000000005</v>
      </c>
      <c r="G349" s="623">
        <f t="shared" si="88"/>
        <v>95507.640000000014</v>
      </c>
      <c r="H349" s="562"/>
      <c r="I349" s="589">
        <v>41663</v>
      </c>
      <c r="J349" s="622">
        <v>73.36</v>
      </c>
      <c r="K349" s="624">
        <f t="shared" si="89"/>
        <v>101897.04</v>
      </c>
      <c r="L349" s="625">
        <f t="shared" si="90"/>
        <v>6389.3999999999796</v>
      </c>
      <c r="M349" s="626">
        <v>1</v>
      </c>
      <c r="N349" s="565">
        <f t="shared" si="91"/>
        <v>6389.3999999999796</v>
      </c>
      <c r="O349" s="643"/>
    </row>
    <row r="350" spans="1:16" s="112" customFormat="1" ht="15" customHeight="1">
      <c r="A350" s="621" t="s">
        <v>1506</v>
      </c>
      <c r="B350" s="544" t="s">
        <v>1511</v>
      </c>
      <c r="C350" s="384" t="s">
        <v>53</v>
      </c>
      <c r="D350" s="558">
        <v>41527</v>
      </c>
      <c r="E350" s="559">
        <v>819</v>
      </c>
      <c r="F350" s="622">
        <v>62.96</v>
      </c>
      <c r="G350" s="623">
        <f t="shared" si="88"/>
        <v>51564.24</v>
      </c>
      <c r="H350" s="562"/>
      <c r="I350" s="589">
        <v>41663</v>
      </c>
      <c r="J350" s="622">
        <v>59.2</v>
      </c>
      <c r="K350" s="624">
        <f t="shared" si="89"/>
        <v>48484.800000000003</v>
      </c>
      <c r="L350" s="625">
        <f t="shared" si="90"/>
        <v>-3079.4399999999951</v>
      </c>
      <c r="M350" s="626">
        <v>1</v>
      </c>
      <c r="N350" s="565">
        <f t="shared" si="91"/>
        <v>-3079.4399999999951</v>
      </c>
      <c r="O350" s="643"/>
    </row>
    <row r="351" spans="1:16" s="112" customFormat="1" ht="15" customHeight="1">
      <c r="A351" s="621" t="s">
        <v>1507</v>
      </c>
      <c r="B351" s="545" t="s">
        <v>1512</v>
      </c>
      <c r="C351" s="570" t="s">
        <v>53</v>
      </c>
      <c r="D351" s="567">
        <v>41604</v>
      </c>
      <c r="E351" s="568">
        <v>1663</v>
      </c>
      <c r="F351" s="641">
        <v>69.62</v>
      </c>
      <c r="G351" s="623">
        <f t="shared" si="88"/>
        <v>115778.06000000001</v>
      </c>
      <c r="H351" s="562"/>
      <c r="I351" s="589">
        <v>41663</v>
      </c>
      <c r="J351" s="641">
        <v>59.2</v>
      </c>
      <c r="K351" s="624">
        <f t="shared" si="89"/>
        <v>98449.600000000006</v>
      </c>
      <c r="L351" s="625">
        <f t="shared" si="90"/>
        <v>-17328.460000000006</v>
      </c>
      <c r="M351" s="642">
        <v>1</v>
      </c>
      <c r="N351" s="565">
        <f t="shared" si="91"/>
        <v>-17328.460000000006</v>
      </c>
      <c r="O351" s="643"/>
    </row>
    <row r="352" spans="1:16" ht="15" customHeight="1">
      <c r="A352" s="621" t="s">
        <v>1314</v>
      </c>
      <c r="B352" s="544" t="s">
        <v>1315</v>
      </c>
      <c r="C352" s="384" t="s">
        <v>53</v>
      </c>
      <c r="D352" s="558">
        <v>41523</v>
      </c>
      <c r="E352" s="559">
        <v>941</v>
      </c>
      <c r="F352" s="622">
        <v>58.86</v>
      </c>
      <c r="G352" s="623">
        <f t="shared" si="88"/>
        <v>55387.26</v>
      </c>
      <c r="H352" s="562"/>
      <c r="I352" s="589">
        <v>41663</v>
      </c>
      <c r="J352" s="622">
        <v>72.88</v>
      </c>
      <c r="K352" s="624">
        <f t="shared" si="89"/>
        <v>68580.08</v>
      </c>
      <c r="L352" s="625">
        <f t="shared" si="90"/>
        <v>13192.82</v>
      </c>
      <c r="M352" s="626">
        <v>1</v>
      </c>
      <c r="N352" s="565">
        <f t="shared" si="91"/>
        <v>13192.82</v>
      </c>
      <c r="O352" s="643"/>
      <c r="P352" s="112"/>
    </row>
    <row r="353" spans="1:16" ht="15" customHeight="1">
      <c r="A353" s="621" t="s">
        <v>1453</v>
      </c>
      <c r="B353" s="545" t="s">
        <v>1454</v>
      </c>
      <c r="C353" s="570" t="s">
        <v>53</v>
      </c>
      <c r="D353" s="567">
        <v>41586</v>
      </c>
      <c r="E353" s="568">
        <v>1291</v>
      </c>
      <c r="F353" s="641">
        <v>73.75</v>
      </c>
      <c r="G353" s="623">
        <f t="shared" si="88"/>
        <v>95211.25</v>
      </c>
      <c r="H353" s="562"/>
      <c r="I353" s="590">
        <v>41663</v>
      </c>
      <c r="J353" s="641">
        <v>74.56</v>
      </c>
      <c r="K353" s="624">
        <f t="shared" si="89"/>
        <v>96256.960000000006</v>
      </c>
      <c r="L353" s="625">
        <f t="shared" si="90"/>
        <v>1045.7100000000064</v>
      </c>
      <c r="M353" s="642">
        <v>1</v>
      </c>
      <c r="N353" s="565">
        <f t="shared" si="91"/>
        <v>1045.7100000000064</v>
      </c>
      <c r="O353" s="643"/>
      <c r="P353" s="112"/>
    </row>
    <row r="354" spans="1:16" s="112" customFormat="1" ht="15" customHeight="1">
      <c r="A354" s="621" t="s">
        <v>1180</v>
      </c>
      <c r="B354" s="592" t="s">
        <v>226</v>
      </c>
      <c r="C354" s="47" t="s">
        <v>53</v>
      </c>
      <c r="D354" s="724">
        <v>41400</v>
      </c>
      <c r="E354" s="725">
        <v>1085</v>
      </c>
      <c r="F354" s="639">
        <v>76.77</v>
      </c>
      <c r="G354" s="623">
        <f t="shared" si="88"/>
        <v>83295.45</v>
      </c>
      <c r="H354" s="639"/>
      <c r="I354" s="589">
        <v>41663</v>
      </c>
      <c r="J354" s="624">
        <v>108.55</v>
      </c>
      <c r="K354" s="624">
        <f t="shared" si="89"/>
        <v>117776.75</v>
      </c>
      <c r="L354" s="625">
        <f t="shared" si="90"/>
        <v>34481.300000000003</v>
      </c>
      <c r="M354" s="626">
        <v>1</v>
      </c>
      <c r="N354" s="565">
        <f t="shared" si="91"/>
        <v>34481.300000000003</v>
      </c>
      <c r="O354" s="627"/>
      <c r="P354" s="315"/>
    </row>
    <row r="355" spans="1:16" s="112" customFormat="1" ht="15" customHeight="1">
      <c r="A355" s="621" t="s">
        <v>1524</v>
      </c>
      <c r="B355" s="544" t="s">
        <v>1520</v>
      </c>
      <c r="C355" s="384" t="s">
        <v>53</v>
      </c>
      <c r="D355" s="558">
        <v>41626</v>
      </c>
      <c r="E355" s="559">
        <v>1436</v>
      </c>
      <c r="F355" s="622">
        <v>87.03</v>
      </c>
      <c r="G355" s="623">
        <f t="shared" si="88"/>
        <v>124975.08</v>
      </c>
      <c r="H355" s="562"/>
      <c r="I355" s="589">
        <v>41663</v>
      </c>
      <c r="J355" s="622">
        <v>88.04</v>
      </c>
      <c r="K355" s="624">
        <f t="shared" si="89"/>
        <v>126425.44</v>
      </c>
      <c r="L355" s="625">
        <f t="shared" si="90"/>
        <v>1450.3600000000006</v>
      </c>
      <c r="M355" s="626">
        <v>1</v>
      </c>
      <c r="N355" s="565">
        <f t="shared" si="91"/>
        <v>1450.3600000000006</v>
      </c>
      <c r="O355" s="627" t="s">
        <v>3</v>
      </c>
      <c r="P355" s="315"/>
    </row>
    <row r="356" spans="1:16" s="112" customFormat="1" ht="15" customHeight="1">
      <c r="A356" s="621" t="s">
        <v>532</v>
      </c>
      <c r="B356" s="544" t="s">
        <v>532</v>
      </c>
      <c r="C356" s="384" t="s">
        <v>53</v>
      </c>
      <c r="D356" s="558">
        <v>41660</v>
      </c>
      <c r="E356" s="559">
        <v>2368</v>
      </c>
      <c r="F356" s="622">
        <v>75.33</v>
      </c>
      <c r="G356" s="623">
        <f t="shared" ref="G356:G364" si="92">SUM(E356*F356)</f>
        <v>178381.44</v>
      </c>
      <c r="H356" s="562"/>
      <c r="I356" s="589">
        <v>41660</v>
      </c>
      <c r="J356" s="622">
        <v>73.05</v>
      </c>
      <c r="K356" s="624">
        <f t="shared" ref="K356:K364" si="93">SUM(E356*J356)</f>
        <v>172982.39999999999</v>
      </c>
      <c r="L356" s="625">
        <f t="shared" ref="L356:L364" si="94">SUM(K356-G356)</f>
        <v>-5399.0400000000081</v>
      </c>
      <c r="M356" s="626">
        <v>1</v>
      </c>
      <c r="N356" s="565">
        <f t="shared" ref="N356:N364" si="95">SUM(L356*M356)</f>
        <v>-5399.0400000000081</v>
      </c>
      <c r="O356" s="627" t="s">
        <v>3</v>
      </c>
      <c r="P356" s="315"/>
    </row>
    <row r="357" spans="1:16" ht="15" customHeight="1">
      <c r="A357" s="621" t="s">
        <v>1345</v>
      </c>
      <c r="B357" s="544" t="s">
        <v>1352</v>
      </c>
      <c r="C357" s="384" t="s">
        <v>53</v>
      </c>
      <c r="D357" s="558">
        <v>41533</v>
      </c>
      <c r="E357" s="559">
        <v>692</v>
      </c>
      <c r="F357" s="622">
        <v>68.7</v>
      </c>
      <c r="G357" s="623">
        <f t="shared" si="92"/>
        <v>47540.4</v>
      </c>
      <c r="H357" s="562"/>
      <c r="I357" s="589">
        <v>41666</v>
      </c>
      <c r="J357" s="622">
        <v>76.44</v>
      </c>
      <c r="K357" s="624">
        <f t="shared" si="93"/>
        <v>52896.479999999996</v>
      </c>
      <c r="L357" s="625">
        <f t="shared" si="94"/>
        <v>5356.0799999999945</v>
      </c>
      <c r="M357" s="626">
        <v>1</v>
      </c>
      <c r="N357" s="565">
        <f t="shared" si="95"/>
        <v>5356.0799999999945</v>
      </c>
      <c r="O357" s="643"/>
      <c r="P357" s="112"/>
    </row>
    <row r="358" spans="1:16" s="112" customFormat="1" ht="15" customHeight="1">
      <c r="A358" s="621" t="s">
        <v>1327</v>
      </c>
      <c r="B358" s="544" t="s">
        <v>1328</v>
      </c>
      <c r="C358" s="384" t="s">
        <v>53</v>
      </c>
      <c r="D358" s="558">
        <v>41526</v>
      </c>
      <c r="E358" s="559">
        <v>831</v>
      </c>
      <c r="F358" s="622">
        <v>68.75</v>
      </c>
      <c r="G358" s="623">
        <f t="shared" si="92"/>
        <v>57131.25</v>
      </c>
      <c r="H358" s="562"/>
      <c r="I358" s="589">
        <v>41666</v>
      </c>
      <c r="J358" s="622">
        <v>71.180000000000007</v>
      </c>
      <c r="K358" s="624">
        <f t="shared" si="93"/>
        <v>59150.580000000009</v>
      </c>
      <c r="L358" s="625">
        <f t="shared" si="94"/>
        <v>2019.330000000009</v>
      </c>
      <c r="M358" s="626">
        <v>1</v>
      </c>
      <c r="N358" s="565">
        <f t="shared" si="95"/>
        <v>2019.330000000009</v>
      </c>
      <c r="O358" s="643"/>
    </row>
    <row r="359" spans="1:16" s="112" customFormat="1" ht="15" customHeight="1">
      <c r="A359" s="621" t="s">
        <v>1501</v>
      </c>
      <c r="B359" s="592" t="s">
        <v>1513</v>
      </c>
      <c r="C359" s="47" t="s">
        <v>53</v>
      </c>
      <c r="D359" s="637">
        <v>41485</v>
      </c>
      <c r="E359" s="638">
        <v>820</v>
      </c>
      <c r="F359" s="639">
        <v>93.03</v>
      </c>
      <c r="G359" s="623">
        <f t="shared" si="92"/>
        <v>76284.600000000006</v>
      </c>
      <c r="H359" s="639"/>
      <c r="I359" s="589">
        <v>41666</v>
      </c>
      <c r="J359" s="640">
        <v>112.03</v>
      </c>
      <c r="K359" s="624">
        <f t="shared" si="93"/>
        <v>91864.6</v>
      </c>
      <c r="L359" s="625">
        <f t="shared" si="94"/>
        <v>15580</v>
      </c>
      <c r="M359" s="626">
        <v>1</v>
      </c>
      <c r="N359" s="565">
        <f t="shared" si="95"/>
        <v>15580</v>
      </c>
      <c r="O359" s="643"/>
    </row>
    <row r="360" spans="1:16" s="112" customFormat="1" ht="15" customHeight="1">
      <c r="A360" s="621" t="s">
        <v>1502</v>
      </c>
      <c r="B360" s="544" t="s">
        <v>1514</v>
      </c>
      <c r="C360" s="384" t="s">
        <v>53</v>
      </c>
      <c r="D360" s="558">
        <v>41526</v>
      </c>
      <c r="E360" s="559">
        <v>506</v>
      </c>
      <c r="F360" s="622">
        <v>102.34</v>
      </c>
      <c r="G360" s="623">
        <f t="shared" si="92"/>
        <v>51784.04</v>
      </c>
      <c r="H360" s="562"/>
      <c r="I360" s="589">
        <v>41666</v>
      </c>
      <c r="J360" s="640">
        <v>112.03</v>
      </c>
      <c r="K360" s="624">
        <f t="shared" si="93"/>
        <v>56687.18</v>
      </c>
      <c r="L360" s="625">
        <f t="shared" si="94"/>
        <v>4903.1399999999994</v>
      </c>
      <c r="M360" s="626">
        <v>1</v>
      </c>
      <c r="N360" s="565">
        <f t="shared" si="95"/>
        <v>4903.1399999999994</v>
      </c>
      <c r="O360" s="643"/>
    </row>
    <row r="361" spans="1:16" s="112" customFormat="1" ht="15" customHeight="1">
      <c r="A361" s="621" t="s">
        <v>1503</v>
      </c>
      <c r="B361" s="545" t="s">
        <v>1515</v>
      </c>
      <c r="C361" s="570" t="s">
        <v>53</v>
      </c>
      <c r="D361" s="567">
        <v>41589</v>
      </c>
      <c r="E361" s="568">
        <v>869</v>
      </c>
      <c r="F361" s="641">
        <v>111.97</v>
      </c>
      <c r="G361" s="623">
        <f t="shared" si="92"/>
        <v>97301.93</v>
      </c>
      <c r="H361" s="562"/>
      <c r="I361" s="590">
        <v>41666</v>
      </c>
      <c r="J361" s="641">
        <v>112.03</v>
      </c>
      <c r="K361" s="624">
        <f t="shared" si="93"/>
        <v>97354.07</v>
      </c>
      <c r="L361" s="625">
        <f t="shared" si="94"/>
        <v>52.14000000001397</v>
      </c>
      <c r="M361" s="642">
        <v>1</v>
      </c>
      <c r="N361" s="565">
        <f t="shared" si="95"/>
        <v>52.14000000001397</v>
      </c>
      <c r="O361" s="643"/>
    </row>
    <row r="362" spans="1:16" s="112" customFormat="1" ht="15" customHeight="1">
      <c r="A362" s="621" t="s">
        <v>497</v>
      </c>
      <c r="B362" s="544" t="s">
        <v>498</v>
      </c>
      <c r="C362" s="384" t="s">
        <v>53</v>
      </c>
      <c r="D362" s="558">
        <v>41563</v>
      </c>
      <c r="E362" s="559">
        <v>1140</v>
      </c>
      <c r="F362" s="622">
        <v>74.150000000000006</v>
      </c>
      <c r="G362" s="623">
        <f t="shared" si="92"/>
        <v>84531</v>
      </c>
      <c r="H362" s="562"/>
      <c r="I362" s="589">
        <v>41666</v>
      </c>
      <c r="J362" s="622">
        <v>74.08</v>
      </c>
      <c r="K362" s="624">
        <f t="shared" si="93"/>
        <v>84451.199999999997</v>
      </c>
      <c r="L362" s="625">
        <f t="shared" si="94"/>
        <v>-79.80000000000291</v>
      </c>
      <c r="M362" s="626">
        <v>1</v>
      </c>
      <c r="N362" s="565">
        <f t="shared" si="95"/>
        <v>-79.80000000000291</v>
      </c>
      <c r="O362" s="643"/>
    </row>
    <row r="363" spans="1:16" s="112" customFormat="1" ht="15" customHeight="1">
      <c r="A363" s="621" t="s">
        <v>1482</v>
      </c>
      <c r="B363" s="545" t="s">
        <v>1479</v>
      </c>
      <c r="C363" s="570" t="s">
        <v>53</v>
      </c>
      <c r="D363" s="567">
        <v>41604</v>
      </c>
      <c r="E363" s="568">
        <v>11223</v>
      </c>
      <c r="F363" s="641">
        <v>9.23</v>
      </c>
      <c r="G363" s="623">
        <f t="shared" si="92"/>
        <v>103588.29000000001</v>
      </c>
      <c r="H363" s="562"/>
      <c r="I363" s="590">
        <v>41668</v>
      </c>
      <c r="J363" s="641">
        <v>9.1999999999999993</v>
      </c>
      <c r="K363" s="624">
        <f t="shared" si="93"/>
        <v>103251.59999999999</v>
      </c>
      <c r="L363" s="625">
        <f t="shared" si="94"/>
        <v>-336.69000000001688</v>
      </c>
      <c r="M363" s="642">
        <v>1</v>
      </c>
      <c r="N363" s="565">
        <f t="shared" si="95"/>
        <v>-336.69000000001688</v>
      </c>
      <c r="O363" s="643"/>
    </row>
    <row r="364" spans="1:16" s="112" customFormat="1" ht="15" customHeight="1">
      <c r="A364" s="621" t="s">
        <v>1396</v>
      </c>
      <c r="B364" s="544" t="s">
        <v>1397</v>
      </c>
      <c r="C364" s="384" t="s">
        <v>53</v>
      </c>
      <c r="D364" s="558">
        <v>41564</v>
      </c>
      <c r="E364" s="559">
        <v>2083</v>
      </c>
      <c r="F364" s="622">
        <v>28.4</v>
      </c>
      <c r="G364" s="623">
        <f t="shared" si="92"/>
        <v>59157.2</v>
      </c>
      <c r="H364" s="562"/>
      <c r="I364" s="589">
        <v>41668</v>
      </c>
      <c r="J364" s="622">
        <v>30.44</v>
      </c>
      <c r="K364" s="624">
        <f t="shared" si="93"/>
        <v>63406.520000000004</v>
      </c>
      <c r="L364" s="625">
        <f t="shared" si="94"/>
        <v>4249.320000000007</v>
      </c>
      <c r="M364" s="626">
        <v>1</v>
      </c>
      <c r="N364" s="565">
        <f t="shared" si="95"/>
        <v>4249.320000000007</v>
      </c>
      <c r="O364" s="643"/>
    </row>
    <row r="365" spans="1:16" s="114" customFormat="1" ht="15" customHeight="1">
      <c r="A365" s="621" t="s">
        <v>1521</v>
      </c>
      <c r="B365" s="544" t="s">
        <v>1522</v>
      </c>
      <c r="C365" s="384" t="s">
        <v>53</v>
      </c>
      <c r="D365" s="558">
        <v>41626</v>
      </c>
      <c r="E365" s="559">
        <v>1405</v>
      </c>
      <c r="F365" s="622">
        <v>76.849999999999994</v>
      </c>
      <c r="G365" s="623">
        <f t="shared" ref="G365:G375" si="96">SUM(E365*F365)</f>
        <v>107974.24999999999</v>
      </c>
      <c r="H365" s="562"/>
      <c r="I365" s="589">
        <v>41670</v>
      </c>
      <c r="J365" s="622">
        <v>75.5</v>
      </c>
      <c r="K365" s="624">
        <f t="shared" ref="K365:K375" si="97">SUM(E365*J365)</f>
        <v>106077.5</v>
      </c>
      <c r="L365" s="625">
        <f t="shared" ref="L365:L375" si="98">SUM(K365-G365)</f>
        <v>-1896.7499999999854</v>
      </c>
      <c r="M365" s="626">
        <v>1</v>
      </c>
      <c r="N365" s="565">
        <f t="shared" ref="N365:N375" si="99">SUM(L365*M365)</f>
        <v>-1896.7499999999854</v>
      </c>
      <c r="O365" s="627" t="s">
        <v>3</v>
      </c>
      <c r="P365" s="315"/>
    </row>
    <row r="366" spans="1:16" s="112" customFormat="1" ht="15" customHeight="1">
      <c r="A366" s="621" t="s">
        <v>1342</v>
      </c>
      <c r="B366" s="544" t="s">
        <v>1354</v>
      </c>
      <c r="C366" s="384" t="s">
        <v>53</v>
      </c>
      <c r="D366" s="558">
        <v>41533</v>
      </c>
      <c r="E366" s="559">
        <v>1203</v>
      </c>
      <c r="F366" s="622">
        <v>49.29</v>
      </c>
      <c r="G366" s="623">
        <f t="shared" si="96"/>
        <v>59295.869999999995</v>
      </c>
      <c r="H366" s="562"/>
      <c r="I366" s="589">
        <v>41674</v>
      </c>
      <c r="J366" s="622">
        <v>56.76</v>
      </c>
      <c r="K366" s="624">
        <f t="shared" si="97"/>
        <v>68282.28</v>
      </c>
      <c r="L366" s="625">
        <f t="shared" si="98"/>
        <v>8986.4100000000035</v>
      </c>
      <c r="M366" s="626">
        <v>1</v>
      </c>
      <c r="N366" s="565">
        <f t="shared" si="99"/>
        <v>8986.4100000000035</v>
      </c>
      <c r="O366" s="627" t="s">
        <v>3</v>
      </c>
      <c r="P366" s="313"/>
    </row>
    <row r="367" spans="1:16" s="112" customFormat="1" ht="15" customHeight="1">
      <c r="A367" s="621" t="s">
        <v>1186</v>
      </c>
      <c r="B367" s="592" t="s">
        <v>1187</v>
      </c>
      <c r="C367" s="47" t="s">
        <v>53</v>
      </c>
      <c r="D367" s="637">
        <v>41473</v>
      </c>
      <c r="E367" s="638">
        <v>1174</v>
      </c>
      <c r="F367" s="639">
        <v>44.755000000000003</v>
      </c>
      <c r="G367" s="623">
        <f t="shared" si="96"/>
        <v>52542.37</v>
      </c>
      <c r="H367" s="639"/>
      <c r="I367" s="589">
        <v>41674</v>
      </c>
      <c r="J367" s="640">
        <v>52.63</v>
      </c>
      <c r="K367" s="624">
        <f t="shared" si="97"/>
        <v>61787.62</v>
      </c>
      <c r="L367" s="625">
        <f t="shared" si="98"/>
        <v>9245.25</v>
      </c>
      <c r="M367" s="626">
        <v>1</v>
      </c>
      <c r="N367" s="565">
        <f t="shared" si="99"/>
        <v>9245.25</v>
      </c>
      <c r="O367" s="627"/>
      <c r="P367" s="315"/>
    </row>
    <row r="368" spans="1:16" s="112" customFormat="1" ht="15" customHeight="1">
      <c r="A368" s="417" t="s">
        <v>1496</v>
      </c>
      <c r="B368" s="545" t="s">
        <v>1497</v>
      </c>
      <c r="C368" s="438" t="s">
        <v>53</v>
      </c>
      <c r="D368" s="439">
        <v>41612</v>
      </c>
      <c r="E368" s="440">
        <v>422</v>
      </c>
      <c r="F368" s="634">
        <v>227.1</v>
      </c>
      <c r="G368" s="635">
        <f t="shared" si="96"/>
        <v>95836.2</v>
      </c>
      <c r="H368" s="443"/>
      <c r="I368" s="525">
        <v>41675</v>
      </c>
      <c r="J368" s="634">
        <v>225.25</v>
      </c>
      <c r="K368" s="615">
        <f t="shared" si="97"/>
        <v>95055.5</v>
      </c>
      <c r="L368" s="616">
        <f t="shared" si="98"/>
        <v>-780.69999999999709</v>
      </c>
      <c r="M368" s="636">
        <v>1</v>
      </c>
      <c r="N368" s="446">
        <f t="shared" si="99"/>
        <v>-780.69999999999709</v>
      </c>
      <c r="O368" s="434"/>
    </row>
    <row r="369" spans="1:16" s="112" customFormat="1" ht="15" customHeight="1">
      <c r="A369" s="621" t="s">
        <v>1523</v>
      </c>
      <c r="B369" s="544" t="s">
        <v>1224</v>
      </c>
      <c r="C369" s="384" t="s">
        <v>53</v>
      </c>
      <c r="D369" s="558">
        <v>41627</v>
      </c>
      <c r="E369" s="559">
        <v>669</v>
      </c>
      <c r="F369" s="622">
        <v>97.71</v>
      </c>
      <c r="G369" s="623">
        <f t="shared" si="96"/>
        <v>65367.99</v>
      </c>
      <c r="H369" s="562"/>
      <c r="I369" s="589">
        <v>41676</v>
      </c>
      <c r="J369" s="622">
        <v>93.01</v>
      </c>
      <c r="K369" s="624">
        <f t="shared" si="97"/>
        <v>62223.69</v>
      </c>
      <c r="L369" s="625">
        <f t="shared" si="98"/>
        <v>-3144.2999999999956</v>
      </c>
      <c r="M369" s="626">
        <v>1</v>
      </c>
      <c r="N369" s="565">
        <f t="shared" si="99"/>
        <v>-3144.2999999999956</v>
      </c>
      <c r="O369" s="627" t="s">
        <v>3</v>
      </c>
      <c r="P369" s="315"/>
    </row>
    <row r="370" spans="1:16" s="112" customFormat="1" ht="15.95" customHeight="1">
      <c r="A370" s="621" t="s">
        <v>1508</v>
      </c>
      <c r="B370" s="592" t="s">
        <v>1509</v>
      </c>
      <c r="C370" s="47" t="s">
        <v>53</v>
      </c>
      <c r="D370" s="637">
        <v>41451</v>
      </c>
      <c r="E370" s="638">
        <v>3457</v>
      </c>
      <c r="F370" s="639">
        <v>12.34</v>
      </c>
      <c r="G370" s="623">
        <f t="shared" si="96"/>
        <v>42659.38</v>
      </c>
      <c r="H370" s="639"/>
      <c r="I370" s="589">
        <v>41674</v>
      </c>
      <c r="J370" s="640">
        <v>19.43</v>
      </c>
      <c r="K370" s="624">
        <f t="shared" si="97"/>
        <v>67169.509999999995</v>
      </c>
      <c r="L370" s="625">
        <f t="shared" si="98"/>
        <v>24510.129999999997</v>
      </c>
      <c r="M370" s="626">
        <v>1</v>
      </c>
      <c r="N370" s="565">
        <f t="shared" si="99"/>
        <v>24510.129999999997</v>
      </c>
      <c r="O370" s="643"/>
    </row>
    <row r="371" spans="1:16" ht="15.95" customHeight="1">
      <c r="A371" s="417" t="s">
        <v>1493</v>
      </c>
      <c r="B371" s="545" t="s">
        <v>1510</v>
      </c>
      <c r="C371" s="438" t="s">
        <v>53</v>
      </c>
      <c r="D371" s="439">
        <v>41610</v>
      </c>
      <c r="E371" s="440">
        <v>4872</v>
      </c>
      <c r="F371" s="634">
        <v>18.18</v>
      </c>
      <c r="G371" s="635">
        <f t="shared" si="96"/>
        <v>88572.959999999992</v>
      </c>
      <c r="H371" s="443"/>
      <c r="I371" s="525">
        <v>41674</v>
      </c>
      <c r="J371" s="634">
        <v>19.43</v>
      </c>
      <c r="K371" s="615">
        <f t="shared" si="97"/>
        <v>94662.959999999992</v>
      </c>
      <c r="L371" s="616">
        <f t="shared" si="98"/>
        <v>6090</v>
      </c>
      <c r="M371" s="636">
        <v>1</v>
      </c>
      <c r="N371" s="446">
        <f t="shared" si="99"/>
        <v>6090</v>
      </c>
      <c r="O371" s="434"/>
      <c r="P371" s="112"/>
    </row>
    <row r="372" spans="1:16" s="112" customFormat="1" ht="15" customHeight="1">
      <c r="A372" s="621" t="s">
        <v>1504</v>
      </c>
      <c r="B372" s="592" t="s">
        <v>1183</v>
      </c>
      <c r="C372" s="47" t="s">
        <v>53</v>
      </c>
      <c r="D372" s="637">
        <v>41457</v>
      </c>
      <c r="E372" s="638">
        <v>2200</v>
      </c>
      <c r="F372" s="639">
        <v>36.450000000000003</v>
      </c>
      <c r="G372" s="623">
        <f t="shared" si="96"/>
        <v>80190</v>
      </c>
      <c r="H372" s="639"/>
      <c r="I372" s="589">
        <v>41674</v>
      </c>
      <c r="J372" s="640">
        <v>39.24</v>
      </c>
      <c r="K372" s="624">
        <f t="shared" si="97"/>
        <v>86328</v>
      </c>
      <c r="L372" s="625">
        <f t="shared" si="98"/>
        <v>6138</v>
      </c>
      <c r="M372" s="626">
        <v>1</v>
      </c>
      <c r="N372" s="565">
        <f t="shared" si="99"/>
        <v>6138</v>
      </c>
      <c r="O372" s="643"/>
    </row>
    <row r="373" spans="1:16" s="112" customFormat="1" ht="15" customHeight="1">
      <c r="A373" s="621" t="s">
        <v>1505</v>
      </c>
      <c r="B373" s="545" t="s">
        <v>1183</v>
      </c>
      <c r="C373" s="570" t="s">
        <v>53</v>
      </c>
      <c r="D373" s="567">
        <v>41597</v>
      </c>
      <c r="E373" s="568">
        <v>4216</v>
      </c>
      <c r="F373" s="641">
        <v>38.75</v>
      </c>
      <c r="G373" s="623">
        <f t="shared" si="96"/>
        <v>163370</v>
      </c>
      <c r="H373" s="562"/>
      <c r="I373" s="589">
        <v>41674</v>
      </c>
      <c r="J373" s="641">
        <v>39.24</v>
      </c>
      <c r="K373" s="624">
        <f t="shared" si="97"/>
        <v>165435.84</v>
      </c>
      <c r="L373" s="625">
        <f t="shared" si="98"/>
        <v>2065.8399999999965</v>
      </c>
      <c r="M373" s="642">
        <v>1</v>
      </c>
      <c r="N373" s="565">
        <f t="shared" si="99"/>
        <v>2065.8399999999965</v>
      </c>
      <c r="O373" s="643"/>
    </row>
    <row r="374" spans="1:16" s="112" customFormat="1" ht="15" customHeight="1">
      <c r="A374" s="621" t="s">
        <v>1346</v>
      </c>
      <c r="B374" s="544" t="s">
        <v>1351</v>
      </c>
      <c r="C374" s="384" t="s">
        <v>53</v>
      </c>
      <c r="D374" s="558">
        <v>41534</v>
      </c>
      <c r="E374" s="559">
        <v>1408</v>
      </c>
      <c r="F374" s="622">
        <v>50.5</v>
      </c>
      <c r="G374" s="623">
        <f t="shared" si="96"/>
        <v>71104</v>
      </c>
      <c r="H374" s="562"/>
      <c r="I374" s="589">
        <v>41674</v>
      </c>
      <c r="J374" s="622">
        <v>59.26</v>
      </c>
      <c r="K374" s="624">
        <f t="shared" si="97"/>
        <v>83438.080000000002</v>
      </c>
      <c r="L374" s="625">
        <f t="shared" si="98"/>
        <v>12334.080000000002</v>
      </c>
      <c r="M374" s="626">
        <v>1</v>
      </c>
      <c r="N374" s="565">
        <f t="shared" si="99"/>
        <v>12334.080000000002</v>
      </c>
      <c r="O374" s="643"/>
    </row>
    <row r="375" spans="1:16" s="112" customFormat="1" ht="15" customHeight="1">
      <c r="A375" s="621" t="s">
        <v>1466</v>
      </c>
      <c r="B375" s="545" t="s">
        <v>1467</v>
      </c>
      <c r="C375" s="570" t="s">
        <v>53</v>
      </c>
      <c r="D375" s="567">
        <v>41596</v>
      </c>
      <c r="E375" s="568">
        <v>1466</v>
      </c>
      <c r="F375" s="641">
        <v>69.099999999999994</v>
      </c>
      <c r="G375" s="623">
        <f t="shared" si="96"/>
        <v>101300.59999999999</v>
      </c>
      <c r="H375" s="562"/>
      <c r="I375" s="589">
        <v>41674</v>
      </c>
      <c r="J375" s="641">
        <v>69.540000000000006</v>
      </c>
      <c r="K375" s="624">
        <f t="shared" si="97"/>
        <v>101945.64000000001</v>
      </c>
      <c r="L375" s="625">
        <f t="shared" si="98"/>
        <v>645.0400000000227</v>
      </c>
      <c r="M375" s="642">
        <v>1</v>
      </c>
      <c r="N375" s="565">
        <f t="shared" si="99"/>
        <v>645.0400000000227</v>
      </c>
      <c r="O375" s="643"/>
    </row>
    <row r="376" spans="1:16" s="112" customFormat="1" ht="15" customHeight="1">
      <c r="A376" s="476" t="s">
        <v>1545</v>
      </c>
      <c r="B376" s="586" t="s">
        <v>1544</v>
      </c>
      <c r="C376" s="449" t="s">
        <v>78</v>
      </c>
      <c r="D376" s="450">
        <v>41647</v>
      </c>
      <c r="E376" s="451">
        <v>1886</v>
      </c>
      <c r="F376" s="628">
        <v>83.41</v>
      </c>
      <c r="G376" s="629">
        <f>SUM(E376*F376)</f>
        <v>157311.25999999998</v>
      </c>
      <c r="H376" s="454"/>
      <c r="I376" s="525">
        <v>41684</v>
      </c>
      <c r="J376" s="628">
        <v>80.3</v>
      </c>
      <c r="K376" s="630">
        <f>SUM(E376*J376)</f>
        <v>151445.79999999999</v>
      </c>
      <c r="L376" s="631">
        <f>SUM(G376-K376)</f>
        <v>5865.4599999999919</v>
      </c>
      <c r="M376" s="632">
        <v>1</v>
      </c>
      <c r="N376" s="457">
        <f>SUM(L376*M376)</f>
        <v>5865.4599999999919</v>
      </c>
      <c r="O376" s="633"/>
      <c r="P376" s="114"/>
    </row>
    <row r="377" spans="1:16" s="112" customFormat="1" ht="15" customHeight="1">
      <c r="A377" s="621" t="s">
        <v>1156</v>
      </c>
      <c r="B377" s="545" t="s">
        <v>1155</v>
      </c>
      <c r="C377" s="570" t="s">
        <v>53</v>
      </c>
      <c r="D377" s="567">
        <v>41589</v>
      </c>
      <c r="E377" s="568">
        <v>2573</v>
      </c>
      <c r="F377" s="641">
        <v>48.76</v>
      </c>
      <c r="G377" s="623">
        <f>SUM(E377*F377)</f>
        <v>125459.48</v>
      </c>
      <c r="H377" s="562"/>
      <c r="I377" s="590">
        <v>41689</v>
      </c>
      <c r="J377" s="641">
        <v>91.65</v>
      </c>
      <c r="K377" s="624">
        <f>SUM(E377*J377)</f>
        <v>235815.45</v>
      </c>
      <c r="L377" s="625">
        <f>SUM(K377-G377)</f>
        <v>110355.97000000002</v>
      </c>
      <c r="M377" s="642">
        <v>1</v>
      </c>
      <c r="N377" s="565">
        <f>SUM(L377*M377)</f>
        <v>110355.97000000002</v>
      </c>
      <c r="O377" s="643"/>
    </row>
    <row r="378" spans="1:16" s="112" customFormat="1" ht="15" customHeight="1">
      <c r="A378" s="621" t="s">
        <v>1589</v>
      </c>
      <c r="B378" s="544" t="s">
        <v>1590</v>
      </c>
      <c r="C378" s="384" t="s">
        <v>53</v>
      </c>
      <c r="D378" s="558">
        <v>41694</v>
      </c>
      <c r="E378" s="559">
        <v>4398</v>
      </c>
      <c r="F378" s="640">
        <v>19.420000000000002</v>
      </c>
      <c r="G378" s="623">
        <f t="shared" ref="G378:G383" si="100">SUM(E378*F378)</f>
        <v>85409.16</v>
      </c>
      <c r="H378" s="562"/>
      <c r="I378" s="589">
        <v>41701</v>
      </c>
      <c r="J378" s="805">
        <v>18.239999999999998</v>
      </c>
      <c r="K378" s="624">
        <f t="shared" ref="K378:K383" si="101">SUM(E378*J378)</f>
        <v>80219.51999999999</v>
      </c>
      <c r="L378" s="625">
        <f>SUM(K378-G378)</f>
        <v>-5189.640000000014</v>
      </c>
      <c r="M378" s="626">
        <v>1</v>
      </c>
      <c r="N378" s="565">
        <f t="shared" ref="N378:N383" si="102">SUM(L378*M378)</f>
        <v>-5189.640000000014</v>
      </c>
      <c r="O378" s="627" t="s">
        <v>3</v>
      </c>
      <c r="P378" s="315"/>
    </row>
    <row r="379" spans="1:16" s="112" customFormat="1" ht="15" customHeight="1">
      <c r="A379" s="621" t="s">
        <v>1542</v>
      </c>
      <c r="B379" s="544" t="s">
        <v>1543</v>
      </c>
      <c r="C379" s="384" t="s">
        <v>53</v>
      </c>
      <c r="D379" s="558">
        <v>41645</v>
      </c>
      <c r="E379" s="559">
        <v>3772</v>
      </c>
      <c r="F379" s="640">
        <v>22.87</v>
      </c>
      <c r="G379" s="623">
        <f t="shared" si="100"/>
        <v>86265.64</v>
      </c>
      <c r="H379" s="562"/>
      <c r="I379" s="589">
        <v>41710</v>
      </c>
      <c r="J379" s="805">
        <v>25.28</v>
      </c>
      <c r="K379" s="624">
        <f t="shared" si="101"/>
        <v>95356.160000000003</v>
      </c>
      <c r="L379" s="625">
        <f>SUM(K379-G379)</f>
        <v>9090.5200000000041</v>
      </c>
      <c r="M379" s="626">
        <v>1</v>
      </c>
      <c r="N379" s="565">
        <f t="shared" si="102"/>
        <v>9090.5200000000041</v>
      </c>
      <c r="O379" s="627" t="s">
        <v>3</v>
      </c>
      <c r="P379" s="315"/>
    </row>
    <row r="380" spans="1:16" s="112" customFormat="1" ht="15" customHeight="1">
      <c r="A380" s="621" t="s">
        <v>1574</v>
      </c>
      <c r="B380" s="544" t="s">
        <v>1575</v>
      </c>
      <c r="C380" s="384" t="s">
        <v>53</v>
      </c>
      <c r="D380" s="558">
        <v>41681</v>
      </c>
      <c r="E380" s="559">
        <v>2668</v>
      </c>
      <c r="F380" s="640">
        <v>32.31</v>
      </c>
      <c r="G380" s="623">
        <f t="shared" si="100"/>
        <v>86203.08</v>
      </c>
      <c r="H380" s="562"/>
      <c r="I380" s="589">
        <v>41708</v>
      </c>
      <c r="J380" s="805">
        <v>33.1</v>
      </c>
      <c r="K380" s="624">
        <f t="shared" si="101"/>
        <v>88310.8</v>
      </c>
      <c r="L380" s="625">
        <f>SUM(K380-G380)</f>
        <v>2107.7200000000012</v>
      </c>
      <c r="M380" s="626">
        <v>1</v>
      </c>
      <c r="N380" s="565">
        <f t="shared" si="102"/>
        <v>2107.7200000000012</v>
      </c>
      <c r="O380" s="627" t="s">
        <v>3</v>
      </c>
      <c r="P380" s="315"/>
    </row>
    <row r="381" spans="1:16" s="112" customFormat="1" ht="15" customHeight="1">
      <c r="A381" s="621" t="s">
        <v>1595</v>
      </c>
      <c r="B381" s="544" t="s">
        <v>1295</v>
      </c>
      <c r="C381" s="384" t="s">
        <v>53</v>
      </c>
      <c r="D381" s="558">
        <v>41705</v>
      </c>
      <c r="E381" s="559">
        <v>998</v>
      </c>
      <c r="F381" s="640">
        <v>138.44999999999999</v>
      </c>
      <c r="G381" s="623">
        <f t="shared" si="100"/>
        <v>138173.09999999998</v>
      </c>
      <c r="H381" s="562"/>
      <c r="I381" s="589">
        <v>41723</v>
      </c>
      <c r="J381" s="805">
        <v>133.77000000000001</v>
      </c>
      <c r="K381" s="624">
        <f t="shared" si="101"/>
        <v>133502.46000000002</v>
      </c>
      <c r="L381" s="625">
        <f>SUM(K381-G381)</f>
        <v>-4670.6399999999558</v>
      </c>
      <c r="M381" s="626">
        <v>1</v>
      </c>
      <c r="N381" s="565">
        <f t="shared" si="102"/>
        <v>-4670.6399999999558</v>
      </c>
      <c r="O381" s="627" t="s">
        <v>3</v>
      </c>
      <c r="P381" s="315"/>
    </row>
    <row r="382" spans="1:16" s="112" customFormat="1" ht="15" customHeight="1">
      <c r="A382" s="476" t="s">
        <v>1617</v>
      </c>
      <c r="B382" s="586" t="s">
        <v>1618</v>
      </c>
      <c r="C382" s="449" t="s">
        <v>78</v>
      </c>
      <c r="D382" s="450">
        <v>41719</v>
      </c>
      <c r="E382" s="451">
        <v>6446</v>
      </c>
      <c r="F382" s="800">
        <v>18.71</v>
      </c>
      <c r="G382" s="629">
        <f t="shared" si="100"/>
        <v>120604.66</v>
      </c>
      <c r="H382" s="454"/>
      <c r="I382" s="525">
        <v>41723</v>
      </c>
      <c r="J382" s="806">
        <v>19.39</v>
      </c>
      <c r="K382" s="630">
        <f t="shared" si="101"/>
        <v>124987.94</v>
      </c>
      <c r="L382" s="631">
        <f>SUM(G382-K382)</f>
        <v>-4383.2799999999988</v>
      </c>
      <c r="M382" s="632">
        <v>1</v>
      </c>
      <c r="N382" s="457">
        <f t="shared" si="102"/>
        <v>-4383.2799999999988</v>
      </c>
      <c r="O382" s="633"/>
      <c r="P382" s="114"/>
    </row>
    <row r="383" spans="1:16" s="112" customFormat="1" ht="15" customHeight="1">
      <c r="A383" s="621" t="s">
        <v>1472</v>
      </c>
      <c r="B383" s="545" t="s">
        <v>1473</v>
      </c>
      <c r="C383" s="570" t="s">
        <v>53</v>
      </c>
      <c r="D383" s="567">
        <v>41597</v>
      </c>
      <c r="E383" s="568">
        <v>1975</v>
      </c>
      <c r="F383" s="801">
        <v>66.760000000000005</v>
      </c>
      <c r="G383" s="623">
        <f t="shared" si="100"/>
        <v>131851</v>
      </c>
      <c r="H383" s="562"/>
      <c r="I383" s="590">
        <v>41733</v>
      </c>
      <c r="J383" s="808">
        <v>67.900000000000006</v>
      </c>
      <c r="K383" s="624">
        <f t="shared" si="101"/>
        <v>134102.5</v>
      </c>
      <c r="L383" s="625">
        <f t="shared" ref="L383:L390" si="103">SUM(K383-G383)</f>
        <v>2251.5</v>
      </c>
      <c r="M383" s="642">
        <v>1</v>
      </c>
      <c r="N383" s="565">
        <f t="shared" si="102"/>
        <v>2251.5</v>
      </c>
      <c r="O383" s="643"/>
    </row>
    <row r="384" spans="1:16" s="112" customFormat="1" ht="15" customHeight="1">
      <c r="A384" s="621" t="s">
        <v>607</v>
      </c>
      <c r="B384" s="544" t="s">
        <v>608</v>
      </c>
      <c r="C384" s="384" t="s">
        <v>53</v>
      </c>
      <c r="D384" s="558">
        <v>41681</v>
      </c>
      <c r="E384" s="559">
        <v>3060</v>
      </c>
      <c r="F384" s="640">
        <v>37.89</v>
      </c>
      <c r="G384" s="623">
        <f t="shared" ref="G384:G390" si="104">SUM(E384*F384)</f>
        <v>115943.40000000001</v>
      </c>
      <c r="H384" s="562"/>
      <c r="I384" s="589">
        <v>41737</v>
      </c>
      <c r="J384" s="805">
        <v>38</v>
      </c>
      <c r="K384" s="624">
        <f t="shared" ref="K384:K390" si="105">SUM(E384*J384)</f>
        <v>116280</v>
      </c>
      <c r="L384" s="625">
        <f t="shared" si="103"/>
        <v>336.59999999999127</v>
      </c>
      <c r="M384" s="626">
        <v>1</v>
      </c>
      <c r="N384" s="565">
        <f t="shared" ref="N384:N390" si="106">SUM(L384*M384)</f>
        <v>336.59999999999127</v>
      </c>
      <c r="O384" s="627" t="s">
        <v>3</v>
      </c>
      <c r="P384" s="315"/>
    </row>
    <row r="385" spans="1:16" s="112" customFormat="1" ht="15" customHeight="1">
      <c r="A385" s="621" t="s">
        <v>1593</v>
      </c>
      <c r="B385" s="544" t="s">
        <v>1594</v>
      </c>
      <c r="C385" s="384" t="s">
        <v>53</v>
      </c>
      <c r="D385" s="558">
        <v>41704</v>
      </c>
      <c r="E385" s="559">
        <v>4644</v>
      </c>
      <c r="F385" s="640">
        <v>32.590000000000003</v>
      </c>
      <c r="G385" s="623">
        <f t="shared" si="104"/>
        <v>151347.96000000002</v>
      </c>
      <c r="H385" s="562"/>
      <c r="I385" s="589">
        <v>41739</v>
      </c>
      <c r="J385" s="805">
        <v>33.42</v>
      </c>
      <c r="K385" s="624">
        <f t="shared" si="105"/>
        <v>155202.48000000001</v>
      </c>
      <c r="L385" s="625">
        <f t="shared" si="103"/>
        <v>3854.5199999999895</v>
      </c>
      <c r="M385" s="626">
        <v>1</v>
      </c>
      <c r="N385" s="565">
        <f t="shared" si="106"/>
        <v>3854.5199999999895</v>
      </c>
      <c r="O385" s="627" t="s">
        <v>3</v>
      </c>
      <c r="P385" s="315"/>
    </row>
    <row r="386" spans="1:16" s="112" customFormat="1" ht="15" customHeight="1">
      <c r="A386" s="621" t="s">
        <v>858</v>
      </c>
      <c r="B386" s="544" t="s">
        <v>859</v>
      </c>
      <c r="C386" s="384" t="s">
        <v>53</v>
      </c>
      <c r="D386" s="558">
        <v>41682</v>
      </c>
      <c r="E386" s="559">
        <v>301</v>
      </c>
      <c r="F386" s="640">
        <v>306.89999999999998</v>
      </c>
      <c r="G386" s="623">
        <f t="shared" si="104"/>
        <v>92376.9</v>
      </c>
      <c r="H386" s="562"/>
      <c r="I386" s="589">
        <v>41740</v>
      </c>
      <c r="J386" s="805">
        <v>295.62</v>
      </c>
      <c r="K386" s="624">
        <f t="shared" si="105"/>
        <v>88981.62</v>
      </c>
      <c r="L386" s="625">
        <f t="shared" si="103"/>
        <v>-3395.2799999999988</v>
      </c>
      <c r="M386" s="626">
        <v>1</v>
      </c>
      <c r="N386" s="565">
        <f t="shared" si="106"/>
        <v>-3395.2799999999988</v>
      </c>
      <c r="O386" s="627" t="s">
        <v>3</v>
      </c>
      <c r="P386" s="315"/>
    </row>
    <row r="387" spans="1:16" s="114" customFormat="1" ht="15" customHeight="1">
      <c r="A387" s="621" t="s">
        <v>1573</v>
      </c>
      <c r="B387" s="544" t="s">
        <v>1576</v>
      </c>
      <c r="C387" s="384" t="s">
        <v>53</v>
      </c>
      <c r="D387" s="558">
        <v>41682</v>
      </c>
      <c r="E387" s="559">
        <v>2931</v>
      </c>
      <c r="F387" s="640">
        <v>49.94</v>
      </c>
      <c r="G387" s="623">
        <f t="shared" si="104"/>
        <v>146374.13999999998</v>
      </c>
      <c r="H387" s="562"/>
      <c r="I387" s="589">
        <v>41737</v>
      </c>
      <c r="J387" s="805">
        <v>51.67</v>
      </c>
      <c r="K387" s="624">
        <f t="shared" si="105"/>
        <v>151444.77000000002</v>
      </c>
      <c r="L387" s="625">
        <f t="shared" si="103"/>
        <v>5070.6300000000338</v>
      </c>
      <c r="M387" s="626">
        <v>1</v>
      </c>
      <c r="N387" s="565">
        <f t="shared" si="106"/>
        <v>5070.6300000000338</v>
      </c>
      <c r="O387" s="627" t="s">
        <v>3</v>
      </c>
      <c r="P387" s="315"/>
    </row>
    <row r="388" spans="1:16" s="112" customFormat="1" ht="15" customHeight="1">
      <c r="A388" s="621" t="s">
        <v>1480</v>
      </c>
      <c r="B388" s="544" t="s">
        <v>1481</v>
      </c>
      <c r="C388" s="384" t="s">
        <v>53</v>
      </c>
      <c r="D388" s="558">
        <v>41724</v>
      </c>
      <c r="E388" s="559">
        <v>5178</v>
      </c>
      <c r="F388" s="640">
        <v>48.52</v>
      </c>
      <c r="G388" s="623">
        <f t="shared" si="104"/>
        <v>251236.56000000003</v>
      </c>
      <c r="H388" s="562"/>
      <c r="I388" s="589">
        <v>41738</v>
      </c>
      <c r="J388" s="805">
        <v>47.66</v>
      </c>
      <c r="K388" s="624">
        <f t="shared" si="105"/>
        <v>246783.47999999998</v>
      </c>
      <c r="L388" s="625">
        <f t="shared" si="103"/>
        <v>-4453.0800000000454</v>
      </c>
      <c r="M388" s="626">
        <v>1</v>
      </c>
      <c r="N388" s="565">
        <f t="shared" si="106"/>
        <v>-4453.0800000000454</v>
      </c>
      <c r="O388" s="627" t="s">
        <v>3</v>
      </c>
      <c r="P388" s="315"/>
    </row>
    <row r="389" spans="1:16" s="112" customFormat="1" ht="15" customHeight="1">
      <c r="A389" s="621" t="s">
        <v>1628</v>
      </c>
      <c r="B389" s="544" t="s">
        <v>1629</v>
      </c>
      <c r="C389" s="384" t="s">
        <v>53</v>
      </c>
      <c r="D389" s="558">
        <v>41730</v>
      </c>
      <c r="E389" s="559">
        <v>4028</v>
      </c>
      <c r="F389" s="640">
        <v>32.81</v>
      </c>
      <c r="G389" s="623">
        <f t="shared" si="104"/>
        <v>132158.68000000002</v>
      </c>
      <c r="H389" s="562"/>
      <c r="I389" s="589">
        <v>41736</v>
      </c>
      <c r="J389" s="805">
        <v>31.03</v>
      </c>
      <c r="K389" s="624">
        <f t="shared" si="105"/>
        <v>124988.84000000001</v>
      </c>
      <c r="L389" s="625">
        <f t="shared" si="103"/>
        <v>-7169.8400000000111</v>
      </c>
      <c r="M389" s="626">
        <v>1</v>
      </c>
      <c r="N389" s="565">
        <f t="shared" si="106"/>
        <v>-7169.8400000000111</v>
      </c>
      <c r="O389" s="627" t="s">
        <v>3</v>
      </c>
      <c r="P389" s="315"/>
    </row>
    <row r="390" spans="1:16" s="114" customFormat="1" ht="15" customHeight="1">
      <c r="A390" s="621" t="s">
        <v>482</v>
      </c>
      <c r="B390" s="544" t="s">
        <v>483</v>
      </c>
      <c r="C390" s="384" t="s">
        <v>53</v>
      </c>
      <c r="D390" s="558">
        <v>41648</v>
      </c>
      <c r="E390" s="559">
        <v>3415</v>
      </c>
      <c r="F390" s="640">
        <v>45.64</v>
      </c>
      <c r="G390" s="623">
        <f t="shared" si="104"/>
        <v>155860.6</v>
      </c>
      <c r="H390" s="562"/>
      <c r="I390" s="589">
        <v>41737</v>
      </c>
      <c r="J390" s="805">
        <v>48.53</v>
      </c>
      <c r="K390" s="624">
        <f t="shared" si="105"/>
        <v>165729.95000000001</v>
      </c>
      <c r="L390" s="625">
        <f t="shared" si="103"/>
        <v>9869.3500000000058</v>
      </c>
      <c r="M390" s="626">
        <v>1</v>
      </c>
      <c r="N390" s="565">
        <f t="shared" si="106"/>
        <v>9869.3500000000058</v>
      </c>
      <c r="O390" s="627" t="s">
        <v>3</v>
      </c>
      <c r="P390" s="315"/>
    </row>
    <row r="391" spans="1:16" s="112" customFormat="1" ht="15" customHeight="1">
      <c r="A391" s="621" t="s">
        <v>1625</v>
      </c>
      <c r="B391" s="544" t="s">
        <v>1626</v>
      </c>
      <c r="C391" s="384" t="s">
        <v>53</v>
      </c>
      <c r="D391" s="558">
        <v>41730</v>
      </c>
      <c r="E391" s="559">
        <v>4596</v>
      </c>
      <c r="F391" s="640">
        <v>36.22</v>
      </c>
      <c r="G391" s="623">
        <f t="shared" ref="G391:G396" si="107">SUM(E391*F391)</f>
        <v>166467.12</v>
      </c>
      <c r="H391" s="562"/>
      <c r="I391" s="589">
        <v>41740</v>
      </c>
      <c r="J391" s="805">
        <v>34.659999999999997</v>
      </c>
      <c r="K391" s="624">
        <f t="shared" ref="K391:K396" si="108">SUM(E391*J391)</f>
        <v>159297.35999999999</v>
      </c>
      <c r="L391" s="625">
        <f>SUM(K391-G391)</f>
        <v>-7169.7600000000093</v>
      </c>
      <c r="M391" s="626">
        <v>1</v>
      </c>
      <c r="N391" s="565">
        <f t="shared" ref="N391:N396" si="109">SUM(L391*M391)</f>
        <v>-7169.7600000000093</v>
      </c>
      <c r="O391" s="627" t="s">
        <v>3</v>
      </c>
      <c r="P391" s="315"/>
    </row>
    <row r="392" spans="1:16" s="112" customFormat="1" ht="15" customHeight="1">
      <c r="A392" s="621" t="s">
        <v>1627</v>
      </c>
      <c r="B392" s="544" t="s">
        <v>994</v>
      </c>
      <c r="C392" s="384" t="s">
        <v>53</v>
      </c>
      <c r="D392" s="558">
        <v>41730</v>
      </c>
      <c r="E392" s="559">
        <v>3414</v>
      </c>
      <c r="F392" s="640">
        <v>56.23</v>
      </c>
      <c r="G392" s="623">
        <f t="shared" si="107"/>
        <v>191969.22</v>
      </c>
      <c r="H392" s="562"/>
      <c r="I392" s="589">
        <v>41740</v>
      </c>
      <c r="J392" s="805">
        <v>54.13</v>
      </c>
      <c r="K392" s="624">
        <f t="shared" si="108"/>
        <v>184799.82</v>
      </c>
      <c r="L392" s="625">
        <f>SUM(K392-G392)</f>
        <v>-7169.3999999999942</v>
      </c>
      <c r="M392" s="626">
        <v>1</v>
      </c>
      <c r="N392" s="565">
        <f t="shared" si="109"/>
        <v>-7169.3999999999942</v>
      </c>
      <c r="O392" s="627" t="s">
        <v>3</v>
      </c>
      <c r="P392" s="315"/>
    </row>
    <row r="393" spans="1:16" s="112" customFormat="1" ht="15" customHeight="1">
      <c r="A393" s="621" t="s">
        <v>1538</v>
      </c>
      <c r="B393" s="544" t="s">
        <v>1537</v>
      </c>
      <c r="C393" s="384" t="s">
        <v>53</v>
      </c>
      <c r="D393" s="558">
        <v>41639</v>
      </c>
      <c r="E393" s="559">
        <v>1030</v>
      </c>
      <c r="F393" s="640">
        <v>167.67</v>
      </c>
      <c r="G393" s="623">
        <f t="shared" si="107"/>
        <v>172700.09999999998</v>
      </c>
      <c r="H393" s="562"/>
      <c r="I393" s="589">
        <v>41740</v>
      </c>
      <c r="J393" s="805">
        <v>182.3</v>
      </c>
      <c r="K393" s="624">
        <f t="shared" si="108"/>
        <v>187769</v>
      </c>
      <c r="L393" s="625">
        <f>SUM(K393-G393)</f>
        <v>15068.900000000023</v>
      </c>
      <c r="M393" s="626">
        <v>1</v>
      </c>
      <c r="N393" s="565">
        <f t="shared" si="109"/>
        <v>15068.900000000023</v>
      </c>
      <c r="O393" s="627" t="s">
        <v>3</v>
      </c>
      <c r="P393" s="315"/>
    </row>
    <row r="394" spans="1:16" s="112" customFormat="1" ht="15" customHeight="1">
      <c r="A394" s="476" t="s">
        <v>1342</v>
      </c>
      <c r="B394" s="586" t="s">
        <v>1354</v>
      </c>
      <c r="C394" s="449" t="s">
        <v>78</v>
      </c>
      <c r="D394" s="450">
        <v>41740</v>
      </c>
      <c r="E394" s="451">
        <v>2763</v>
      </c>
      <c r="F394" s="800">
        <v>52.93</v>
      </c>
      <c r="G394" s="629">
        <f t="shared" si="107"/>
        <v>146245.59</v>
      </c>
      <c r="H394" s="454"/>
      <c r="I394" s="525">
        <v>41751</v>
      </c>
      <c r="J394" s="806">
        <v>55.51</v>
      </c>
      <c r="K394" s="630">
        <f t="shared" si="108"/>
        <v>153374.13</v>
      </c>
      <c r="L394" s="631">
        <f>SUM(G394-K394)</f>
        <v>-7128.5400000000081</v>
      </c>
      <c r="M394" s="632">
        <v>1</v>
      </c>
      <c r="N394" s="457">
        <f t="shared" si="109"/>
        <v>-7128.5400000000081</v>
      </c>
      <c r="O394" s="633"/>
      <c r="P394" s="114"/>
    </row>
    <row r="395" spans="1:16" s="112" customFormat="1" ht="15" customHeight="1">
      <c r="A395" s="476" t="s">
        <v>1655</v>
      </c>
      <c r="B395" s="586" t="s">
        <v>1656</v>
      </c>
      <c r="C395" s="449" t="s">
        <v>78</v>
      </c>
      <c r="D395" s="450">
        <v>41740</v>
      </c>
      <c r="E395" s="451">
        <v>1605</v>
      </c>
      <c r="F395" s="800">
        <v>45.33</v>
      </c>
      <c r="G395" s="629">
        <f t="shared" si="107"/>
        <v>72754.649999999994</v>
      </c>
      <c r="H395" s="454"/>
      <c r="I395" s="525">
        <v>41753</v>
      </c>
      <c r="J395" s="806">
        <v>47.75</v>
      </c>
      <c r="K395" s="630">
        <f t="shared" si="108"/>
        <v>76638.75</v>
      </c>
      <c r="L395" s="631">
        <f>SUM(G395-K395)</f>
        <v>-3884.1000000000058</v>
      </c>
      <c r="M395" s="632">
        <v>1</v>
      </c>
      <c r="N395" s="457">
        <f t="shared" si="109"/>
        <v>-3884.1000000000058</v>
      </c>
      <c r="O395" s="633"/>
      <c r="P395" s="114"/>
    </row>
    <row r="396" spans="1:16" s="112" customFormat="1" ht="15" customHeight="1">
      <c r="A396" s="621" t="s">
        <v>1671</v>
      </c>
      <c r="B396" s="544" t="s">
        <v>1672</v>
      </c>
      <c r="C396" s="846" t="s">
        <v>53</v>
      </c>
      <c r="D396" s="558">
        <v>41751</v>
      </c>
      <c r="E396" s="559">
        <v>3183</v>
      </c>
      <c r="F396" s="640">
        <v>61.15</v>
      </c>
      <c r="G396" s="623">
        <f t="shared" si="107"/>
        <v>194640.44999999998</v>
      </c>
      <c r="H396" s="562"/>
      <c r="I396" s="589">
        <v>41753</v>
      </c>
      <c r="J396" s="805">
        <v>59.07</v>
      </c>
      <c r="K396" s="624">
        <f t="shared" si="108"/>
        <v>188019.81</v>
      </c>
      <c r="L396" s="625">
        <f t="shared" ref="L396:L401" si="110">SUM(K396-G396)</f>
        <v>-6620.6399999999849</v>
      </c>
      <c r="M396" s="626">
        <v>1</v>
      </c>
      <c r="N396" s="565">
        <f t="shared" si="109"/>
        <v>-6620.6399999999849</v>
      </c>
      <c r="O396" s="627" t="s">
        <v>3</v>
      </c>
      <c r="P396" s="315"/>
    </row>
    <row r="397" spans="1:16" s="112" customFormat="1" ht="15" customHeight="1">
      <c r="A397" s="621" t="s">
        <v>1661</v>
      </c>
      <c r="B397" s="544" t="s">
        <v>838</v>
      </c>
      <c r="C397" s="384" t="s">
        <v>53</v>
      </c>
      <c r="D397" s="558">
        <v>41745</v>
      </c>
      <c r="E397" s="559">
        <v>3837</v>
      </c>
      <c r="F397" s="640">
        <v>44.82</v>
      </c>
      <c r="G397" s="623">
        <f t="shared" ref="G397:G403" si="111">SUM(E397*F397)</f>
        <v>171974.34</v>
      </c>
      <c r="H397" s="562"/>
      <c r="I397" s="589">
        <v>41759</v>
      </c>
      <c r="J397" s="805">
        <v>43.16</v>
      </c>
      <c r="K397" s="624">
        <f t="shared" ref="K397:K403" si="112">SUM(E397*J397)</f>
        <v>165604.91999999998</v>
      </c>
      <c r="L397" s="625">
        <f t="shared" si="110"/>
        <v>-6369.4200000000128</v>
      </c>
      <c r="M397" s="626">
        <v>1</v>
      </c>
      <c r="N397" s="565">
        <f t="shared" ref="N397:N403" si="113">SUM(L397*M397)</f>
        <v>-6369.4200000000128</v>
      </c>
      <c r="O397" s="627" t="s">
        <v>3</v>
      </c>
      <c r="P397" s="315"/>
    </row>
    <row r="398" spans="1:16" s="112" customFormat="1" ht="15" customHeight="1">
      <c r="A398" s="621" t="s">
        <v>1610</v>
      </c>
      <c r="B398" s="544" t="s">
        <v>1106</v>
      </c>
      <c r="C398" s="384" t="s">
        <v>53</v>
      </c>
      <c r="D398" s="558">
        <v>41717</v>
      </c>
      <c r="E398" s="559">
        <v>3194</v>
      </c>
      <c r="F398" s="640">
        <v>50.37</v>
      </c>
      <c r="G398" s="623">
        <f t="shared" si="111"/>
        <v>160881.78</v>
      </c>
      <c r="H398" s="562"/>
      <c r="I398" s="589">
        <v>41759</v>
      </c>
      <c r="J398" s="805">
        <v>48.11</v>
      </c>
      <c r="K398" s="624">
        <f t="shared" si="112"/>
        <v>153663.34</v>
      </c>
      <c r="L398" s="625">
        <f t="shared" si="110"/>
        <v>-7218.4400000000023</v>
      </c>
      <c r="M398" s="626">
        <v>1</v>
      </c>
      <c r="N398" s="565">
        <f t="shared" si="113"/>
        <v>-7218.4400000000023</v>
      </c>
      <c r="O398" s="627" t="s">
        <v>3</v>
      </c>
      <c r="P398" s="315"/>
    </row>
    <row r="399" spans="1:16" s="112" customFormat="1" ht="15" customHeight="1">
      <c r="A399" s="621" t="s">
        <v>640</v>
      </c>
      <c r="B399" s="544" t="s">
        <v>641</v>
      </c>
      <c r="C399" s="384" t="s">
        <v>53</v>
      </c>
      <c r="D399" s="558">
        <v>41757</v>
      </c>
      <c r="E399" s="559">
        <v>2742</v>
      </c>
      <c r="F399" s="640">
        <v>91.66</v>
      </c>
      <c r="G399" s="623">
        <f t="shared" si="111"/>
        <v>251331.72</v>
      </c>
      <c r="H399" s="562"/>
      <c r="I399" s="589">
        <v>41760</v>
      </c>
      <c r="J399" s="805">
        <v>89.14</v>
      </c>
      <c r="K399" s="624">
        <f t="shared" si="112"/>
        <v>244421.88</v>
      </c>
      <c r="L399" s="625">
        <f t="shared" si="110"/>
        <v>-6909.8399999999965</v>
      </c>
      <c r="M399" s="626">
        <v>1</v>
      </c>
      <c r="N399" s="565">
        <f t="shared" si="113"/>
        <v>-6909.8399999999965</v>
      </c>
      <c r="O399" s="627" t="s">
        <v>3</v>
      </c>
      <c r="P399" s="315"/>
    </row>
    <row r="400" spans="1:16" s="112" customFormat="1" ht="15" customHeight="1">
      <c r="A400" s="621" t="s">
        <v>1683</v>
      </c>
      <c r="B400" s="544" t="s">
        <v>1682</v>
      </c>
      <c r="C400" s="384" t="s">
        <v>53</v>
      </c>
      <c r="D400" s="558">
        <v>41757</v>
      </c>
      <c r="E400" s="559">
        <v>1366</v>
      </c>
      <c r="F400" s="640">
        <v>174.64</v>
      </c>
      <c r="G400" s="623">
        <f t="shared" si="111"/>
        <v>238558.24</v>
      </c>
      <c r="H400" s="562"/>
      <c r="I400" s="589">
        <v>41761</v>
      </c>
      <c r="J400" s="805">
        <v>169.49</v>
      </c>
      <c r="K400" s="624">
        <f t="shared" si="112"/>
        <v>231523.34000000003</v>
      </c>
      <c r="L400" s="625">
        <f t="shared" si="110"/>
        <v>-7034.8999999999651</v>
      </c>
      <c r="M400" s="626">
        <v>1</v>
      </c>
      <c r="N400" s="565">
        <f t="shared" si="113"/>
        <v>-7034.8999999999651</v>
      </c>
      <c r="O400" s="627" t="s">
        <v>3</v>
      </c>
      <c r="P400" s="315"/>
    </row>
    <row r="401" spans="1:16" s="112" customFormat="1" ht="15" customHeight="1">
      <c r="A401" s="621" t="s">
        <v>1011</v>
      </c>
      <c r="B401" s="544" t="s">
        <v>1012</v>
      </c>
      <c r="C401" s="384" t="s">
        <v>53</v>
      </c>
      <c r="D401" s="558">
        <v>41759</v>
      </c>
      <c r="E401" s="559">
        <v>3004</v>
      </c>
      <c r="F401" s="640">
        <v>73.37</v>
      </c>
      <c r="G401" s="623">
        <f t="shared" si="111"/>
        <v>220403.48</v>
      </c>
      <c r="H401" s="562"/>
      <c r="I401" s="589">
        <v>41761</v>
      </c>
      <c r="J401" s="805">
        <v>71.069999999999993</v>
      </c>
      <c r="K401" s="624">
        <f t="shared" si="112"/>
        <v>213494.27999999997</v>
      </c>
      <c r="L401" s="625">
        <f t="shared" si="110"/>
        <v>-6909.2000000000407</v>
      </c>
      <c r="M401" s="626">
        <v>1</v>
      </c>
      <c r="N401" s="565">
        <f t="shared" si="113"/>
        <v>-6909.2000000000407</v>
      </c>
      <c r="O401" s="627" t="s">
        <v>3</v>
      </c>
      <c r="P401" s="315"/>
    </row>
    <row r="402" spans="1:16" s="112" customFormat="1" ht="15" customHeight="1">
      <c r="A402" s="621" t="s">
        <v>556</v>
      </c>
      <c r="B402" s="544" t="s">
        <v>557</v>
      </c>
      <c r="C402" s="384" t="s">
        <v>53</v>
      </c>
      <c r="D402" s="558">
        <v>41751</v>
      </c>
      <c r="E402" s="559">
        <v>2136</v>
      </c>
      <c r="F402" s="640">
        <v>78.91</v>
      </c>
      <c r="G402" s="623">
        <f t="shared" si="111"/>
        <v>168551.75999999998</v>
      </c>
      <c r="H402" s="562"/>
      <c r="I402" s="589">
        <v>41764</v>
      </c>
      <c r="J402" s="805">
        <v>75.75</v>
      </c>
      <c r="K402" s="624">
        <f t="shared" si="112"/>
        <v>161802</v>
      </c>
      <c r="L402" s="625">
        <f>SUM(K402-G402)</f>
        <v>-6749.7599999999802</v>
      </c>
      <c r="M402" s="626">
        <v>1</v>
      </c>
      <c r="N402" s="565">
        <f t="shared" si="113"/>
        <v>-6749.7599999999802</v>
      </c>
      <c r="O402" s="627" t="s">
        <v>3</v>
      </c>
      <c r="P402" s="315"/>
    </row>
    <row r="403" spans="1:16" s="112" customFormat="1" ht="15" customHeight="1">
      <c r="A403" s="621" t="s">
        <v>1664</v>
      </c>
      <c r="B403" s="544" t="s">
        <v>1285</v>
      </c>
      <c r="C403" s="384" t="s">
        <v>53</v>
      </c>
      <c r="D403" s="558">
        <v>41746</v>
      </c>
      <c r="E403" s="559">
        <v>1887</v>
      </c>
      <c r="F403" s="640">
        <v>127.59</v>
      </c>
      <c r="G403" s="623">
        <f t="shared" si="111"/>
        <v>240762.33000000002</v>
      </c>
      <c r="H403" s="562"/>
      <c r="I403" s="589">
        <v>41765</v>
      </c>
      <c r="J403" s="805">
        <v>125.06</v>
      </c>
      <c r="K403" s="624">
        <f t="shared" si="112"/>
        <v>235988.22</v>
      </c>
      <c r="L403" s="625">
        <f>SUM(K403-G403)</f>
        <v>-4774.1100000000151</v>
      </c>
      <c r="M403" s="626">
        <v>1</v>
      </c>
      <c r="N403" s="565">
        <f t="shared" si="113"/>
        <v>-4774.1100000000151</v>
      </c>
      <c r="O403" s="627" t="s">
        <v>3</v>
      </c>
      <c r="P403" s="315"/>
    </row>
    <row r="404" spans="1:16" s="112" customFormat="1" ht="15" customHeight="1">
      <c r="A404" s="621" t="s">
        <v>505</v>
      </c>
      <c r="B404" s="544" t="s">
        <v>506</v>
      </c>
      <c r="C404" s="384" t="s">
        <v>53</v>
      </c>
      <c r="D404" s="558">
        <v>41743</v>
      </c>
      <c r="E404" s="559">
        <v>7239</v>
      </c>
      <c r="F404" s="640">
        <v>30.85</v>
      </c>
      <c r="G404" s="623">
        <f t="shared" ref="G404:G413" si="114">SUM(E404*F404)</f>
        <v>223323.15000000002</v>
      </c>
      <c r="H404" s="562"/>
      <c r="I404" s="589">
        <v>41771</v>
      </c>
      <c r="J404" s="805">
        <v>30.6</v>
      </c>
      <c r="K404" s="624">
        <f t="shared" ref="K404:K413" si="115">SUM(E404*J404)</f>
        <v>221513.40000000002</v>
      </c>
      <c r="L404" s="625">
        <f>SUM(K404-G404)</f>
        <v>-1809.75</v>
      </c>
      <c r="M404" s="626">
        <v>1</v>
      </c>
      <c r="N404" s="565">
        <f t="shared" ref="N404:N413" si="116">SUM(L404*M404)</f>
        <v>-1809.75</v>
      </c>
      <c r="O404" s="627" t="s">
        <v>3</v>
      </c>
      <c r="P404" s="315"/>
    </row>
    <row r="405" spans="1:16" s="112" customFormat="1" ht="15" customHeight="1">
      <c r="A405" s="476" t="s">
        <v>1396</v>
      </c>
      <c r="B405" s="586" t="s">
        <v>1397</v>
      </c>
      <c r="C405" s="449" t="s">
        <v>78</v>
      </c>
      <c r="D405" s="450">
        <v>41764</v>
      </c>
      <c r="E405" s="451">
        <v>5039</v>
      </c>
      <c r="F405" s="800">
        <v>28.45</v>
      </c>
      <c r="G405" s="629">
        <f t="shared" si="114"/>
        <v>143359.54999999999</v>
      </c>
      <c r="H405" s="454"/>
      <c r="I405" s="525">
        <v>41771</v>
      </c>
      <c r="J405" s="806">
        <v>29.75</v>
      </c>
      <c r="K405" s="630">
        <f t="shared" si="115"/>
        <v>149910.25</v>
      </c>
      <c r="L405" s="631">
        <f>SUM(G405-K405)</f>
        <v>-6550.7000000000116</v>
      </c>
      <c r="M405" s="632">
        <v>1</v>
      </c>
      <c r="N405" s="457">
        <f t="shared" si="116"/>
        <v>-6550.7000000000116</v>
      </c>
      <c r="O405" s="633"/>
      <c r="P405" s="114"/>
    </row>
    <row r="406" spans="1:16" s="112" customFormat="1" ht="15" customHeight="1">
      <c r="A406" s="621" t="s">
        <v>588</v>
      </c>
      <c r="B406" s="544" t="s">
        <v>589</v>
      </c>
      <c r="C406" s="384" t="s">
        <v>53</v>
      </c>
      <c r="D406" s="558">
        <v>41729</v>
      </c>
      <c r="E406" s="559">
        <v>7458</v>
      </c>
      <c r="F406" s="640">
        <v>29.3</v>
      </c>
      <c r="G406" s="623">
        <f t="shared" si="114"/>
        <v>218519.4</v>
      </c>
      <c r="H406" s="562"/>
      <c r="I406" s="589">
        <v>41771</v>
      </c>
      <c r="J406" s="805">
        <v>29.02</v>
      </c>
      <c r="K406" s="624">
        <f t="shared" si="115"/>
        <v>216431.16</v>
      </c>
      <c r="L406" s="625">
        <f t="shared" ref="L406:L413" si="117">SUM(K406-G406)</f>
        <v>-2088.2399999999907</v>
      </c>
      <c r="M406" s="626">
        <v>1</v>
      </c>
      <c r="N406" s="565">
        <f t="shared" si="116"/>
        <v>-2088.2399999999907</v>
      </c>
      <c r="O406" s="627" t="s">
        <v>3</v>
      </c>
      <c r="P406" s="315"/>
    </row>
    <row r="407" spans="1:16" s="114" customFormat="1" ht="15" customHeight="1">
      <c r="A407" s="621" t="s">
        <v>1526</v>
      </c>
      <c r="B407" s="544" t="s">
        <v>1527</v>
      </c>
      <c r="C407" s="384" t="s">
        <v>53</v>
      </c>
      <c r="D407" s="558">
        <v>41767</v>
      </c>
      <c r="E407" s="559">
        <v>3291</v>
      </c>
      <c r="F407" s="640">
        <v>42.45</v>
      </c>
      <c r="G407" s="623">
        <f t="shared" si="114"/>
        <v>139702.95000000001</v>
      </c>
      <c r="H407" s="562"/>
      <c r="I407" s="589">
        <v>41774</v>
      </c>
      <c r="J407" s="805">
        <v>40.49</v>
      </c>
      <c r="K407" s="624">
        <f t="shared" si="115"/>
        <v>133252.59</v>
      </c>
      <c r="L407" s="625">
        <f t="shared" si="117"/>
        <v>-6450.3600000000151</v>
      </c>
      <c r="M407" s="626">
        <v>1</v>
      </c>
      <c r="N407" s="565">
        <f t="shared" si="116"/>
        <v>-6450.3600000000151</v>
      </c>
      <c r="O407" s="627" t="s">
        <v>3</v>
      </c>
      <c r="P407" s="315"/>
    </row>
    <row r="408" spans="1:16" s="112" customFormat="1" ht="15" customHeight="1">
      <c r="A408" s="621" t="s">
        <v>1347</v>
      </c>
      <c r="B408" s="544" t="s">
        <v>1350</v>
      </c>
      <c r="C408" s="384" t="s">
        <v>53</v>
      </c>
      <c r="D408" s="558">
        <v>41730</v>
      </c>
      <c r="E408" s="559">
        <v>558</v>
      </c>
      <c r="F408" s="640">
        <v>153.32</v>
      </c>
      <c r="G408" s="623">
        <f t="shared" si="114"/>
        <v>85552.56</v>
      </c>
      <c r="H408" s="562"/>
      <c r="I408" s="589">
        <v>41775</v>
      </c>
      <c r="J408" s="805">
        <v>145.97999999999999</v>
      </c>
      <c r="K408" s="624">
        <f t="shared" si="115"/>
        <v>81456.84</v>
      </c>
      <c r="L408" s="625">
        <f t="shared" si="117"/>
        <v>-4095.7200000000012</v>
      </c>
      <c r="M408" s="626">
        <v>1</v>
      </c>
      <c r="N408" s="565">
        <f t="shared" si="116"/>
        <v>-4095.7200000000012</v>
      </c>
      <c r="O408" s="627" t="s">
        <v>3</v>
      </c>
      <c r="P408" s="315"/>
    </row>
    <row r="409" spans="1:16" s="112" customFormat="1" ht="15" customHeight="1">
      <c r="A409" s="621" t="s">
        <v>1648</v>
      </c>
      <c r="B409" s="544" t="s">
        <v>1649</v>
      </c>
      <c r="C409" s="384" t="s">
        <v>53</v>
      </c>
      <c r="D409" s="558">
        <v>41739</v>
      </c>
      <c r="E409" s="559">
        <v>4456</v>
      </c>
      <c r="F409" s="640">
        <v>51.69</v>
      </c>
      <c r="G409" s="623">
        <f t="shared" si="114"/>
        <v>230330.63999999998</v>
      </c>
      <c r="H409" s="562"/>
      <c r="I409" s="589">
        <v>41778</v>
      </c>
      <c r="J409" s="805">
        <v>51.41</v>
      </c>
      <c r="K409" s="624">
        <f t="shared" si="115"/>
        <v>229082.96</v>
      </c>
      <c r="L409" s="625">
        <f t="shared" si="117"/>
        <v>-1247.679999999993</v>
      </c>
      <c r="M409" s="626">
        <v>1</v>
      </c>
      <c r="N409" s="565">
        <f t="shared" si="116"/>
        <v>-1247.679999999993</v>
      </c>
      <c r="O409" s="627" t="s">
        <v>3</v>
      </c>
      <c r="P409" s="315"/>
    </row>
    <row r="410" spans="1:16" s="112" customFormat="1" ht="15" customHeight="1">
      <c r="A410" s="621" t="s">
        <v>1623</v>
      </c>
      <c r="B410" s="544" t="s">
        <v>1624</v>
      </c>
      <c r="C410" s="384" t="s">
        <v>53</v>
      </c>
      <c r="D410" s="558">
        <v>41729</v>
      </c>
      <c r="E410" s="559">
        <v>2313</v>
      </c>
      <c r="F410" s="640">
        <v>99.84</v>
      </c>
      <c r="G410" s="623">
        <f t="shared" si="114"/>
        <v>230929.92000000001</v>
      </c>
      <c r="H410" s="562"/>
      <c r="I410" s="589">
        <v>41779</v>
      </c>
      <c r="J410" s="805">
        <v>101.74</v>
      </c>
      <c r="K410" s="624">
        <f t="shared" si="115"/>
        <v>235324.62</v>
      </c>
      <c r="L410" s="625">
        <f t="shared" si="117"/>
        <v>4394.6999999999825</v>
      </c>
      <c r="M410" s="626">
        <v>1</v>
      </c>
      <c r="N410" s="565">
        <f t="shared" si="116"/>
        <v>4394.6999999999825</v>
      </c>
      <c r="O410" s="627" t="s">
        <v>3</v>
      </c>
      <c r="P410" s="315"/>
    </row>
    <row r="411" spans="1:16" s="112" customFormat="1" ht="15" customHeight="1">
      <c r="A411" s="621" t="s">
        <v>1650</v>
      </c>
      <c r="B411" s="544" t="s">
        <v>559</v>
      </c>
      <c r="C411" s="384" t="s">
        <v>53</v>
      </c>
      <c r="D411" s="558">
        <v>41739</v>
      </c>
      <c r="E411" s="559">
        <v>4456</v>
      </c>
      <c r="F411" s="640">
        <v>45.4</v>
      </c>
      <c r="G411" s="623">
        <f t="shared" si="114"/>
        <v>202302.4</v>
      </c>
      <c r="H411" s="562"/>
      <c r="I411" s="589">
        <v>41778</v>
      </c>
      <c r="J411" s="805">
        <v>43.82</v>
      </c>
      <c r="K411" s="624">
        <f t="shared" si="115"/>
        <v>195261.92</v>
      </c>
      <c r="L411" s="625">
        <f t="shared" si="117"/>
        <v>-7040.4799999999814</v>
      </c>
      <c r="M411" s="626">
        <v>1</v>
      </c>
      <c r="N411" s="565">
        <f t="shared" si="116"/>
        <v>-7040.4799999999814</v>
      </c>
      <c r="O411" s="627" t="s">
        <v>3</v>
      </c>
      <c r="P411" s="315"/>
    </row>
    <row r="412" spans="1:16" s="112" customFormat="1" ht="15" customHeight="1">
      <c r="A412" s="621" t="s">
        <v>602</v>
      </c>
      <c r="B412" s="544" t="s">
        <v>603</v>
      </c>
      <c r="C412" s="384" t="s">
        <v>53</v>
      </c>
      <c r="D412" s="558">
        <v>41730</v>
      </c>
      <c r="E412" s="559">
        <v>3200</v>
      </c>
      <c r="F412" s="640">
        <v>74.44</v>
      </c>
      <c r="G412" s="623">
        <f t="shared" si="114"/>
        <v>238208</v>
      </c>
      <c r="H412" s="562"/>
      <c r="I412" s="589">
        <v>41778</v>
      </c>
      <c r="J412" s="805">
        <v>75.260000000000005</v>
      </c>
      <c r="K412" s="624">
        <f t="shared" si="115"/>
        <v>240832.00000000003</v>
      </c>
      <c r="L412" s="625">
        <f t="shared" si="117"/>
        <v>2624.0000000000291</v>
      </c>
      <c r="M412" s="626">
        <v>1</v>
      </c>
      <c r="N412" s="565">
        <f t="shared" si="116"/>
        <v>2624.0000000000291</v>
      </c>
      <c r="O412" s="627" t="s">
        <v>3</v>
      </c>
      <c r="P412" s="315"/>
    </row>
    <row r="413" spans="1:16" s="112" customFormat="1" ht="15" customHeight="1">
      <c r="A413" s="621" t="s">
        <v>511</v>
      </c>
      <c r="B413" s="544" t="s">
        <v>512</v>
      </c>
      <c r="C413" s="384" t="s">
        <v>53</v>
      </c>
      <c r="D413" s="558">
        <v>41744</v>
      </c>
      <c r="E413" s="559">
        <v>4542</v>
      </c>
      <c r="F413" s="640">
        <v>46</v>
      </c>
      <c r="G413" s="623">
        <f t="shared" si="114"/>
        <v>208932</v>
      </c>
      <c r="H413" s="562"/>
      <c r="I413" s="589">
        <v>41779</v>
      </c>
      <c r="J413" s="805">
        <v>44.98</v>
      </c>
      <c r="K413" s="624">
        <f t="shared" si="115"/>
        <v>204299.15999999997</v>
      </c>
      <c r="L413" s="625">
        <f t="shared" si="117"/>
        <v>-4632.8400000000256</v>
      </c>
      <c r="M413" s="626">
        <v>1</v>
      </c>
      <c r="N413" s="565">
        <f t="shared" si="116"/>
        <v>-4632.8400000000256</v>
      </c>
      <c r="O413" s="627" t="s">
        <v>3</v>
      </c>
      <c r="P413" s="315"/>
    </row>
    <row r="414" spans="1:16" s="112" customFormat="1" ht="15" customHeight="1">
      <c r="A414" s="476" t="s">
        <v>1608</v>
      </c>
      <c r="B414" s="586" t="s">
        <v>1609</v>
      </c>
      <c r="C414" s="449" t="s">
        <v>78</v>
      </c>
      <c r="D414" s="450">
        <v>41712</v>
      </c>
      <c r="E414" s="451">
        <v>985</v>
      </c>
      <c r="F414" s="800">
        <v>58.37</v>
      </c>
      <c r="G414" s="629">
        <f t="shared" ref="G414:G421" si="118">SUM(E414*F414)</f>
        <v>57494.45</v>
      </c>
      <c r="H414" s="454"/>
      <c r="I414" s="525">
        <v>41786</v>
      </c>
      <c r="J414" s="806">
        <v>54.25</v>
      </c>
      <c r="K414" s="630">
        <f t="shared" ref="K414:K421" si="119">SUM(E414*J414)</f>
        <v>53436.25</v>
      </c>
      <c r="L414" s="631">
        <f>SUM(G414-K414)</f>
        <v>4058.1999999999971</v>
      </c>
      <c r="M414" s="632">
        <v>1</v>
      </c>
      <c r="N414" s="457">
        <f t="shared" ref="N414:N421" si="120">SUM(L414*M414)</f>
        <v>4058.1999999999971</v>
      </c>
      <c r="O414" s="633"/>
      <c r="P414" s="114"/>
    </row>
    <row r="415" spans="1:16" s="112" customFormat="1" ht="15" customHeight="1">
      <c r="A415" s="476" t="s">
        <v>1690</v>
      </c>
      <c r="B415" s="586" t="s">
        <v>1691</v>
      </c>
      <c r="C415" s="449" t="s">
        <v>78</v>
      </c>
      <c r="D415" s="450">
        <v>41765</v>
      </c>
      <c r="E415" s="451">
        <v>2780</v>
      </c>
      <c r="F415" s="800">
        <v>53.5</v>
      </c>
      <c r="G415" s="629">
        <f t="shared" si="118"/>
        <v>148730</v>
      </c>
      <c r="H415" s="454"/>
      <c r="I415" s="525">
        <v>41787</v>
      </c>
      <c r="J415" s="806">
        <v>55.55</v>
      </c>
      <c r="K415" s="630">
        <f t="shared" si="119"/>
        <v>154429</v>
      </c>
      <c r="L415" s="631">
        <f>SUM(G415-K415)</f>
        <v>-5699</v>
      </c>
      <c r="M415" s="632">
        <v>1</v>
      </c>
      <c r="N415" s="457">
        <f t="shared" si="120"/>
        <v>-5699</v>
      </c>
      <c r="O415" s="633"/>
      <c r="P415" s="114"/>
    </row>
    <row r="416" spans="1:16" s="112" customFormat="1" ht="15" customHeight="1">
      <c r="A416" s="621" t="s">
        <v>1640</v>
      </c>
      <c r="B416" s="544" t="s">
        <v>1641</v>
      </c>
      <c r="C416" s="384" t="s">
        <v>53</v>
      </c>
      <c r="D416" s="558">
        <v>41736</v>
      </c>
      <c r="E416" s="559">
        <v>1365</v>
      </c>
      <c r="F416" s="640">
        <v>167.44</v>
      </c>
      <c r="G416" s="623">
        <f t="shared" si="118"/>
        <v>228555.6</v>
      </c>
      <c r="H416" s="562"/>
      <c r="I416" s="589">
        <v>41788</v>
      </c>
      <c r="J416" s="805">
        <v>165.78</v>
      </c>
      <c r="K416" s="624">
        <f t="shared" si="119"/>
        <v>226289.7</v>
      </c>
      <c r="L416" s="625">
        <f t="shared" ref="L416:L421" si="121">SUM(K416-G416)</f>
        <v>-2265.8999999999942</v>
      </c>
      <c r="M416" s="626">
        <v>1</v>
      </c>
      <c r="N416" s="565">
        <f t="shared" si="120"/>
        <v>-2265.8999999999942</v>
      </c>
      <c r="O416" s="627" t="s">
        <v>3</v>
      </c>
      <c r="P416" s="315"/>
    </row>
    <row r="417" spans="1:16" s="112" customFormat="1" ht="15" customHeight="1">
      <c r="A417" s="621" t="s">
        <v>1667</v>
      </c>
      <c r="B417" s="544" t="s">
        <v>1670</v>
      </c>
      <c r="C417" s="384" t="s">
        <v>53</v>
      </c>
      <c r="D417" s="558">
        <v>41750</v>
      </c>
      <c r="E417" s="559">
        <v>2667</v>
      </c>
      <c r="F417" s="640">
        <v>117.75</v>
      </c>
      <c r="G417" s="623">
        <f t="shared" si="118"/>
        <v>314039.25</v>
      </c>
      <c r="H417" s="562"/>
      <c r="I417" s="589">
        <v>41802</v>
      </c>
      <c r="J417" s="805">
        <v>119.99</v>
      </c>
      <c r="K417" s="624">
        <f t="shared" si="119"/>
        <v>320013.32999999996</v>
      </c>
      <c r="L417" s="625">
        <f t="shared" si="121"/>
        <v>5974.0799999999581</v>
      </c>
      <c r="M417" s="626">
        <v>1</v>
      </c>
      <c r="N417" s="565">
        <f t="shared" si="120"/>
        <v>5974.0799999999581</v>
      </c>
      <c r="O417" s="627" t="s">
        <v>3</v>
      </c>
      <c r="P417" s="315"/>
    </row>
    <row r="418" spans="1:16" s="112" customFormat="1" ht="15" customHeight="1">
      <c r="A418" s="621" t="s">
        <v>1736</v>
      </c>
      <c r="B418" s="544" t="s">
        <v>1737</v>
      </c>
      <c r="C418" s="384" t="s">
        <v>53</v>
      </c>
      <c r="D418" s="558">
        <v>41795</v>
      </c>
      <c r="E418" s="559">
        <v>2985</v>
      </c>
      <c r="F418" s="640">
        <v>67.16</v>
      </c>
      <c r="G418" s="623">
        <f t="shared" si="118"/>
        <v>200472.59999999998</v>
      </c>
      <c r="H418" s="562"/>
      <c r="I418" s="589">
        <v>41802</v>
      </c>
      <c r="J418" s="805">
        <v>65.08</v>
      </c>
      <c r="K418" s="624">
        <f t="shared" si="119"/>
        <v>194263.8</v>
      </c>
      <c r="L418" s="625">
        <f t="shared" si="121"/>
        <v>-6208.7999999999884</v>
      </c>
      <c r="M418" s="626">
        <v>1</v>
      </c>
      <c r="N418" s="565">
        <f t="shared" si="120"/>
        <v>-6208.7999999999884</v>
      </c>
      <c r="O418" s="627" t="s">
        <v>3</v>
      </c>
      <c r="P418" s="315"/>
    </row>
    <row r="419" spans="1:16" s="114" customFormat="1" ht="15" customHeight="1">
      <c r="A419" s="621" t="s">
        <v>1686</v>
      </c>
      <c r="B419" s="544" t="s">
        <v>1687</v>
      </c>
      <c r="C419" s="384" t="s">
        <v>53</v>
      </c>
      <c r="D419" s="558">
        <v>41760</v>
      </c>
      <c r="E419" s="559">
        <v>4455</v>
      </c>
      <c r="F419" s="640">
        <v>42.01</v>
      </c>
      <c r="G419" s="623">
        <f t="shared" si="118"/>
        <v>187154.55</v>
      </c>
      <c r="H419" s="562"/>
      <c r="I419" s="589">
        <v>41807</v>
      </c>
      <c r="J419" s="805">
        <v>40.950000000000003</v>
      </c>
      <c r="K419" s="624">
        <f t="shared" si="119"/>
        <v>182432.25</v>
      </c>
      <c r="L419" s="625">
        <f t="shared" si="121"/>
        <v>-4722.2999999999884</v>
      </c>
      <c r="M419" s="626">
        <v>1</v>
      </c>
      <c r="N419" s="565">
        <f t="shared" si="120"/>
        <v>-4722.2999999999884</v>
      </c>
      <c r="O419" s="627" t="s">
        <v>3</v>
      </c>
      <c r="P419" s="315"/>
    </row>
    <row r="420" spans="1:16" s="112" customFormat="1" ht="15" customHeight="1">
      <c r="A420" s="621" t="s">
        <v>1692</v>
      </c>
      <c r="B420" s="544" t="s">
        <v>1693</v>
      </c>
      <c r="C420" s="384" t="s">
        <v>53</v>
      </c>
      <c r="D420" s="558">
        <v>41771</v>
      </c>
      <c r="E420" s="559">
        <v>4992</v>
      </c>
      <c r="F420" s="640">
        <v>67.11</v>
      </c>
      <c r="G420" s="623">
        <f t="shared" si="118"/>
        <v>335013.12</v>
      </c>
      <c r="H420" s="562"/>
      <c r="I420" s="589">
        <v>41807</v>
      </c>
      <c r="J420" s="805">
        <v>66.7</v>
      </c>
      <c r="K420" s="624">
        <f t="shared" si="119"/>
        <v>332966.40000000002</v>
      </c>
      <c r="L420" s="625">
        <f t="shared" si="121"/>
        <v>-2046.7199999999721</v>
      </c>
      <c r="M420" s="626">
        <v>1</v>
      </c>
      <c r="N420" s="565">
        <f t="shared" si="120"/>
        <v>-2046.7199999999721</v>
      </c>
      <c r="O420" s="627" t="s">
        <v>3</v>
      </c>
      <c r="P420" s="315"/>
    </row>
    <row r="421" spans="1:16" s="112" customFormat="1" ht="15" customHeight="1">
      <c r="A421" s="621" t="s">
        <v>1724</v>
      </c>
      <c r="B421" s="544" t="s">
        <v>1725</v>
      </c>
      <c r="C421" s="384" t="s">
        <v>53</v>
      </c>
      <c r="D421" s="558">
        <v>41789</v>
      </c>
      <c r="E421" s="559">
        <v>5632</v>
      </c>
      <c r="F421" s="640">
        <v>31.99</v>
      </c>
      <c r="G421" s="623">
        <f t="shared" si="118"/>
        <v>180167.67999999999</v>
      </c>
      <c r="H421" s="562"/>
      <c r="I421" s="589">
        <v>41808</v>
      </c>
      <c r="J421" s="805">
        <v>31.27</v>
      </c>
      <c r="K421" s="624">
        <f t="shared" si="119"/>
        <v>176112.63999999998</v>
      </c>
      <c r="L421" s="625">
        <f t="shared" si="121"/>
        <v>-4055.0400000000081</v>
      </c>
      <c r="M421" s="626">
        <v>1</v>
      </c>
      <c r="N421" s="565">
        <f t="shared" si="120"/>
        <v>-4055.0400000000081</v>
      </c>
      <c r="O421" s="627" t="s">
        <v>3</v>
      </c>
      <c r="P421" s="315"/>
    </row>
    <row r="422" spans="1:16" s="112" customFormat="1" ht="15" customHeight="1">
      <c r="A422" s="621" t="s">
        <v>1734</v>
      </c>
      <c r="B422" s="544" t="s">
        <v>567</v>
      </c>
      <c r="C422" s="384" t="s">
        <v>53</v>
      </c>
      <c r="D422" s="558">
        <v>41794</v>
      </c>
      <c r="E422" s="559">
        <v>3044</v>
      </c>
      <c r="F422" s="640">
        <v>73.010000000000005</v>
      </c>
      <c r="G422" s="623">
        <f t="shared" ref="G422:G428" si="122">SUM(E422*F422)</f>
        <v>222242.44</v>
      </c>
      <c r="H422" s="562"/>
      <c r="I422" s="589">
        <v>41814</v>
      </c>
      <c r="J422" s="805">
        <v>70.97</v>
      </c>
      <c r="K422" s="624">
        <f t="shared" ref="K422:K428" si="123">SUM(E422*J422)</f>
        <v>216032.68</v>
      </c>
      <c r="L422" s="625">
        <f t="shared" ref="L422:L428" si="124">SUM(K422-G422)</f>
        <v>-6209.7600000000093</v>
      </c>
      <c r="M422" s="626">
        <v>1</v>
      </c>
      <c r="N422" s="565">
        <f t="shared" ref="N422:N428" si="125">SUM(L422*M422)</f>
        <v>-6209.7600000000093</v>
      </c>
      <c r="O422" s="627" t="s">
        <v>3</v>
      </c>
      <c r="P422" s="315"/>
    </row>
    <row r="423" spans="1:16" s="114" customFormat="1" ht="15" customHeight="1">
      <c r="A423" s="621" t="s">
        <v>1740</v>
      </c>
      <c r="B423" s="544" t="s">
        <v>1520</v>
      </c>
      <c r="C423" s="384" t="s">
        <v>53</v>
      </c>
      <c r="D423" s="558">
        <v>41799</v>
      </c>
      <c r="E423" s="559">
        <v>2202</v>
      </c>
      <c r="F423" s="640">
        <v>98.46</v>
      </c>
      <c r="G423" s="623">
        <f t="shared" si="122"/>
        <v>216808.91999999998</v>
      </c>
      <c r="H423" s="562"/>
      <c r="I423" s="589">
        <v>41816</v>
      </c>
      <c r="J423" s="805">
        <v>95.5</v>
      </c>
      <c r="K423" s="624">
        <f t="shared" si="123"/>
        <v>210291</v>
      </c>
      <c r="L423" s="625">
        <f t="shared" si="124"/>
        <v>-6517.9199999999837</v>
      </c>
      <c r="M423" s="626">
        <v>1</v>
      </c>
      <c r="N423" s="565">
        <f t="shared" si="125"/>
        <v>-6517.9199999999837</v>
      </c>
      <c r="O423" s="627" t="s">
        <v>3</v>
      </c>
      <c r="P423" s="315"/>
    </row>
    <row r="424" spans="1:16" s="112" customFormat="1" ht="15" customHeight="1">
      <c r="A424" s="621" t="s">
        <v>662</v>
      </c>
      <c r="B424" s="544" t="s">
        <v>663</v>
      </c>
      <c r="C424" s="384" t="s">
        <v>53</v>
      </c>
      <c r="D424" s="558">
        <v>41757</v>
      </c>
      <c r="E424" s="559">
        <v>4866</v>
      </c>
      <c r="F424" s="640">
        <v>53.04</v>
      </c>
      <c r="G424" s="623">
        <f t="shared" si="122"/>
        <v>258092.63999999998</v>
      </c>
      <c r="H424" s="562"/>
      <c r="I424" s="589">
        <v>41816</v>
      </c>
      <c r="J424" s="805">
        <v>52.92</v>
      </c>
      <c r="K424" s="624">
        <f t="shared" si="123"/>
        <v>257508.72</v>
      </c>
      <c r="L424" s="625">
        <f t="shared" si="124"/>
        <v>-583.9199999999837</v>
      </c>
      <c r="M424" s="626">
        <v>1</v>
      </c>
      <c r="N424" s="565">
        <f t="shared" si="125"/>
        <v>-583.9199999999837</v>
      </c>
      <c r="O424" s="627" t="s">
        <v>3</v>
      </c>
      <c r="P424" s="315"/>
    </row>
    <row r="425" spans="1:16" s="112" customFormat="1" ht="15" customHeight="1">
      <c r="A425" s="621" t="s">
        <v>1639</v>
      </c>
      <c r="B425" s="544" t="s">
        <v>1544</v>
      </c>
      <c r="C425" s="384" t="s">
        <v>53</v>
      </c>
      <c r="D425" s="558">
        <v>41736</v>
      </c>
      <c r="E425" s="559">
        <v>2602</v>
      </c>
      <c r="F425" s="640">
        <v>83.25</v>
      </c>
      <c r="G425" s="623">
        <f t="shared" si="122"/>
        <v>216616.5</v>
      </c>
      <c r="H425" s="562"/>
      <c r="I425" s="589">
        <v>41816</v>
      </c>
      <c r="J425" s="805">
        <v>87.7</v>
      </c>
      <c r="K425" s="624">
        <f t="shared" si="123"/>
        <v>228195.4</v>
      </c>
      <c r="L425" s="625">
        <f t="shared" si="124"/>
        <v>11578.899999999994</v>
      </c>
      <c r="M425" s="626">
        <v>1</v>
      </c>
      <c r="N425" s="565">
        <f t="shared" si="125"/>
        <v>11578.899999999994</v>
      </c>
      <c r="O425" s="627" t="s">
        <v>3</v>
      </c>
      <c r="P425" s="315"/>
    </row>
    <row r="426" spans="1:16" s="112" customFormat="1" ht="15" customHeight="1">
      <c r="A426" s="621" t="s">
        <v>1614</v>
      </c>
      <c r="B426" s="544" t="s">
        <v>410</v>
      </c>
      <c r="C426" s="384" t="s">
        <v>53</v>
      </c>
      <c r="D426" s="558">
        <v>41749</v>
      </c>
      <c r="E426" s="559">
        <v>4056</v>
      </c>
      <c r="F426" s="640">
        <v>55.73</v>
      </c>
      <c r="G426" s="623">
        <f t="shared" si="122"/>
        <v>226040.87999999998</v>
      </c>
      <c r="H426" s="562"/>
      <c r="I426" s="589">
        <v>41830</v>
      </c>
      <c r="J426" s="805">
        <v>58.07</v>
      </c>
      <c r="K426" s="624">
        <f t="shared" si="123"/>
        <v>235531.92</v>
      </c>
      <c r="L426" s="625">
        <f t="shared" si="124"/>
        <v>9491.0400000000373</v>
      </c>
      <c r="M426" s="626">
        <v>1</v>
      </c>
      <c r="N426" s="565">
        <f t="shared" si="125"/>
        <v>9491.0400000000373</v>
      </c>
      <c r="O426" s="627" t="s">
        <v>3</v>
      </c>
      <c r="P426" s="315"/>
    </row>
    <row r="427" spans="1:16" s="112" customFormat="1" ht="15" customHeight="1">
      <c r="A427" s="621" t="s">
        <v>1668</v>
      </c>
      <c r="B427" s="544" t="s">
        <v>1669</v>
      </c>
      <c r="C427" s="384" t="s">
        <v>53</v>
      </c>
      <c r="D427" s="558">
        <v>41750</v>
      </c>
      <c r="E427" s="559">
        <v>3125</v>
      </c>
      <c r="F427" s="640">
        <v>42.09</v>
      </c>
      <c r="G427" s="623">
        <f t="shared" si="122"/>
        <v>131531.25</v>
      </c>
      <c r="H427" s="562"/>
      <c r="I427" s="589">
        <v>41831</v>
      </c>
      <c r="J427" s="805">
        <v>43.29</v>
      </c>
      <c r="K427" s="624">
        <f t="shared" si="123"/>
        <v>135281.25</v>
      </c>
      <c r="L427" s="625">
        <f t="shared" si="124"/>
        <v>3750</v>
      </c>
      <c r="M427" s="626">
        <v>1</v>
      </c>
      <c r="N427" s="565">
        <f t="shared" si="125"/>
        <v>3750</v>
      </c>
      <c r="O427" s="627" t="s">
        <v>3</v>
      </c>
      <c r="P427" s="315"/>
    </row>
    <row r="428" spans="1:16" s="112" customFormat="1" ht="15" customHeight="1">
      <c r="A428" s="621" t="s">
        <v>1744</v>
      </c>
      <c r="B428" s="544" t="s">
        <v>1745</v>
      </c>
      <c r="C428" s="384" t="s">
        <v>53</v>
      </c>
      <c r="D428" s="558">
        <v>41800</v>
      </c>
      <c r="E428" s="559">
        <v>2481</v>
      </c>
      <c r="F428" s="640">
        <v>75.13</v>
      </c>
      <c r="G428" s="623">
        <f t="shared" si="122"/>
        <v>186397.53</v>
      </c>
      <c r="H428" s="562"/>
      <c r="I428" s="589">
        <v>41831</v>
      </c>
      <c r="J428" s="805">
        <v>77.28</v>
      </c>
      <c r="K428" s="624">
        <f t="shared" si="123"/>
        <v>191731.68</v>
      </c>
      <c r="L428" s="625">
        <f t="shared" si="124"/>
        <v>5334.1499999999942</v>
      </c>
      <c r="M428" s="626">
        <v>1</v>
      </c>
      <c r="N428" s="565">
        <f t="shared" si="125"/>
        <v>5334.1499999999942</v>
      </c>
      <c r="O428" s="627" t="s">
        <v>3</v>
      </c>
      <c r="P428" s="315"/>
    </row>
    <row r="429" spans="1:16" s="112" customFormat="1" ht="15" customHeight="1">
      <c r="A429" s="476" t="s">
        <v>1447</v>
      </c>
      <c r="B429" s="586" t="s">
        <v>1448</v>
      </c>
      <c r="C429" s="449" t="s">
        <v>78</v>
      </c>
      <c r="D429" s="450">
        <v>41828</v>
      </c>
      <c r="E429" s="451">
        <v>2242</v>
      </c>
      <c r="F429" s="800">
        <v>70.37</v>
      </c>
      <c r="G429" s="629">
        <f t="shared" ref="G429:G443" si="126">SUM(E429*F429)</f>
        <v>157769.54</v>
      </c>
      <c r="H429" s="454"/>
      <c r="I429" s="525">
        <v>41836</v>
      </c>
      <c r="J429" s="806">
        <v>73.55</v>
      </c>
      <c r="K429" s="630">
        <f t="shared" ref="K429:K443" si="127">SUM(E429*J429)</f>
        <v>164899.1</v>
      </c>
      <c r="L429" s="631">
        <f>SUM(G429-K429)</f>
        <v>-7129.5599999999977</v>
      </c>
      <c r="M429" s="632">
        <v>1</v>
      </c>
      <c r="N429" s="457">
        <f t="shared" ref="N429:N443" si="128">SUM(L429*M429)</f>
        <v>-7129.5599999999977</v>
      </c>
      <c r="O429" s="633"/>
      <c r="P429" s="114"/>
    </row>
    <row r="430" spans="1:16" s="112" customFormat="1" ht="15" customHeight="1">
      <c r="A430" s="621" t="s">
        <v>1732</v>
      </c>
      <c r="B430" s="544" t="s">
        <v>1733</v>
      </c>
      <c r="C430" s="384" t="s">
        <v>53</v>
      </c>
      <c r="D430" s="558">
        <v>41792</v>
      </c>
      <c r="E430" s="559">
        <v>2361</v>
      </c>
      <c r="F430" s="640">
        <v>71.33</v>
      </c>
      <c r="G430" s="623">
        <f t="shared" si="126"/>
        <v>168410.13</v>
      </c>
      <c r="H430" s="562"/>
      <c r="I430" s="589">
        <v>41841</v>
      </c>
      <c r="J430" s="805">
        <v>71.2</v>
      </c>
      <c r="K430" s="624">
        <f t="shared" si="127"/>
        <v>168103.2</v>
      </c>
      <c r="L430" s="625">
        <f t="shared" ref="L430:L443" si="129">SUM(K430-G430)</f>
        <v>-306.92999999999302</v>
      </c>
      <c r="M430" s="626">
        <v>1</v>
      </c>
      <c r="N430" s="565">
        <f t="shared" si="128"/>
        <v>-306.92999999999302</v>
      </c>
      <c r="O430" s="627" t="s">
        <v>3</v>
      </c>
      <c r="P430" s="315"/>
    </row>
    <row r="431" spans="1:16" s="112" customFormat="1" ht="15" customHeight="1">
      <c r="A431" s="621" t="s">
        <v>1753</v>
      </c>
      <c r="B431" s="544" t="s">
        <v>653</v>
      </c>
      <c r="C431" s="384" t="s">
        <v>53</v>
      </c>
      <c r="D431" s="558">
        <v>41809</v>
      </c>
      <c r="E431" s="559">
        <v>2706</v>
      </c>
      <c r="F431" s="640">
        <v>105.28</v>
      </c>
      <c r="G431" s="623">
        <f t="shared" si="126"/>
        <v>284887.67999999999</v>
      </c>
      <c r="H431" s="562"/>
      <c r="I431" s="589">
        <v>41842</v>
      </c>
      <c r="J431" s="805">
        <v>102.86</v>
      </c>
      <c r="K431" s="624">
        <f t="shared" si="127"/>
        <v>278339.15999999997</v>
      </c>
      <c r="L431" s="625">
        <f t="shared" si="129"/>
        <v>-6548.5200000000186</v>
      </c>
      <c r="M431" s="626">
        <v>1</v>
      </c>
      <c r="N431" s="565">
        <f t="shared" si="128"/>
        <v>-6548.5200000000186</v>
      </c>
      <c r="O431" s="627" t="s">
        <v>3</v>
      </c>
      <c r="P431" s="315"/>
    </row>
    <row r="432" spans="1:16" s="112" customFormat="1" ht="15" customHeight="1">
      <c r="A432" s="621" t="s">
        <v>1756</v>
      </c>
      <c r="B432" s="544" t="s">
        <v>1757</v>
      </c>
      <c r="C432" s="384" t="s">
        <v>53</v>
      </c>
      <c r="D432" s="558">
        <v>41810</v>
      </c>
      <c r="E432" s="559">
        <v>2059</v>
      </c>
      <c r="F432" s="640">
        <v>113.27</v>
      </c>
      <c r="G432" s="623">
        <f t="shared" si="126"/>
        <v>233222.93</v>
      </c>
      <c r="H432" s="562"/>
      <c r="I432" s="589">
        <v>41843</v>
      </c>
      <c r="J432" s="805">
        <v>110.09</v>
      </c>
      <c r="K432" s="624">
        <f t="shared" si="127"/>
        <v>226675.31</v>
      </c>
      <c r="L432" s="625">
        <f t="shared" si="129"/>
        <v>-6547.6199999999953</v>
      </c>
      <c r="M432" s="626">
        <v>1</v>
      </c>
      <c r="N432" s="565">
        <f t="shared" si="128"/>
        <v>-6547.6199999999953</v>
      </c>
      <c r="O432" s="627" t="s">
        <v>3</v>
      </c>
      <c r="P432" s="315"/>
    </row>
    <row r="433" spans="1:16" s="112" customFormat="1" ht="15" customHeight="1">
      <c r="A433" s="621" t="s">
        <v>1717</v>
      </c>
      <c r="B433" s="544" t="s">
        <v>1009</v>
      </c>
      <c r="C433" s="384" t="s">
        <v>53</v>
      </c>
      <c r="D433" s="558">
        <v>41786</v>
      </c>
      <c r="E433" s="559">
        <v>1925</v>
      </c>
      <c r="F433" s="640">
        <v>89.03</v>
      </c>
      <c r="G433" s="623">
        <f t="shared" si="126"/>
        <v>171382.75</v>
      </c>
      <c r="H433" s="562"/>
      <c r="I433" s="589">
        <v>41845</v>
      </c>
      <c r="J433" s="805">
        <v>85.87</v>
      </c>
      <c r="K433" s="624">
        <f t="shared" si="127"/>
        <v>165299.75</v>
      </c>
      <c r="L433" s="625">
        <f t="shared" si="129"/>
        <v>-6083</v>
      </c>
      <c r="M433" s="626">
        <v>1</v>
      </c>
      <c r="N433" s="565">
        <f t="shared" si="128"/>
        <v>-6083</v>
      </c>
      <c r="O433" s="627" t="s">
        <v>3</v>
      </c>
      <c r="P433" s="315"/>
    </row>
    <row r="434" spans="1:16" s="112" customFormat="1" ht="15" customHeight="1">
      <c r="A434" s="621" t="s">
        <v>1010</v>
      </c>
      <c r="B434" s="544" t="s">
        <v>79</v>
      </c>
      <c r="C434" s="384" t="s">
        <v>53</v>
      </c>
      <c r="D434" s="558">
        <v>41789</v>
      </c>
      <c r="E434" s="559">
        <v>3353</v>
      </c>
      <c r="F434" s="640">
        <v>68.290000000000006</v>
      </c>
      <c r="G434" s="623">
        <f t="shared" si="126"/>
        <v>228976.37000000002</v>
      </c>
      <c r="H434" s="562"/>
      <c r="I434" s="589">
        <v>41849</v>
      </c>
      <c r="J434" s="805">
        <v>66.91</v>
      </c>
      <c r="K434" s="624">
        <f t="shared" si="127"/>
        <v>224349.22999999998</v>
      </c>
      <c r="L434" s="625">
        <f t="shared" si="129"/>
        <v>-4627.1400000000431</v>
      </c>
      <c r="M434" s="626">
        <v>1</v>
      </c>
      <c r="N434" s="565">
        <f t="shared" si="128"/>
        <v>-4627.1400000000431</v>
      </c>
      <c r="O434" s="627" t="s">
        <v>3</v>
      </c>
      <c r="P434" s="315"/>
    </row>
    <row r="435" spans="1:16" s="112" customFormat="1" ht="15" customHeight="1">
      <c r="A435" s="621" t="s">
        <v>493</v>
      </c>
      <c r="B435" s="544" t="s">
        <v>494</v>
      </c>
      <c r="C435" s="384" t="s">
        <v>53</v>
      </c>
      <c r="D435" s="558">
        <v>41796</v>
      </c>
      <c r="E435" s="559">
        <v>873</v>
      </c>
      <c r="F435" s="640">
        <v>205.16</v>
      </c>
      <c r="G435" s="623">
        <f t="shared" si="126"/>
        <v>179104.68</v>
      </c>
      <c r="H435" s="562"/>
      <c r="I435" s="589">
        <v>41849</v>
      </c>
      <c r="J435" s="805">
        <v>206</v>
      </c>
      <c r="K435" s="624">
        <f t="shared" si="127"/>
        <v>179838</v>
      </c>
      <c r="L435" s="625">
        <f t="shared" si="129"/>
        <v>733.32000000000698</v>
      </c>
      <c r="M435" s="626">
        <v>1</v>
      </c>
      <c r="N435" s="565">
        <f t="shared" si="128"/>
        <v>733.32000000000698</v>
      </c>
      <c r="O435" s="627" t="s">
        <v>3</v>
      </c>
      <c r="P435" s="315"/>
    </row>
    <row r="436" spans="1:16" s="112" customFormat="1" ht="15" customHeight="1">
      <c r="A436" s="621" t="s">
        <v>1208</v>
      </c>
      <c r="B436" s="544" t="s">
        <v>1209</v>
      </c>
      <c r="C436" s="384" t="s">
        <v>53</v>
      </c>
      <c r="D436" s="558">
        <v>41795</v>
      </c>
      <c r="E436" s="559">
        <v>6606</v>
      </c>
      <c r="F436" s="640">
        <v>29.92</v>
      </c>
      <c r="G436" s="623">
        <f t="shared" si="126"/>
        <v>197651.52000000002</v>
      </c>
      <c r="H436" s="562"/>
      <c r="I436" s="589">
        <v>41850</v>
      </c>
      <c r="J436" s="805">
        <v>30.42</v>
      </c>
      <c r="K436" s="624">
        <f t="shared" si="127"/>
        <v>200954.52000000002</v>
      </c>
      <c r="L436" s="625">
        <f t="shared" si="129"/>
        <v>3303</v>
      </c>
      <c r="M436" s="626">
        <v>1</v>
      </c>
      <c r="N436" s="565">
        <f t="shared" si="128"/>
        <v>3303</v>
      </c>
      <c r="O436" s="627" t="s">
        <v>3</v>
      </c>
      <c r="P436" s="315"/>
    </row>
    <row r="437" spans="1:16" s="112" customFormat="1" ht="15" customHeight="1">
      <c r="A437" s="621" t="s">
        <v>1786</v>
      </c>
      <c r="B437" s="544" t="s">
        <v>1432</v>
      </c>
      <c r="C437" s="384" t="s">
        <v>53</v>
      </c>
      <c r="D437" s="558">
        <v>41838</v>
      </c>
      <c r="E437" s="559">
        <v>2173</v>
      </c>
      <c r="F437" s="640">
        <v>106.13</v>
      </c>
      <c r="G437" s="623">
        <f t="shared" si="126"/>
        <v>230620.49</v>
      </c>
      <c r="H437" s="562"/>
      <c r="I437" s="589">
        <v>41851</v>
      </c>
      <c r="J437" s="805">
        <v>102.85</v>
      </c>
      <c r="K437" s="624">
        <f t="shared" si="127"/>
        <v>223493.05</v>
      </c>
      <c r="L437" s="625">
        <f t="shared" si="129"/>
        <v>-7127.4400000000023</v>
      </c>
      <c r="M437" s="626">
        <v>1</v>
      </c>
      <c r="N437" s="565">
        <f t="shared" si="128"/>
        <v>-7127.4400000000023</v>
      </c>
      <c r="O437" s="627" t="s">
        <v>3</v>
      </c>
      <c r="P437" s="315"/>
    </row>
    <row r="438" spans="1:16" s="114" customFormat="1" ht="15" customHeight="1">
      <c r="A438" s="621" t="s">
        <v>1771</v>
      </c>
      <c r="B438" s="544" t="s">
        <v>1211</v>
      </c>
      <c r="C438" s="384" t="s">
        <v>53</v>
      </c>
      <c r="D438" s="558">
        <v>41823</v>
      </c>
      <c r="E438" s="559">
        <v>2674</v>
      </c>
      <c r="F438" s="640">
        <v>72.91</v>
      </c>
      <c r="G438" s="623">
        <f t="shared" si="126"/>
        <v>194961.34</v>
      </c>
      <c r="H438" s="562"/>
      <c r="I438" s="589">
        <v>41851</v>
      </c>
      <c r="J438" s="805">
        <v>70.38</v>
      </c>
      <c r="K438" s="624">
        <f t="shared" si="127"/>
        <v>188196.12</v>
      </c>
      <c r="L438" s="625">
        <f t="shared" si="129"/>
        <v>-6765.2200000000012</v>
      </c>
      <c r="M438" s="626">
        <v>1</v>
      </c>
      <c r="N438" s="565">
        <f t="shared" si="128"/>
        <v>-6765.2200000000012</v>
      </c>
      <c r="O438" s="627" t="s">
        <v>3</v>
      </c>
      <c r="P438" s="315"/>
    </row>
    <row r="439" spans="1:16" s="112" customFormat="1" ht="15" customHeight="1">
      <c r="A439" s="621" t="s">
        <v>1726</v>
      </c>
      <c r="B439" s="544" t="s">
        <v>1727</v>
      </c>
      <c r="C439" s="384" t="s">
        <v>53</v>
      </c>
      <c r="D439" s="558">
        <v>41789</v>
      </c>
      <c r="E439" s="559">
        <v>2816</v>
      </c>
      <c r="F439" s="640">
        <v>88.12</v>
      </c>
      <c r="G439" s="623">
        <f t="shared" si="126"/>
        <v>248145.92000000001</v>
      </c>
      <c r="H439" s="562"/>
      <c r="I439" s="589">
        <v>41851</v>
      </c>
      <c r="J439" s="805">
        <v>88.19</v>
      </c>
      <c r="K439" s="624">
        <f t="shared" si="127"/>
        <v>248343.03999999998</v>
      </c>
      <c r="L439" s="625">
        <f t="shared" si="129"/>
        <v>197.11999999996624</v>
      </c>
      <c r="M439" s="626">
        <v>1</v>
      </c>
      <c r="N439" s="565">
        <f t="shared" si="128"/>
        <v>197.11999999996624</v>
      </c>
      <c r="O439" s="627" t="s">
        <v>3</v>
      </c>
      <c r="P439" s="315"/>
    </row>
    <row r="440" spans="1:16" s="112" customFormat="1" ht="15" customHeight="1">
      <c r="A440" s="621" t="s">
        <v>1778</v>
      </c>
      <c r="B440" s="544" t="s">
        <v>1777</v>
      </c>
      <c r="C440" s="384" t="s">
        <v>53</v>
      </c>
      <c r="D440" s="558">
        <v>41831</v>
      </c>
      <c r="E440" s="559">
        <v>8102</v>
      </c>
      <c r="F440" s="640">
        <v>33.58</v>
      </c>
      <c r="G440" s="623">
        <f t="shared" si="126"/>
        <v>272065.15999999997</v>
      </c>
      <c r="H440" s="562"/>
      <c r="I440" s="589">
        <v>41851</v>
      </c>
      <c r="J440" s="805">
        <v>32.700000000000003</v>
      </c>
      <c r="K440" s="624">
        <f t="shared" si="127"/>
        <v>264935.40000000002</v>
      </c>
      <c r="L440" s="625">
        <f t="shared" si="129"/>
        <v>-7129.7599999999511</v>
      </c>
      <c r="M440" s="626">
        <v>1</v>
      </c>
      <c r="N440" s="565">
        <f t="shared" si="128"/>
        <v>-7129.7599999999511</v>
      </c>
      <c r="O440" s="627" t="s">
        <v>3</v>
      </c>
      <c r="P440" s="315"/>
    </row>
    <row r="441" spans="1:16" s="112" customFormat="1" ht="15" customHeight="1">
      <c r="A441" s="621" t="s">
        <v>1730</v>
      </c>
      <c r="B441" s="544" t="s">
        <v>1731</v>
      </c>
      <c r="C441" s="384" t="s">
        <v>53</v>
      </c>
      <c r="D441" s="558">
        <v>41789</v>
      </c>
      <c r="E441" s="559">
        <v>4815</v>
      </c>
      <c r="F441" s="640">
        <v>44.73</v>
      </c>
      <c r="G441" s="623">
        <f t="shared" si="126"/>
        <v>215374.94999999998</v>
      </c>
      <c r="H441" s="562"/>
      <c r="I441" s="589">
        <v>41852</v>
      </c>
      <c r="J441" s="805">
        <v>43.49</v>
      </c>
      <c r="K441" s="624">
        <f t="shared" si="127"/>
        <v>209404.35</v>
      </c>
      <c r="L441" s="625">
        <f t="shared" si="129"/>
        <v>-5970.5999999999767</v>
      </c>
      <c r="M441" s="626">
        <v>1</v>
      </c>
      <c r="N441" s="565">
        <f t="shared" si="128"/>
        <v>-5970.5999999999767</v>
      </c>
      <c r="O441" s="627" t="s">
        <v>3</v>
      </c>
      <c r="P441" s="315"/>
    </row>
    <row r="442" spans="1:16" s="112" customFormat="1" ht="15" customHeight="1">
      <c r="A442" s="621" t="s">
        <v>1730</v>
      </c>
      <c r="B442" s="544" t="s">
        <v>1731</v>
      </c>
      <c r="C442" s="384" t="s">
        <v>53</v>
      </c>
      <c r="D442" s="558">
        <v>41849</v>
      </c>
      <c r="E442" s="559">
        <v>3750</v>
      </c>
      <c r="F442" s="640">
        <v>45.39</v>
      </c>
      <c r="G442" s="623">
        <f t="shared" si="126"/>
        <v>170212.5</v>
      </c>
      <c r="H442" s="562"/>
      <c r="I442" s="589">
        <v>41852</v>
      </c>
      <c r="J442" s="805">
        <v>43.49</v>
      </c>
      <c r="K442" s="624">
        <f t="shared" si="127"/>
        <v>163087.5</v>
      </c>
      <c r="L442" s="625">
        <f t="shared" si="129"/>
        <v>-7125</v>
      </c>
      <c r="M442" s="626">
        <v>1</v>
      </c>
      <c r="N442" s="565">
        <f t="shared" si="128"/>
        <v>-7125</v>
      </c>
      <c r="O442" s="627" t="s">
        <v>3</v>
      </c>
      <c r="P442" s="315"/>
    </row>
    <row r="443" spans="1:16" s="114" customFormat="1" ht="15" customHeight="1">
      <c r="A443" s="621" t="s">
        <v>1121</v>
      </c>
      <c r="B443" s="544" t="s">
        <v>838</v>
      </c>
      <c r="C443" s="384" t="s">
        <v>53</v>
      </c>
      <c r="D443" s="558">
        <v>41827</v>
      </c>
      <c r="E443" s="559">
        <v>4289</v>
      </c>
      <c r="F443" s="640">
        <v>46.22</v>
      </c>
      <c r="G443" s="623">
        <f t="shared" si="126"/>
        <v>198237.58</v>
      </c>
      <c r="H443" s="562"/>
      <c r="I443" s="589">
        <v>41852</v>
      </c>
      <c r="J443" s="805">
        <v>46.17</v>
      </c>
      <c r="K443" s="624">
        <f t="shared" si="127"/>
        <v>198023.13</v>
      </c>
      <c r="L443" s="625">
        <f t="shared" si="129"/>
        <v>-214.44999999998254</v>
      </c>
      <c r="M443" s="626">
        <v>1</v>
      </c>
      <c r="N443" s="565">
        <f t="shared" si="128"/>
        <v>-214.44999999998254</v>
      </c>
      <c r="O443" s="627" t="s">
        <v>3</v>
      </c>
      <c r="P443" s="315"/>
    </row>
    <row r="444" spans="1:16" s="112" customFormat="1" ht="15" customHeight="1">
      <c r="A444" s="621" t="s">
        <v>1292</v>
      </c>
      <c r="B444" s="544" t="s">
        <v>492</v>
      </c>
      <c r="C444" s="384" t="s">
        <v>53</v>
      </c>
      <c r="D444" s="558">
        <v>41711</v>
      </c>
      <c r="E444" s="559">
        <v>1758</v>
      </c>
      <c r="F444" s="640">
        <v>95.95</v>
      </c>
      <c r="G444" s="623">
        <f t="shared" ref="G444:G450" si="130">SUM(E444*F444)</f>
        <v>168680.1</v>
      </c>
      <c r="H444" s="562"/>
      <c r="I444" s="589">
        <v>41855</v>
      </c>
      <c r="J444" s="805">
        <v>99.6</v>
      </c>
      <c r="K444" s="624">
        <f t="shared" ref="K444:K450" si="131">SUM(E444*J444)</f>
        <v>175096.8</v>
      </c>
      <c r="L444" s="625">
        <f t="shared" ref="L444:L450" si="132">SUM(K444-G444)</f>
        <v>6416.6999999999825</v>
      </c>
      <c r="M444" s="626">
        <v>1</v>
      </c>
      <c r="N444" s="565">
        <f t="shared" ref="N444:N450" si="133">SUM(L444*M444)</f>
        <v>6416.6999999999825</v>
      </c>
      <c r="O444" s="627" t="s">
        <v>3</v>
      </c>
      <c r="P444" s="315"/>
    </row>
    <row r="445" spans="1:16" s="112" customFormat="1" ht="15" customHeight="1">
      <c r="A445" s="621" t="s">
        <v>607</v>
      </c>
      <c r="B445" s="544" t="s">
        <v>608</v>
      </c>
      <c r="C445" s="384" t="s">
        <v>53</v>
      </c>
      <c r="D445" s="558">
        <v>41810</v>
      </c>
      <c r="E445" s="559">
        <v>5038</v>
      </c>
      <c r="F445" s="640">
        <v>41.14</v>
      </c>
      <c r="G445" s="623">
        <f t="shared" si="130"/>
        <v>207263.32</v>
      </c>
      <c r="H445" s="562"/>
      <c r="I445" s="589">
        <v>41859</v>
      </c>
      <c r="J445" s="805">
        <v>41.43</v>
      </c>
      <c r="K445" s="624">
        <f t="shared" si="131"/>
        <v>208724.34</v>
      </c>
      <c r="L445" s="625">
        <f t="shared" si="132"/>
        <v>1461.0199999999895</v>
      </c>
      <c r="M445" s="626">
        <v>1</v>
      </c>
      <c r="N445" s="565">
        <f t="shared" si="133"/>
        <v>1461.0199999999895</v>
      </c>
      <c r="O445" s="627" t="s">
        <v>3</v>
      </c>
      <c r="P445" s="315"/>
    </row>
    <row r="446" spans="1:16" s="112" customFormat="1" ht="15" customHeight="1">
      <c r="A446" s="621" t="s">
        <v>998</v>
      </c>
      <c r="B446" s="544" t="s">
        <v>997</v>
      </c>
      <c r="C446" s="384" t="s">
        <v>53</v>
      </c>
      <c r="D446" s="558">
        <v>41844</v>
      </c>
      <c r="E446" s="559">
        <v>10558</v>
      </c>
      <c r="F446" s="640">
        <v>20.02</v>
      </c>
      <c r="G446" s="623">
        <f t="shared" si="130"/>
        <v>211371.16</v>
      </c>
      <c r="H446" s="562"/>
      <c r="I446" s="589">
        <v>41859</v>
      </c>
      <c r="J446" s="805">
        <v>19.34</v>
      </c>
      <c r="K446" s="624">
        <f t="shared" si="131"/>
        <v>204191.72</v>
      </c>
      <c r="L446" s="625">
        <f t="shared" si="132"/>
        <v>-7179.4400000000023</v>
      </c>
      <c r="M446" s="626">
        <v>1</v>
      </c>
      <c r="N446" s="565">
        <f t="shared" si="133"/>
        <v>-7179.4400000000023</v>
      </c>
      <c r="O446" s="627" t="s">
        <v>3</v>
      </c>
      <c r="P446" s="315"/>
    </row>
    <row r="447" spans="1:16" s="112" customFormat="1" ht="15" customHeight="1">
      <c r="A447" s="621" t="s">
        <v>1728</v>
      </c>
      <c r="B447" s="544" t="s">
        <v>1720</v>
      </c>
      <c r="C447" s="384" t="s">
        <v>53</v>
      </c>
      <c r="D447" s="558" t="s">
        <v>1729</v>
      </c>
      <c r="E447" s="559">
        <v>2163</v>
      </c>
      <c r="F447" s="640">
        <v>98.25</v>
      </c>
      <c r="G447" s="623">
        <f t="shared" si="130"/>
        <v>212514.75</v>
      </c>
      <c r="H447" s="562"/>
      <c r="I447" s="589">
        <v>41864</v>
      </c>
      <c r="J447" s="805">
        <v>99.97</v>
      </c>
      <c r="K447" s="624">
        <f t="shared" si="131"/>
        <v>216235.11</v>
      </c>
      <c r="L447" s="625">
        <f t="shared" si="132"/>
        <v>3720.359999999986</v>
      </c>
      <c r="M447" s="626">
        <v>1</v>
      </c>
      <c r="N447" s="565">
        <f t="shared" si="133"/>
        <v>3720.359999999986</v>
      </c>
      <c r="O447" s="627" t="s">
        <v>3</v>
      </c>
      <c r="P447" s="315"/>
    </row>
    <row r="448" spans="1:16" s="114" customFormat="1" ht="15" customHeight="1">
      <c r="A448" s="621" t="s">
        <v>1680</v>
      </c>
      <c r="B448" s="544" t="s">
        <v>1681</v>
      </c>
      <c r="C448" s="384" t="s">
        <v>53</v>
      </c>
      <c r="D448" s="558">
        <v>41757</v>
      </c>
      <c r="E448" s="559">
        <v>2159</v>
      </c>
      <c r="F448" s="640">
        <v>101.62</v>
      </c>
      <c r="G448" s="623">
        <f t="shared" si="130"/>
        <v>219397.58000000002</v>
      </c>
      <c r="H448" s="562"/>
      <c r="I448" s="589">
        <v>41894</v>
      </c>
      <c r="J448" s="805">
        <v>103.6</v>
      </c>
      <c r="K448" s="624">
        <f t="shared" si="131"/>
        <v>223672.4</v>
      </c>
      <c r="L448" s="625">
        <f t="shared" si="132"/>
        <v>4274.8199999999779</v>
      </c>
      <c r="M448" s="626">
        <v>1</v>
      </c>
      <c r="N448" s="565">
        <f t="shared" si="133"/>
        <v>4274.8199999999779</v>
      </c>
      <c r="O448" s="627" t="s">
        <v>3</v>
      </c>
      <c r="P448" s="315"/>
    </row>
    <row r="449" spans="1:16" s="112" customFormat="1" ht="15" customHeight="1">
      <c r="A449" s="621" t="s">
        <v>1774</v>
      </c>
      <c r="B449" s="544" t="s">
        <v>569</v>
      </c>
      <c r="C449" s="384" t="s">
        <v>53</v>
      </c>
      <c r="D449" s="558">
        <v>41830</v>
      </c>
      <c r="E449" s="559">
        <v>2922</v>
      </c>
      <c r="F449" s="640">
        <v>91.22</v>
      </c>
      <c r="G449" s="623">
        <f t="shared" si="130"/>
        <v>266544.84000000003</v>
      </c>
      <c r="H449" s="562"/>
      <c r="I449" s="589">
        <v>41897</v>
      </c>
      <c r="J449" s="805">
        <v>95.24</v>
      </c>
      <c r="K449" s="624">
        <f t="shared" si="131"/>
        <v>278291.27999999997</v>
      </c>
      <c r="L449" s="625">
        <f t="shared" si="132"/>
        <v>11746.439999999944</v>
      </c>
      <c r="M449" s="626">
        <v>1</v>
      </c>
      <c r="N449" s="565">
        <f t="shared" si="133"/>
        <v>11746.439999999944</v>
      </c>
      <c r="O449" s="627" t="s">
        <v>3</v>
      </c>
      <c r="P449" s="315"/>
    </row>
    <row r="450" spans="1:16" s="112" customFormat="1" ht="15" customHeight="1">
      <c r="A450" s="621" t="s">
        <v>1472</v>
      </c>
      <c r="B450" s="544" t="s">
        <v>1473</v>
      </c>
      <c r="C450" s="384" t="s">
        <v>53</v>
      </c>
      <c r="D450" s="558">
        <v>41843</v>
      </c>
      <c r="E450" s="559">
        <v>3293</v>
      </c>
      <c r="F450" s="640">
        <v>74.27</v>
      </c>
      <c r="G450" s="623">
        <f t="shared" si="130"/>
        <v>244571.11</v>
      </c>
      <c r="H450" s="562"/>
      <c r="I450" s="589">
        <v>41901</v>
      </c>
      <c r="J450" s="805">
        <v>76.87</v>
      </c>
      <c r="K450" s="624">
        <f t="shared" si="131"/>
        <v>253132.91</v>
      </c>
      <c r="L450" s="625">
        <f t="shared" si="132"/>
        <v>8561.8000000000175</v>
      </c>
      <c r="M450" s="626">
        <v>1</v>
      </c>
      <c r="N450" s="565">
        <f t="shared" si="133"/>
        <v>8561.8000000000175</v>
      </c>
      <c r="O450" s="627" t="s">
        <v>3</v>
      </c>
      <c r="P450" s="315"/>
    </row>
    <row r="451" spans="1:16" s="112" customFormat="1" ht="15" customHeight="1">
      <c r="A451" s="621" t="s">
        <v>1826</v>
      </c>
      <c r="B451" s="544" t="s">
        <v>608</v>
      </c>
      <c r="C451" s="384" t="s">
        <v>53</v>
      </c>
      <c r="D451" s="558">
        <v>41900</v>
      </c>
      <c r="E451" s="559">
        <v>5826</v>
      </c>
      <c r="F451" s="640">
        <v>43.87</v>
      </c>
      <c r="G451" s="623">
        <f t="shared" ref="G451:G458" si="134">SUM(E451*F451)</f>
        <v>255586.62</v>
      </c>
      <c r="H451" s="562"/>
      <c r="I451" s="589">
        <v>41906</v>
      </c>
      <c r="J451" s="805">
        <v>42.67</v>
      </c>
      <c r="K451" s="624">
        <f t="shared" ref="K451:K458" si="135">SUM(E451*J451)</f>
        <v>248595.42</v>
      </c>
      <c r="L451" s="625">
        <f t="shared" ref="L451:L458" si="136">SUM(K451-G451)</f>
        <v>-6991.1999999999825</v>
      </c>
      <c r="M451" s="626">
        <v>1</v>
      </c>
      <c r="N451" s="565">
        <f t="shared" ref="N451:N458" si="137">SUM(L451*M451)</f>
        <v>-6991.1999999999825</v>
      </c>
      <c r="O451" s="627" t="s">
        <v>3</v>
      </c>
      <c r="P451" s="315"/>
    </row>
    <row r="452" spans="1:16" s="112" customFormat="1" ht="15" customHeight="1">
      <c r="A452" s="621" t="s">
        <v>1784</v>
      </c>
      <c r="B452" s="544" t="s">
        <v>1785</v>
      </c>
      <c r="C452" s="384" t="s">
        <v>53</v>
      </c>
      <c r="D452" s="558">
        <v>41841</v>
      </c>
      <c r="E452" s="559">
        <v>3701</v>
      </c>
      <c r="F452" s="640">
        <v>65.36</v>
      </c>
      <c r="G452" s="623">
        <f t="shared" si="134"/>
        <v>241897.36</v>
      </c>
      <c r="H452" s="562"/>
      <c r="I452" s="589">
        <v>41907</v>
      </c>
      <c r="J452" s="805">
        <v>65.84</v>
      </c>
      <c r="K452" s="624">
        <f t="shared" si="135"/>
        <v>243673.84000000003</v>
      </c>
      <c r="L452" s="625">
        <f t="shared" si="136"/>
        <v>1776.4800000000396</v>
      </c>
      <c r="M452" s="626">
        <v>1</v>
      </c>
      <c r="N452" s="565">
        <f t="shared" si="137"/>
        <v>1776.4800000000396</v>
      </c>
      <c r="O452" s="627" t="s">
        <v>3</v>
      </c>
      <c r="P452" s="315"/>
    </row>
    <row r="453" spans="1:16" s="112" customFormat="1" ht="15" customHeight="1">
      <c r="A453" s="621" t="s">
        <v>1631</v>
      </c>
      <c r="B453" s="544" t="s">
        <v>1317</v>
      </c>
      <c r="C453" s="384" t="s">
        <v>53</v>
      </c>
      <c r="D453" s="558">
        <v>41732</v>
      </c>
      <c r="E453" s="559">
        <v>3172</v>
      </c>
      <c r="F453" s="640">
        <v>84.67</v>
      </c>
      <c r="G453" s="623">
        <f t="shared" si="134"/>
        <v>268573.24</v>
      </c>
      <c r="H453" s="562"/>
      <c r="I453" s="589">
        <v>41906</v>
      </c>
      <c r="J453" s="805">
        <v>95.56</v>
      </c>
      <c r="K453" s="624">
        <f t="shared" si="135"/>
        <v>303116.32</v>
      </c>
      <c r="L453" s="625">
        <f t="shared" si="136"/>
        <v>34543.080000000016</v>
      </c>
      <c r="M453" s="626">
        <v>1</v>
      </c>
      <c r="N453" s="565">
        <f t="shared" si="137"/>
        <v>34543.080000000016</v>
      </c>
      <c r="O453" s="627" t="s">
        <v>3</v>
      </c>
      <c r="P453" s="315"/>
    </row>
    <row r="454" spans="1:16" s="112" customFormat="1" ht="15" customHeight="1">
      <c r="A454" s="621" t="s">
        <v>1612</v>
      </c>
      <c r="B454" s="544" t="s">
        <v>1611</v>
      </c>
      <c r="C454" s="384" t="s">
        <v>53</v>
      </c>
      <c r="D454" s="558">
        <v>41717</v>
      </c>
      <c r="E454" s="559">
        <v>4813</v>
      </c>
      <c r="F454" s="640">
        <v>30.88</v>
      </c>
      <c r="G454" s="623">
        <f t="shared" si="134"/>
        <v>148625.44</v>
      </c>
      <c r="H454" s="562"/>
      <c r="I454" s="589">
        <v>41906</v>
      </c>
      <c r="J454" s="805">
        <v>35.770000000000003</v>
      </c>
      <c r="K454" s="624">
        <f t="shared" si="135"/>
        <v>172161.01</v>
      </c>
      <c r="L454" s="625">
        <f t="shared" si="136"/>
        <v>23535.570000000007</v>
      </c>
      <c r="M454" s="626">
        <v>1</v>
      </c>
      <c r="N454" s="565">
        <f t="shared" si="137"/>
        <v>23535.570000000007</v>
      </c>
      <c r="O454" s="627" t="s">
        <v>3</v>
      </c>
      <c r="P454" s="315"/>
    </row>
    <row r="455" spans="1:16" s="112" customFormat="1" ht="15" customHeight="1">
      <c r="A455" s="621" t="s">
        <v>1827</v>
      </c>
      <c r="B455" s="544" t="s">
        <v>284</v>
      </c>
      <c r="C455" s="384" t="s">
        <v>53</v>
      </c>
      <c r="D455" s="558">
        <v>41901</v>
      </c>
      <c r="E455" s="559">
        <v>2032</v>
      </c>
      <c r="F455" s="640">
        <v>93.6</v>
      </c>
      <c r="G455" s="623">
        <f t="shared" si="134"/>
        <v>190195.19999999998</v>
      </c>
      <c r="H455" s="562"/>
      <c r="I455" s="589">
        <v>41907</v>
      </c>
      <c r="J455" s="805">
        <v>90.16</v>
      </c>
      <c r="K455" s="624">
        <f t="shared" si="135"/>
        <v>183205.12</v>
      </c>
      <c r="L455" s="625">
        <f t="shared" si="136"/>
        <v>-6990.0799999999872</v>
      </c>
      <c r="M455" s="626">
        <v>1</v>
      </c>
      <c r="N455" s="565">
        <f t="shared" si="137"/>
        <v>-6990.0799999999872</v>
      </c>
      <c r="O455" s="627" t="s">
        <v>3</v>
      </c>
      <c r="P455" s="315"/>
    </row>
    <row r="456" spans="1:16" s="114" customFormat="1" ht="15" customHeight="1">
      <c r="A456" s="621" t="s">
        <v>1802</v>
      </c>
      <c r="B456" s="544" t="s">
        <v>309</v>
      </c>
      <c r="C456" s="384" t="s">
        <v>53</v>
      </c>
      <c r="D456" s="558">
        <v>41877</v>
      </c>
      <c r="E456" s="559">
        <v>2875</v>
      </c>
      <c r="F456" s="640">
        <v>54.97</v>
      </c>
      <c r="G456" s="623">
        <f t="shared" si="134"/>
        <v>158038.75</v>
      </c>
      <c r="H456" s="562"/>
      <c r="I456" s="589">
        <v>41912</v>
      </c>
      <c r="J456" s="805">
        <v>52.82</v>
      </c>
      <c r="K456" s="624">
        <f t="shared" si="135"/>
        <v>151857.5</v>
      </c>
      <c r="L456" s="625">
        <f t="shared" si="136"/>
        <v>-6181.25</v>
      </c>
      <c r="M456" s="626">
        <v>1</v>
      </c>
      <c r="N456" s="565">
        <f t="shared" si="137"/>
        <v>-6181.25</v>
      </c>
      <c r="O456" s="627" t="s">
        <v>3</v>
      </c>
      <c r="P456" s="315"/>
    </row>
    <row r="457" spans="1:16" s="112" customFormat="1" ht="15" customHeight="1">
      <c r="A457" s="621" t="s">
        <v>996</v>
      </c>
      <c r="B457" s="544" t="s">
        <v>1029</v>
      </c>
      <c r="C457" s="384" t="s">
        <v>53</v>
      </c>
      <c r="D457" s="558">
        <v>41869</v>
      </c>
      <c r="E457" s="559">
        <v>2183</v>
      </c>
      <c r="F457" s="640">
        <v>113.3</v>
      </c>
      <c r="G457" s="623">
        <f t="shared" si="134"/>
        <v>247333.9</v>
      </c>
      <c r="H457" s="562"/>
      <c r="I457" s="589">
        <v>41913</v>
      </c>
      <c r="J457" s="805">
        <v>112.94</v>
      </c>
      <c r="K457" s="624">
        <f t="shared" si="135"/>
        <v>246548.02</v>
      </c>
      <c r="L457" s="625">
        <f t="shared" si="136"/>
        <v>-785.88000000000466</v>
      </c>
      <c r="M457" s="626">
        <v>1</v>
      </c>
      <c r="N457" s="565">
        <f t="shared" si="137"/>
        <v>-785.88000000000466</v>
      </c>
      <c r="O457" s="627" t="s">
        <v>3</v>
      </c>
      <c r="P457" s="315"/>
    </row>
    <row r="458" spans="1:16" s="114" customFormat="1" ht="15" customHeight="1">
      <c r="A458" s="621" t="s">
        <v>1651</v>
      </c>
      <c r="B458" s="544" t="s">
        <v>1652</v>
      </c>
      <c r="C458" s="384" t="s">
        <v>53</v>
      </c>
      <c r="D458" s="558">
        <v>41739</v>
      </c>
      <c r="E458" s="559">
        <v>6726</v>
      </c>
      <c r="F458" s="640">
        <v>35.01</v>
      </c>
      <c r="G458" s="623">
        <f t="shared" si="134"/>
        <v>235477.25999999998</v>
      </c>
      <c r="H458" s="562"/>
      <c r="I458" s="589">
        <v>41913</v>
      </c>
      <c r="J458" s="805">
        <v>38.46</v>
      </c>
      <c r="K458" s="624">
        <f t="shared" si="135"/>
        <v>258681.96</v>
      </c>
      <c r="L458" s="625">
        <f t="shared" si="136"/>
        <v>23204.700000000012</v>
      </c>
      <c r="M458" s="626">
        <v>1</v>
      </c>
      <c r="N458" s="565">
        <f t="shared" si="137"/>
        <v>23204.700000000012</v>
      </c>
      <c r="O458" s="627" t="s">
        <v>3</v>
      </c>
      <c r="P458" s="315"/>
    </row>
    <row r="459" spans="1:16" s="112" customFormat="1" ht="15" customHeight="1">
      <c r="A459" s="621" t="s">
        <v>1818</v>
      </c>
      <c r="B459" s="544" t="s">
        <v>1819</v>
      </c>
      <c r="C459" s="384" t="s">
        <v>53</v>
      </c>
      <c r="D459" s="558">
        <v>41897</v>
      </c>
      <c r="E459" s="559">
        <v>1813</v>
      </c>
      <c r="F459" s="640">
        <v>130.38999999999999</v>
      </c>
      <c r="G459" s="623">
        <f t="shared" ref="G459:G468" si="138">SUM(E459*F459)</f>
        <v>236397.06999999998</v>
      </c>
      <c r="H459" s="562"/>
      <c r="I459" s="589">
        <v>41920</v>
      </c>
      <c r="J459" s="805">
        <v>126.53</v>
      </c>
      <c r="K459" s="624">
        <f t="shared" ref="K459:K468" si="139">SUM(E459*J459)</f>
        <v>229398.89</v>
      </c>
      <c r="L459" s="625">
        <f>SUM(K459-G459)</f>
        <v>-6998.1799999999639</v>
      </c>
      <c r="M459" s="626">
        <v>1</v>
      </c>
      <c r="N459" s="565">
        <f t="shared" ref="N459:N468" si="140">SUM(L459*M459)</f>
        <v>-6998.1799999999639</v>
      </c>
      <c r="O459" s="627" t="s">
        <v>3</v>
      </c>
      <c r="P459" s="315"/>
    </row>
    <row r="460" spans="1:16" s="112" customFormat="1" ht="15" customHeight="1">
      <c r="A460" s="621" t="s">
        <v>1807</v>
      </c>
      <c r="B460" s="544" t="s">
        <v>1081</v>
      </c>
      <c r="C460" s="384" t="s">
        <v>53</v>
      </c>
      <c r="D460" s="558">
        <v>41885</v>
      </c>
      <c r="E460" s="559">
        <v>2946</v>
      </c>
      <c r="F460" s="640">
        <v>58.27</v>
      </c>
      <c r="G460" s="623">
        <f t="shared" si="138"/>
        <v>171663.42</v>
      </c>
      <c r="H460" s="562"/>
      <c r="I460" s="589">
        <v>41922</v>
      </c>
      <c r="J460" s="805">
        <v>57.45</v>
      </c>
      <c r="K460" s="624">
        <f t="shared" si="139"/>
        <v>169247.7</v>
      </c>
      <c r="L460" s="625">
        <f>SUM(K460-G460)</f>
        <v>-2415.7200000000012</v>
      </c>
      <c r="M460" s="626">
        <v>1</v>
      </c>
      <c r="N460" s="565">
        <f t="shared" si="140"/>
        <v>-2415.7200000000012</v>
      </c>
      <c r="O460" s="627" t="s">
        <v>3</v>
      </c>
      <c r="P460" s="315"/>
    </row>
    <row r="461" spans="1:16" s="112" customFormat="1" ht="15" customHeight="1">
      <c r="A461" s="621" t="s">
        <v>1775</v>
      </c>
      <c r="B461" s="544" t="s">
        <v>1776</v>
      </c>
      <c r="C461" s="384" t="s">
        <v>53</v>
      </c>
      <c r="D461" s="558">
        <v>41829</v>
      </c>
      <c r="E461" s="559">
        <v>1479</v>
      </c>
      <c r="F461" s="640">
        <v>111.28</v>
      </c>
      <c r="G461" s="623">
        <f t="shared" si="138"/>
        <v>164583.12</v>
      </c>
      <c r="H461" s="562"/>
      <c r="I461" s="589">
        <v>41922</v>
      </c>
      <c r="J461" s="805">
        <v>114.99</v>
      </c>
      <c r="K461" s="624">
        <f t="shared" si="139"/>
        <v>170070.21</v>
      </c>
      <c r="L461" s="625">
        <f>SUM(K461-G461)</f>
        <v>5487.0899999999965</v>
      </c>
      <c r="M461" s="626">
        <v>1</v>
      </c>
      <c r="N461" s="565">
        <f t="shared" si="140"/>
        <v>5487.0899999999965</v>
      </c>
      <c r="O461" s="627" t="s">
        <v>3</v>
      </c>
      <c r="P461" s="315"/>
    </row>
    <row r="462" spans="1:16" s="112" customFormat="1" ht="15" customHeight="1">
      <c r="A462" s="621" t="s">
        <v>1195</v>
      </c>
      <c r="B462" s="544" t="s">
        <v>1196</v>
      </c>
      <c r="C462" s="384" t="s">
        <v>53</v>
      </c>
      <c r="D462" s="558">
        <v>41869</v>
      </c>
      <c r="E462" s="559">
        <v>3527</v>
      </c>
      <c r="F462" s="640">
        <v>63.18</v>
      </c>
      <c r="G462" s="623">
        <f t="shared" si="138"/>
        <v>222835.86</v>
      </c>
      <c r="H462" s="562"/>
      <c r="I462" s="589">
        <v>41925</v>
      </c>
      <c r="J462" s="805">
        <v>62.8</v>
      </c>
      <c r="K462" s="624">
        <f t="shared" si="139"/>
        <v>221495.59999999998</v>
      </c>
      <c r="L462" s="625">
        <f>SUM(K462-G462)</f>
        <v>-1340.2600000000093</v>
      </c>
      <c r="M462" s="626">
        <v>1</v>
      </c>
      <c r="N462" s="565">
        <f t="shared" si="140"/>
        <v>-1340.2600000000093</v>
      </c>
      <c r="O462" s="627" t="s">
        <v>3</v>
      </c>
      <c r="P462" s="315"/>
    </row>
    <row r="463" spans="1:16" s="112" customFormat="1" ht="15" customHeight="1">
      <c r="A463" s="476" t="s">
        <v>1820</v>
      </c>
      <c r="B463" s="586" t="s">
        <v>1821</v>
      </c>
      <c r="C463" s="449" t="s">
        <v>78</v>
      </c>
      <c r="D463" s="450">
        <v>41894</v>
      </c>
      <c r="E463" s="451">
        <v>5384</v>
      </c>
      <c r="F463" s="800">
        <v>39.590000000000003</v>
      </c>
      <c r="G463" s="629">
        <f t="shared" si="138"/>
        <v>213152.56000000003</v>
      </c>
      <c r="H463" s="454"/>
      <c r="I463" s="525">
        <v>41926</v>
      </c>
      <c r="J463" s="806">
        <v>40.119999999999997</v>
      </c>
      <c r="K463" s="630">
        <f t="shared" si="139"/>
        <v>216006.08</v>
      </c>
      <c r="L463" s="631">
        <f>SUM(G463-K463)</f>
        <v>-2853.5199999999604</v>
      </c>
      <c r="M463" s="632">
        <v>1</v>
      </c>
      <c r="N463" s="457">
        <f t="shared" si="140"/>
        <v>-2853.5199999999604</v>
      </c>
      <c r="O463" s="633"/>
      <c r="P463" s="114"/>
    </row>
    <row r="464" spans="1:16" s="112" customFormat="1" ht="15" customHeight="1">
      <c r="A464" s="621" t="s">
        <v>1844</v>
      </c>
      <c r="B464" s="544" t="s">
        <v>1845</v>
      </c>
      <c r="C464" s="384" t="s">
        <v>53</v>
      </c>
      <c r="D464" s="558">
        <v>41921</v>
      </c>
      <c r="E464" s="559">
        <v>2683</v>
      </c>
      <c r="F464" s="640">
        <v>129.21</v>
      </c>
      <c r="G464" s="623">
        <f t="shared" si="138"/>
        <v>346670.43</v>
      </c>
      <c r="H464" s="562"/>
      <c r="I464" s="589">
        <v>41926</v>
      </c>
      <c r="J464" s="805">
        <v>126.25</v>
      </c>
      <c r="K464" s="624">
        <f t="shared" si="139"/>
        <v>338728.75</v>
      </c>
      <c r="L464" s="625">
        <f>SUM(K464-G464)</f>
        <v>-7941.679999999993</v>
      </c>
      <c r="M464" s="626">
        <v>1</v>
      </c>
      <c r="N464" s="565">
        <f t="shared" si="140"/>
        <v>-7941.679999999993</v>
      </c>
      <c r="O464" s="627" t="s">
        <v>3</v>
      </c>
      <c r="P464" s="315"/>
    </row>
    <row r="465" spans="1:16" s="112" customFormat="1" ht="15" customHeight="1">
      <c r="A465" s="621" t="s">
        <v>1787</v>
      </c>
      <c r="B465" s="544" t="s">
        <v>1440</v>
      </c>
      <c r="C465" s="384" t="s">
        <v>53</v>
      </c>
      <c r="D465" s="558">
        <v>41844</v>
      </c>
      <c r="E465" s="559">
        <v>3626</v>
      </c>
      <c r="F465" s="640">
        <v>77.05</v>
      </c>
      <c r="G465" s="623">
        <f t="shared" si="138"/>
        <v>279383.3</v>
      </c>
      <c r="H465" s="562"/>
      <c r="I465" s="589">
        <v>41928</v>
      </c>
      <c r="J465" s="805">
        <v>75.42</v>
      </c>
      <c r="K465" s="624">
        <f t="shared" si="139"/>
        <v>273472.92</v>
      </c>
      <c r="L465" s="625">
        <f>SUM(K465-G465)</f>
        <v>-5910.3800000000047</v>
      </c>
      <c r="M465" s="626">
        <v>1</v>
      </c>
      <c r="N465" s="565">
        <f t="shared" si="140"/>
        <v>-5910.3800000000047</v>
      </c>
      <c r="O465" s="627" t="s">
        <v>3</v>
      </c>
      <c r="P465" s="315"/>
    </row>
    <row r="466" spans="1:16" s="112" customFormat="1" ht="15" customHeight="1">
      <c r="A466" s="621" t="s">
        <v>644</v>
      </c>
      <c r="B466" s="544" t="s">
        <v>645</v>
      </c>
      <c r="C466" s="384" t="s">
        <v>53</v>
      </c>
      <c r="D466" s="558">
        <v>41921</v>
      </c>
      <c r="E466" s="559">
        <v>3657</v>
      </c>
      <c r="F466" s="640">
        <v>94.17</v>
      </c>
      <c r="G466" s="623">
        <f t="shared" si="138"/>
        <v>344379.69</v>
      </c>
      <c r="H466" s="562"/>
      <c r="I466" s="589">
        <v>41928</v>
      </c>
      <c r="J466" s="805">
        <v>92.07</v>
      </c>
      <c r="K466" s="624">
        <f t="shared" si="139"/>
        <v>336699.99</v>
      </c>
      <c r="L466" s="625">
        <f>SUM(K466-G466)</f>
        <v>-7679.7000000000116</v>
      </c>
      <c r="M466" s="626">
        <v>1</v>
      </c>
      <c r="N466" s="565">
        <f t="shared" si="140"/>
        <v>-7679.7000000000116</v>
      </c>
      <c r="O466" s="627" t="s">
        <v>3</v>
      </c>
      <c r="P466" s="315"/>
    </row>
    <row r="467" spans="1:16" s="112" customFormat="1" ht="15" customHeight="1">
      <c r="A467" s="621" t="s">
        <v>1809</v>
      </c>
      <c r="B467" s="544" t="s">
        <v>1808</v>
      </c>
      <c r="C467" s="384" t="s">
        <v>53</v>
      </c>
      <c r="D467" s="558">
        <v>41885</v>
      </c>
      <c r="E467" s="559">
        <v>3151</v>
      </c>
      <c r="F467" s="640">
        <v>80.58</v>
      </c>
      <c r="G467" s="623">
        <f t="shared" si="138"/>
        <v>253907.58</v>
      </c>
      <c r="H467" s="562"/>
      <c r="I467" s="589">
        <v>41928</v>
      </c>
      <c r="J467" s="805">
        <v>78.44</v>
      </c>
      <c r="K467" s="624">
        <f t="shared" si="139"/>
        <v>247164.44</v>
      </c>
      <c r="L467" s="625">
        <f>SUM(K467-G467)</f>
        <v>-6743.1399999999849</v>
      </c>
      <c r="M467" s="626">
        <v>1</v>
      </c>
      <c r="N467" s="565">
        <f t="shared" si="140"/>
        <v>-6743.1399999999849</v>
      </c>
      <c r="O467" s="627" t="s">
        <v>3</v>
      </c>
      <c r="P467" s="315"/>
    </row>
    <row r="468" spans="1:16" s="114" customFormat="1" ht="15" customHeight="1">
      <c r="A468" s="621" t="s">
        <v>1790</v>
      </c>
      <c r="B468" s="544" t="s">
        <v>1791</v>
      </c>
      <c r="C468" s="384" t="s">
        <v>53</v>
      </c>
      <c r="D468" s="558">
        <v>41858</v>
      </c>
      <c r="E468" s="559">
        <v>1436</v>
      </c>
      <c r="F468" s="640">
        <v>114.86</v>
      </c>
      <c r="G468" s="623">
        <f t="shared" si="138"/>
        <v>164938.96</v>
      </c>
      <c r="H468" s="562"/>
      <c r="I468" s="589">
        <v>41928</v>
      </c>
      <c r="J468" s="805">
        <v>112.57</v>
      </c>
      <c r="K468" s="624">
        <f t="shared" si="139"/>
        <v>161650.51999999999</v>
      </c>
      <c r="L468" s="625">
        <f>SUM(K468-G468)</f>
        <v>-3288.4400000000023</v>
      </c>
      <c r="M468" s="626">
        <v>1</v>
      </c>
      <c r="N468" s="565">
        <f t="shared" si="140"/>
        <v>-3288.4400000000023</v>
      </c>
      <c r="O468" s="627" t="s">
        <v>3</v>
      </c>
      <c r="P468" s="315"/>
    </row>
    <row r="469" spans="1:16" s="114" customFormat="1" ht="15" customHeight="1">
      <c r="A469" s="476" t="s">
        <v>1833</v>
      </c>
      <c r="B469" s="586" t="s">
        <v>1217</v>
      </c>
      <c r="C469" s="449" t="s">
        <v>78</v>
      </c>
      <c r="D469" s="450">
        <v>41913</v>
      </c>
      <c r="E469" s="451">
        <v>7160</v>
      </c>
      <c r="F469" s="800">
        <v>27.34</v>
      </c>
      <c r="G469" s="629">
        <f>SUM(E469*F469)</f>
        <v>195754.4</v>
      </c>
      <c r="H469" s="454"/>
      <c r="I469" s="525">
        <v>41933</v>
      </c>
      <c r="J469" s="806">
        <v>27.3</v>
      </c>
      <c r="K469" s="630">
        <f>SUM(E469*J469)</f>
        <v>195468</v>
      </c>
      <c r="L469" s="631">
        <f>SUM(G469-K469)</f>
        <v>286.39999999999418</v>
      </c>
      <c r="M469" s="632">
        <v>1</v>
      </c>
      <c r="N469" s="457">
        <f>SUM(L469*M469)</f>
        <v>286.39999999999418</v>
      </c>
      <c r="O469" s="633"/>
    </row>
    <row r="470" spans="1:16" s="112" customFormat="1" ht="15" customHeight="1">
      <c r="A470" s="476" t="s">
        <v>460</v>
      </c>
      <c r="B470" s="586" t="s">
        <v>461</v>
      </c>
      <c r="C470" s="449" t="s">
        <v>78</v>
      </c>
      <c r="D470" s="450">
        <v>41893</v>
      </c>
      <c r="E470" s="451">
        <v>2909</v>
      </c>
      <c r="F470" s="800">
        <v>96.94</v>
      </c>
      <c r="G470" s="629">
        <f>SUM(E470*F470)</f>
        <v>281998.46000000002</v>
      </c>
      <c r="H470" s="454"/>
      <c r="I470" s="525">
        <v>41936</v>
      </c>
      <c r="J470" s="806">
        <v>94.41</v>
      </c>
      <c r="K470" s="630">
        <f>SUM(E470*J470)</f>
        <v>274638.69</v>
      </c>
      <c r="L470" s="631">
        <f>SUM(G470-K470)</f>
        <v>7359.7700000000186</v>
      </c>
      <c r="M470" s="632">
        <v>1</v>
      </c>
      <c r="N470" s="457">
        <f>SUM(L470*M470)</f>
        <v>7359.7700000000186</v>
      </c>
      <c r="O470" s="633"/>
      <c r="P470" s="114"/>
    </row>
    <row r="471" spans="1:16" s="112" customFormat="1" ht="15" customHeight="1">
      <c r="A471" s="476" t="s">
        <v>1668</v>
      </c>
      <c r="B471" s="586" t="s">
        <v>1669</v>
      </c>
      <c r="C471" s="449" t="s">
        <v>78</v>
      </c>
      <c r="D471" s="450">
        <v>41891</v>
      </c>
      <c r="E471" s="451">
        <v>3560</v>
      </c>
      <c r="F471" s="800">
        <v>38.549999999999997</v>
      </c>
      <c r="G471" s="629">
        <f>SUM(E471*F471)</f>
        <v>137238</v>
      </c>
      <c r="H471" s="454"/>
      <c r="I471" s="525">
        <v>41940</v>
      </c>
      <c r="J471" s="806">
        <v>36.54</v>
      </c>
      <c r="K471" s="630">
        <f>SUM(E471*J471)</f>
        <v>130082.4</v>
      </c>
      <c r="L471" s="631">
        <f>SUM(G471-K471)</f>
        <v>7155.6000000000058</v>
      </c>
      <c r="M471" s="632">
        <v>1</v>
      </c>
      <c r="N471" s="457">
        <f>SUM(L471*M471)</f>
        <v>7155.6000000000058</v>
      </c>
      <c r="O471" s="633"/>
      <c r="P471" s="114"/>
    </row>
    <row r="472" spans="1:16" s="112" customFormat="1" ht="15" customHeight="1">
      <c r="A472" s="621" t="s">
        <v>1856</v>
      </c>
      <c r="B472" s="544" t="s">
        <v>1857</v>
      </c>
      <c r="C472" s="384" t="s">
        <v>53</v>
      </c>
      <c r="D472" s="558">
        <v>41933</v>
      </c>
      <c r="E472" s="559">
        <v>2994</v>
      </c>
      <c r="F472" s="640">
        <v>82.19</v>
      </c>
      <c r="G472" s="623">
        <f t="shared" ref="G472:G479" si="141">SUM(E472*F472)</f>
        <v>246076.86</v>
      </c>
      <c r="H472" s="562"/>
      <c r="I472" s="589">
        <v>41943</v>
      </c>
      <c r="J472" s="805">
        <v>79.81</v>
      </c>
      <c r="K472" s="624">
        <f t="shared" ref="K472:K479" si="142">SUM(E472*J472)</f>
        <v>238951.14</v>
      </c>
      <c r="L472" s="625">
        <f>SUM(K472-G472)</f>
        <v>-7125.7199999999721</v>
      </c>
      <c r="M472" s="626">
        <v>1</v>
      </c>
      <c r="N472" s="565">
        <f t="shared" ref="N472:N479" si="143">SUM(L472*M472)</f>
        <v>-7125.7199999999721</v>
      </c>
      <c r="O472" s="627" t="s">
        <v>3</v>
      </c>
      <c r="P472" s="315"/>
    </row>
    <row r="473" spans="1:16" s="112" customFormat="1" ht="15" customHeight="1">
      <c r="A473" s="621" t="s">
        <v>1858</v>
      </c>
      <c r="B473" s="544" t="s">
        <v>1733</v>
      </c>
      <c r="C473" s="384" t="s">
        <v>53</v>
      </c>
      <c r="D473" s="558">
        <v>41936</v>
      </c>
      <c r="E473" s="559">
        <v>3598</v>
      </c>
      <c r="F473" s="640">
        <v>76.260000000000005</v>
      </c>
      <c r="G473" s="623">
        <f t="shared" si="141"/>
        <v>274383.48000000004</v>
      </c>
      <c r="H473" s="562"/>
      <c r="I473" s="589">
        <v>41950</v>
      </c>
      <c r="J473" s="805">
        <v>74.28</v>
      </c>
      <c r="K473" s="624">
        <f t="shared" si="142"/>
        <v>267259.44</v>
      </c>
      <c r="L473" s="625">
        <f>SUM(K473-G473)</f>
        <v>-7124.0400000000373</v>
      </c>
      <c r="M473" s="626">
        <v>1</v>
      </c>
      <c r="N473" s="565">
        <f t="shared" si="143"/>
        <v>-7124.0400000000373</v>
      </c>
      <c r="O473" s="627" t="s">
        <v>3</v>
      </c>
      <c r="P473" s="315"/>
    </row>
    <row r="474" spans="1:16" s="112" customFormat="1" ht="15" customHeight="1">
      <c r="A474" s="476" t="s">
        <v>1812</v>
      </c>
      <c r="B474" s="586" t="s">
        <v>1813</v>
      </c>
      <c r="C474" s="449" t="s">
        <v>78</v>
      </c>
      <c r="D474" s="450">
        <v>41891</v>
      </c>
      <c r="E474" s="451">
        <v>2645</v>
      </c>
      <c r="F474" s="800">
        <v>79.66</v>
      </c>
      <c r="G474" s="629">
        <f t="shared" si="141"/>
        <v>210700.69999999998</v>
      </c>
      <c r="H474" s="454"/>
      <c r="I474" s="525">
        <v>41960</v>
      </c>
      <c r="J474" s="806">
        <v>74.48</v>
      </c>
      <c r="K474" s="630">
        <f t="shared" si="142"/>
        <v>196999.6</v>
      </c>
      <c r="L474" s="631">
        <f>SUM(G474-K474)</f>
        <v>13701.099999999977</v>
      </c>
      <c r="M474" s="632">
        <v>1</v>
      </c>
      <c r="N474" s="457">
        <f t="shared" si="143"/>
        <v>13701.099999999977</v>
      </c>
      <c r="O474" s="633"/>
      <c r="P474" s="114"/>
    </row>
    <row r="475" spans="1:16" s="112" customFormat="1" ht="15" customHeight="1">
      <c r="A475" s="621" t="s">
        <v>1881</v>
      </c>
      <c r="B475" s="544" t="s">
        <v>1123</v>
      </c>
      <c r="C475" s="384" t="s">
        <v>53</v>
      </c>
      <c r="D475" s="558">
        <v>41976</v>
      </c>
      <c r="E475" s="559">
        <v>601</v>
      </c>
      <c r="F475" s="640">
        <v>203.28</v>
      </c>
      <c r="G475" s="623">
        <f t="shared" si="141"/>
        <v>122171.28</v>
      </c>
      <c r="H475" s="562"/>
      <c r="I475" s="589">
        <v>41985</v>
      </c>
      <c r="J475" s="805">
        <v>192.05</v>
      </c>
      <c r="K475" s="624">
        <f t="shared" si="142"/>
        <v>115422.05</v>
      </c>
      <c r="L475" s="625">
        <f>SUM(K475-G475)</f>
        <v>-6749.2299999999959</v>
      </c>
      <c r="M475" s="626">
        <v>1</v>
      </c>
      <c r="N475" s="565">
        <f t="shared" si="143"/>
        <v>-6749.2299999999959</v>
      </c>
      <c r="O475" s="627" t="s">
        <v>3</v>
      </c>
      <c r="P475" s="315"/>
    </row>
    <row r="476" spans="1:16" s="112" customFormat="1" ht="15" customHeight="1">
      <c r="A476" s="621" t="s">
        <v>1482</v>
      </c>
      <c r="B476" s="544" t="s">
        <v>1479</v>
      </c>
      <c r="C476" s="384" t="s">
        <v>53</v>
      </c>
      <c r="D476" s="558">
        <v>41981</v>
      </c>
      <c r="E476" s="559">
        <v>9100</v>
      </c>
      <c r="F476" s="640">
        <v>10.5</v>
      </c>
      <c r="G476" s="623">
        <f t="shared" si="141"/>
        <v>95550</v>
      </c>
      <c r="H476" s="562"/>
      <c r="I476" s="589">
        <v>41985</v>
      </c>
      <c r="J476" s="805">
        <v>10.1</v>
      </c>
      <c r="K476" s="624">
        <f t="shared" si="142"/>
        <v>91910</v>
      </c>
      <c r="L476" s="625">
        <f>SUM(K476-G476)</f>
        <v>-3640</v>
      </c>
      <c r="M476" s="626">
        <v>1</v>
      </c>
      <c r="N476" s="565">
        <f t="shared" si="143"/>
        <v>-3640</v>
      </c>
      <c r="O476" s="627" t="s">
        <v>3</v>
      </c>
      <c r="P476" s="315"/>
    </row>
    <row r="477" spans="1:16" s="112" customFormat="1" ht="15" customHeight="1">
      <c r="A477" s="621" t="s">
        <v>527</v>
      </c>
      <c r="B477" s="544" t="s">
        <v>528</v>
      </c>
      <c r="C477" s="384" t="s">
        <v>53</v>
      </c>
      <c r="D477" s="558">
        <v>38319</v>
      </c>
      <c r="E477" s="559">
        <v>1998</v>
      </c>
      <c r="F477" s="640">
        <v>85.84</v>
      </c>
      <c r="G477" s="623">
        <f t="shared" si="141"/>
        <v>171508.32</v>
      </c>
      <c r="H477" s="562"/>
      <c r="I477" s="589">
        <v>41985</v>
      </c>
      <c r="J477" s="805">
        <v>82.28</v>
      </c>
      <c r="K477" s="624">
        <f t="shared" si="142"/>
        <v>164395.44</v>
      </c>
      <c r="L477" s="625">
        <f>SUM(K477-G477)</f>
        <v>-7112.8800000000047</v>
      </c>
      <c r="M477" s="626">
        <v>1</v>
      </c>
      <c r="N477" s="565">
        <f t="shared" si="143"/>
        <v>-7112.8800000000047</v>
      </c>
      <c r="O477" s="627" t="s">
        <v>3</v>
      </c>
      <c r="P477" s="315"/>
    </row>
    <row r="478" spans="1:16" s="112" customFormat="1" ht="15" customHeight="1">
      <c r="A478" s="621" t="s">
        <v>1873</v>
      </c>
      <c r="B478" s="544" t="s">
        <v>1874</v>
      </c>
      <c r="C478" s="384" t="s">
        <v>53</v>
      </c>
      <c r="D478" s="558">
        <v>41967</v>
      </c>
      <c r="E478" s="559">
        <v>2510</v>
      </c>
      <c r="F478" s="640">
        <v>85.47</v>
      </c>
      <c r="G478" s="623">
        <f t="shared" si="141"/>
        <v>214529.7</v>
      </c>
      <c r="H478" s="562"/>
      <c r="I478" s="589">
        <v>41985</v>
      </c>
      <c r="J478" s="805">
        <v>82.64</v>
      </c>
      <c r="K478" s="624">
        <f t="shared" si="142"/>
        <v>207426.4</v>
      </c>
      <c r="L478" s="625">
        <f>SUM(K478-G478)</f>
        <v>-7103.3000000000175</v>
      </c>
      <c r="M478" s="626">
        <v>1</v>
      </c>
      <c r="N478" s="565">
        <f t="shared" si="143"/>
        <v>-7103.3000000000175</v>
      </c>
      <c r="O478" s="627" t="s">
        <v>3</v>
      </c>
      <c r="P478" s="315"/>
    </row>
    <row r="479" spans="1:16" s="112" customFormat="1" ht="15" customHeight="1">
      <c r="A479" s="621" t="s">
        <v>1883</v>
      </c>
      <c r="B479" s="544" t="s">
        <v>1470</v>
      </c>
      <c r="C479" s="384" t="s">
        <v>53</v>
      </c>
      <c r="D479" s="558">
        <v>41976</v>
      </c>
      <c r="E479" s="559">
        <v>2207</v>
      </c>
      <c r="F479" s="640">
        <v>99.68</v>
      </c>
      <c r="G479" s="623">
        <f t="shared" si="141"/>
        <v>219993.76</v>
      </c>
      <c r="H479" s="562"/>
      <c r="I479" s="589">
        <v>41985</v>
      </c>
      <c r="J479" s="805">
        <v>96.5</v>
      </c>
      <c r="K479" s="624">
        <f t="shared" si="142"/>
        <v>212975.5</v>
      </c>
      <c r="L479" s="625">
        <f>SUM(K479-G479)</f>
        <v>-7018.2600000000093</v>
      </c>
      <c r="M479" s="626">
        <v>1</v>
      </c>
      <c r="N479" s="565">
        <f t="shared" si="143"/>
        <v>-7018.2600000000093</v>
      </c>
      <c r="O479" s="627" t="s">
        <v>3</v>
      </c>
      <c r="P479" s="315"/>
    </row>
    <row r="480" spans="1:16" s="112" customFormat="1" ht="15" customHeight="1">
      <c r="A480" s="621" t="s">
        <v>1826</v>
      </c>
      <c r="B480" s="544" t="s">
        <v>608</v>
      </c>
      <c r="C480" s="384" t="s">
        <v>53</v>
      </c>
      <c r="D480" s="558">
        <v>41975</v>
      </c>
      <c r="E480" s="559">
        <v>4943</v>
      </c>
      <c r="F480" s="640">
        <v>44.91</v>
      </c>
      <c r="G480" s="623">
        <f t="shared" ref="G480:G487" si="144">SUM(E480*F480)</f>
        <v>221990.12999999998</v>
      </c>
      <c r="H480" s="562"/>
      <c r="I480" s="589">
        <v>41988</v>
      </c>
      <c r="J480" s="805">
        <v>43.49</v>
      </c>
      <c r="K480" s="624">
        <f t="shared" ref="K480:K487" si="145">SUM(E480*J480)</f>
        <v>214971.07</v>
      </c>
      <c r="L480" s="625">
        <f t="shared" ref="L480:L487" si="146">SUM(K480-G480)</f>
        <v>-7019.0599999999686</v>
      </c>
      <c r="M480" s="626">
        <v>1</v>
      </c>
      <c r="N480" s="565">
        <f t="shared" ref="N480:N487" si="147">SUM(L480*M480)</f>
        <v>-7019.0599999999686</v>
      </c>
      <c r="O480" s="627" t="s">
        <v>3</v>
      </c>
      <c r="P480" s="315"/>
    </row>
    <row r="481" spans="1:16" s="112" customFormat="1" ht="15" customHeight="1">
      <c r="A481" s="621" t="s">
        <v>547</v>
      </c>
      <c r="B481" s="544" t="s">
        <v>548</v>
      </c>
      <c r="C481" s="384" t="s">
        <v>53</v>
      </c>
      <c r="D481" s="558">
        <v>41984</v>
      </c>
      <c r="E481" s="559">
        <v>1628</v>
      </c>
      <c r="F481" s="640">
        <v>94.12</v>
      </c>
      <c r="G481" s="623">
        <f t="shared" si="144"/>
        <v>153227.36000000002</v>
      </c>
      <c r="H481" s="562"/>
      <c r="I481" s="589">
        <v>41988</v>
      </c>
      <c r="J481" s="805">
        <v>89.65</v>
      </c>
      <c r="K481" s="624">
        <f t="shared" si="145"/>
        <v>145950.20000000001</v>
      </c>
      <c r="L481" s="625">
        <f t="shared" si="146"/>
        <v>-7277.1600000000035</v>
      </c>
      <c r="M481" s="626">
        <v>1</v>
      </c>
      <c r="N481" s="565">
        <f t="shared" si="147"/>
        <v>-7277.1600000000035</v>
      </c>
      <c r="O481" s="627" t="s">
        <v>3</v>
      </c>
      <c r="P481" s="315"/>
    </row>
    <row r="482" spans="1:16" s="112" customFormat="1" ht="15" customHeight="1">
      <c r="A482" s="621" t="s">
        <v>971</v>
      </c>
      <c r="B482" s="544" t="s">
        <v>972</v>
      </c>
      <c r="C482" s="384" t="s">
        <v>53</v>
      </c>
      <c r="D482" s="558">
        <v>41976</v>
      </c>
      <c r="E482" s="559">
        <v>3618</v>
      </c>
      <c r="F482" s="640">
        <v>55.1</v>
      </c>
      <c r="G482" s="623">
        <f t="shared" si="144"/>
        <v>199351.80000000002</v>
      </c>
      <c r="H482" s="562"/>
      <c r="I482" s="589">
        <v>41988</v>
      </c>
      <c r="J482" s="805">
        <v>53.16</v>
      </c>
      <c r="K482" s="624">
        <f t="shared" si="145"/>
        <v>192332.87999999998</v>
      </c>
      <c r="L482" s="625">
        <f t="shared" si="146"/>
        <v>-7018.9200000000419</v>
      </c>
      <c r="M482" s="626">
        <v>1</v>
      </c>
      <c r="N482" s="565">
        <f t="shared" si="147"/>
        <v>-7018.9200000000419</v>
      </c>
      <c r="O482" s="627" t="s">
        <v>3</v>
      </c>
      <c r="P482" s="315"/>
    </row>
    <row r="483" spans="1:16" s="112" customFormat="1" ht="15" customHeight="1">
      <c r="A483" s="621" t="s">
        <v>588</v>
      </c>
      <c r="B483" s="544" t="s">
        <v>589</v>
      </c>
      <c r="C483" s="384" t="s">
        <v>53</v>
      </c>
      <c r="D483" s="558">
        <v>41982</v>
      </c>
      <c r="E483" s="559">
        <v>7000</v>
      </c>
      <c r="F483" s="640">
        <v>33.979999999999997</v>
      </c>
      <c r="G483" s="623">
        <f t="shared" si="144"/>
        <v>237859.99999999997</v>
      </c>
      <c r="H483" s="562"/>
      <c r="I483" s="589">
        <v>41988</v>
      </c>
      <c r="J483" s="805">
        <v>32.94</v>
      </c>
      <c r="K483" s="624">
        <f t="shared" si="145"/>
        <v>230579.99999999997</v>
      </c>
      <c r="L483" s="625">
        <f t="shared" si="146"/>
        <v>-7280</v>
      </c>
      <c r="M483" s="626">
        <v>1</v>
      </c>
      <c r="N483" s="565">
        <f t="shared" si="147"/>
        <v>-7280</v>
      </c>
      <c r="O483" s="627" t="s">
        <v>3</v>
      </c>
      <c r="P483" s="315"/>
    </row>
    <row r="484" spans="1:16" s="112" customFormat="1" ht="15" customHeight="1">
      <c r="A484" s="621" t="s">
        <v>1878</v>
      </c>
      <c r="B484" s="544" t="s">
        <v>1877</v>
      </c>
      <c r="C484" s="384" t="s">
        <v>53</v>
      </c>
      <c r="D484" s="558">
        <v>41971</v>
      </c>
      <c r="E484" s="559">
        <v>2107</v>
      </c>
      <c r="F484" s="640">
        <v>86.43</v>
      </c>
      <c r="G484" s="623">
        <f t="shared" si="144"/>
        <v>182108.01</v>
      </c>
      <c r="H484" s="562"/>
      <c r="I484" s="589">
        <v>41988</v>
      </c>
      <c r="J484" s="805">
        <v>84.23</v>
      </c>
      <c r="K484" s="624">
        <f t="shared" si="145"/>
        <v>177472.61000000002</v>
      </c>
      <c r="L484" s="625">
        <f t="shared" si="146"/>
        <v>-4635.3999999999942</v>
      </c>
      <c r="M484" s="626">
        <v>1</v>
      </c>
      <c r="N484" s="565">
        <f t="shared" si="147"/>
        <v>-4635.3999999999942</v>
      </c>
      <c r="O484" s="627" t="s">
        <v>3</v>
      </c>
      <c r="P484" s="315"/>
    </row>
    <row r="485" spans="1:16" s="112" customFormat="1" ht="15" customHeight="1">
      <c r="A485" s="621" t="s">
        <v>507</v>
      </c>
      <c r="B485" s="544" t="s">
        <v>508</v>
      </c>
      <c r="C485" s="384" t="s">
        <v>53</v>
      </c>
      <c r="D485" s="558">
        <v>41970</v>
      </c>
      <c r="E485" s="559">
        <v>1923</v>
      </c>
      <c r="F485" s="640">
        <v>107.43</v>
      </c>
      <c r="G485" s="623">
        <f t="shared" si="144"/>
        <v>206587.89</v>
      </c>
      <c r="H485" s="562"/>
      <c r="I485" s="589">
        <v>41988</v>
      </c>
      <c r="J485" s="805">
        <v>104.07</v>
      </c>
      <c r="K485" s="624">
        <f t="shared" si="145"/>
        <v>200126.61</v>
      </c>
      <c r="L485" s="625">
        <f t="shared" si="146"/>
        <v>-6461.2800000000279</v>
      </c>
      <c r="M485" s="626">
        <v>1</v>
      </c>
      <c r="N485" s="565">
        <f t="shared" si="147"/>
        <v>-6461.2800000000279</v>
      </c>
      <c r="O485" s="627" t="s">
        <v>3</v>
      </c>
      <c r="P485" s="315"/>
    </row>
    <row r="486" spans="1:16" s="112" customFormat="1" ht="15" customHeight="1">
      <c r="A486" s="621" t="s">
        <v>1898</v>
      </c>
      <c r="B486" s="544" t="s">
        <v>1899</v>
      </c>
      <c r="C486" s="846" t="s">
        <v>53</v>
      </c>
      <c r="D486" s="558">
        <v>41981</v>
      </c>
      <c r="E486" s="559">
        <v>1529</v>
      </c>
      <c r="F486" s="640">
        <v>79.92</v>
      </c>
      <c r="G486" s="623">
        <f t="shared" si="144"/>
        <v>122197.68000000001</v>
      </c>
      <c r="H486" s="562"/>
      <c r="I486" s="589">
        <v>41988</v>
      </c>
      <c r="J486" s="805">
        <v>75.16</v>
      </c>
      <c r="K486" s="624">
        <f t="shared" si="145"/>
        <v>114919.64</v>
      </c>
      <c r="L486" s="625">
        <f t="shared" si="146"/>
        <v>-7278.0400000000081</v>
      </c>
      <c r="M486" s="626">
        <v>1</v>
      </c>
      <c r="N486" s="565">
        <f t="shared" si="147"/>
        <v>-7278.0400000000081</v>
      </c>
      <c r="O486" s="627" t="s">
        <v>3</v>
      </c>
      <c r="P486" s="315"/>
    </row>
    <row r="487" spans="1:16" s="112" customFormat="1" ht="15" customHeight="1">
      <c r="A487" s="621" t="s">
        <v>1885</v>
      </c>
      <c r="B487" s="544" t="s">
        <v>1886</v>
      </c>
      <c r="C487" s="384" t="s">
        <v>53</v>
      </c>
      <c r="D487" s="558">
        <v>41975</v>
      </c>
      <c r="E487" s="559">
        <v>1610</v>
      </c>
      <c r="F487" s="640">
        <v>113.63</v>
      </c>
      <c r="G487" s="623">
        <f t="shared" si="144"/>
        <v>182944.3</v>
      </c>
      <c r="H487" s="562"/>
      <c r="I487" s="589">
        <v>41989</v>
      </c>
      <c r="J487" s="805">
        <v>109.37</v>
      </c>
      <c r="K487" s="624">
        <f t="shared" si="145"/>
        <v>176085.7</v>
      </c>
      <c r="L487" s="625">
        <f t="shared" si="146"/>
        <v>-6858.5999999999767</v>
      </c>
      <c r="M487" s="626">
        <v>1</v>
      </c>
      <c r="N487" s="565">
        <f t="shared" si="147"/>
        <v>-6858.5999999999767</v>
      </c>
      <c r="O487" s="627" t="s">
        <v>3</v>
      </c>
      <c r="P487" s="315"/>
    </row>
    <row r="488" spans="1:16" s="112" customFormat="1" ht="15" customHeight="1">
      <c r="A488" s="621" t="s">
        <v>1818</v>
      </c>
      <c r="B488" s="544" t="s">
        <v>1819</v>
      </c>
      <c r="C488" s="384" t="s">
        <v>53</v>
      </c>
      <c r="D488" s="558">
        <v>41971</v>
      </c>
      <c r="E488" s="559">
        <v>1416</v>
      </c>
      <c r="F488" s="640">
        <v>141.97</v>
      </c>
      <c r="G488" s="623">
        <f t="shared" ref="G488:G497" si="148">SUM(E488*F488)</f>
        <v>201029.52</v>
      </c>
      <c r="H488" s="562"/>
      <c r="I488" s="589">
        <v>42002</v>
      </c>
      <c r="J488" s="805">
        <v>144.69999999999999</v>
      </c>
      <c r="K488" s="624">
        <f t="shared" ref="K488:K497" si="149">SUM(E488*J488)</f>
        <v>204895.19999999998</v>
      </c>
      <c r="L488" s="625">
        <f t="shared" ref="L488:L497" si="150">SUM(K488-G488)</f>
        <v>3865.679999999993</v>
      </c>
      <c r="M488" s="626">
        <v>1</v>
      </c>
      <c r="N488" s="565">
        <f t="shared" ref="N488:N497" si="151">SUM(L488*M488)</f>
        <v>3865.679999999993</v>
      </c>
      <c r="O488" s="627" t="s">
        <v>3</v>
      </c>
      <c r="P488" s="315"/>
    </row>
    <row r="489" spans="1:16" s="112" customFormat="1" ht="15" customHeight="1">
      <c r="A489" s="621" t="s">
        <v>850</v>
      </c>
      <c r="B489" s="544" t="s">
        <v>851</v>
      </c>
      <c r="C489" s="384" t="s">
        <v>53</v>
      </c>
      <c r="D489" s="558">
        <v>41999</v>
      </c>
      <c r="E489" s="559">
        <v>1169</v>
      </c>
      <c r="F489" s="640">
        <v>140.13</v>
      </c>
      <c r="G489" s="623">
        <f t="shared" si="148"/>
        <v>163811.97</v>
      </c>
      <c r="H489" s="562"/>
      <c r="I489" s="589">
        <v>42004</v>
      </c>
      <c r="J489" s="805">
        <v>135.53</v>
      </c>
      <c r="K489" s="624">
        <f t="shared" si="149"/>
        <v>158434.57</v>
      </c>
      <c r="L489" s="625">
        <f t="shared" si="150"/>
        <v>-5377.3999999999942</v>
      </c>
      <c r="M489" s="626">
        <v>1</v>
      </c>
      <c r="N489" s="565">
        <f t="shared" si="151"/>
        <v>-5377.3999999999942</v>
      </c>
      <c r="O489" s="627" t="s">
        <v>3</v>
      </c>
      <c r="P489" s="315"/>
    </row>
    <row r="490" spans="1:16" s="112" customFormat="1" ht="15" customHeight="1">
      <c r="A490" s="621" t="s">
        <v>1909</v>
      </c>
      <c r="B490" s="544" t="s">
        <v>1527</v>
      </c>
      <c r="C490" s="384" t="s">
        <v>53</v>
      </c>
      <c r="D490" s="558">
        <v>41996</v>
      </c>
      <c r="E490" s="559">
        <v>1129</v>
      </c>
      <c r="F490" s="640">
        <v>34.76</v>
      </c>
      <c r="G490" s="623">
        <f t="shared" si="148"/>
        <v>39244.04</v>
      </c>
      <c r="H490" s="562"/>
      <c r="I490" s="589">
        <v>42009</v>
      </c>
      <c r="J490" s="805">
        <v>32.21</v>
      </c>
      <c r="K490" s="624">
        <f t="shared" si="149"/>
        <v>36365.090000000004</v>
      </c>
      <c r="L490" s="625">
        <f t="shared" si="150"/>
        <v>-2878.9499999999971</v>
      </c>
      <c r="M490" s="626">
        <v>1</v>
      </c>
      <c r="N490" s="565">
        <f t="shared" si="151"/>
        <v>-2878.9499999999971</v>
      </c>
      <c r="O490" s="627" t="s">
        <v>3</v>
      </c>
      <c r="P490" s="315"/>
    </row>
    <row r="491" spans="1:16" s="112" customFormat="1" ht="15" customHeight="1">
      <c r="A491" s="621" t="s">
        <v>1910</v>
      </c>
      <c r="B491" s="544" t="s">
        <v>867</v>
      </c>
      <c r="C491" s="384" t="s">
        <v>53</v>
      </c>
      <c r="D491" s="558">
        <v>41996</v>
      </c>
      <c r="E491" s="559">
        <v>3822</v>
      </c>
      <c r="F491" s="640">
        <v>52.58</v>
      </c>
      <c r="G491" s="623">
        <f t="shared" si="148"/>
        <v>200960.75999999998</v>
      </c>
      <c r="H491" s="562"/>
      <c r="I491" s="589">
        <v>42009</v>
      </c>
      <c r="J491" s="805">
        <v>51.19</v>
      </c>
      <c r="K491" s="624">
        <f t="shared" si="149"/>
        <v>195648.18</v>
      </c>
      <c r="L491" s="625">
        <f t="shared" si="150"/>
        <v>-5312.5799999999872</v>
      </c>
      <c r="M491" s="626">
        <v>1</v>
      </c>
      <c r="N491" s="565">
        <f t="shared" si="151"/>
        <v>-5312.5799999999872</v>
      </c>
      <c r="O491" s="627" t="s">
        <v>3</v>
      </c>
      <c r="P491" s="315"/>
    </row>
    <row r="492" spans="1:16" s="112" customFormat="1" ht="15" customHeight="1">
      <c r="A492" s="621" t="s">
        <v>1876</v>
      </c>
      <c r="B492" s="544" t="s">
        <v>1875</v>
      </c>
      <c r="C492" s="384" t="s">
        <v>53</v>
      </c>
      <c r="D492" s="558">
        <v>41971</v>
      </c>
      <c r="E492" s="559">
        <v>1983</v>
      </c>
      <c r="F492" s="640">
        <v>34.86</v>
      </c>
      <c r="G492" s="623">
        <f t="shared" si="148"/>
        <v>69127.38</v>
      </c>
      <c r="H492" s="562"/>
      <c r="I492" s="589">
        <v>42010</v>
      </c>
      <c r="J492" s="805">
        <v>32.89</v>
      </c>
      <c r="K492" s="624">
        <f t="shared" si="149"/>
        <v>65220.87</v>
      </c>
      <c r="L492" s="625">
        <f t="shared" si="150"/>
        <v>-3906.510000000002</v>
      </c>
      <c r="M492" s="626">
        <v>1</v>
      </c>
      <c r="N492" s="565">
        <f t="shared" si="151"/>
        <v>-3906.510000000002</v>
      </c>
      <c r="O492" s="627" t="s">
        <v>3</v>
      </c>
      <c r="P492" s="315"/>
    </row>
    <row r="493" spans="1:16" s="112" customFormat="1" ht="15" customHeight="1">
      <c r="A493" s="621" t="s">
        <v>1345</v>
      </c>
      <c r="B493" s="544" t="s">
        <v>1352</v>
      </c>
      <c r="C493" s="384" t="s">
        <v>53</v>
      </c>
      <c r="D493" s="558">
        <v>42002</v>
      </c>
      <c r="E493" s="559">
        <v>1252</v>
      </c>
      <c r="F493" s="640">
        <v>61.46</v>
      </c>
      <c r="G493" s="623">
        <f t="shared" si="148"/>
        <v>76947.92</v>
      </c>
      <c r="H493" s="562"/>
      <c r="I493" s="589">
        <v>42010</v>
      </c>
      <c r="J493" s="805">
        <v>87.7</v>
      </c>
      <c r="K493" s="624">
        <f t="shared" si="149"/>
        <v>109800.40000000001</v>
      </c>
      <c r="L493" s="625">
        <f t="shared" si="150"/>
        <v>32852.48000000001</v>
      </c>
      <c r="M493" s="626">
        <v>1</v>
      </c>
      <c r="N493" s="565">
        <f t="shared" si="151"/>
        <v>32852.48000000001</v>
      </c>
      <c r="O493" s="627" t="s">
        <v>3</v>
      </c>
      <c r="P493" s="315"/>
    </row>
    <row r="494" spans="1:16" s="112" customFormat="1" ht="15" customHeight="1">
      <c r="A494" s="621" t="s">
        <v>1861</v>
      </c>
      <c r="B494" s="544" t="s">
        <v>1862</v>
      </c>
      <c r="C494" s="384" t="s">
        <v>53</v>
      </c>
      <c r="D494" s="558">
        <v>41939</v>
      </c>
      <c r="E494" s="559">
        <v>3959</v>
      </c>
      <c r="F494" s="640">
        <v>55.68</v>
      </c>
      <c r="G494" s="623">
        <f t="shared" si="148"/>
        <v>220437.12</v>
      </c>
      <c r="H494" s="562"/>
      <c r="I494" s="589">
        <v>42010</v>
      </c>
      <c r="J494" s="805">
        <v>65.39</v>
      </c>
      <c r="K494" s="624">
        <f t="shared" si="149"/>
        <v>258879.01</v>
      </c>
      <c r="L494" s="625">
        <f t="shared" si="150"/>
        <v>38441.890000000014</v>
      </c>
      <c r="M494" s="626">
        <v>1</v>
      </c>
      <c r="N494" s="565">
        <f t="shared" si="151"/>
        <v>38441.890000000014</v>
      </c>
      <c r="O494" s="627" t="s">
        <v>3</v>
      </c>
      <c r="P494" s="315"/>
    </row>
    <row r="495" spans="1:16" s="112" customFormat="1" ht="15" customHeight="1">
      <c r="A495" s="621" t="s">
        <v>529</v>
      </c>
      <c r="B495" s="544" t="s">
        <v>530</v>
      </c>
      <c r="C495" s="384" t="s">
        <v>53</v>
      </c>
      <c r="D495" s="558">
        <v>41996</v>
      </c>
      <c r="E495" s="559">
        <v>53</v>
      </c>
      <c r="F495" s="640">
        <v>1144.67</v>
      </c>
      <c r="G495" s="623">
        <f t="shared" si="148"/>
        <v>60667.51</v>
      </c>
      <c r="H495" s="562"/>
      <c r="I495" s="589">
        <v>42010</v>
      </c>
      <c r="J495" s="805">
        <v>1085</v>
      </c>
      <c r="K495" s="624">
        <f t="shared" si="149"/>
        <v>57505</v>
      </c>
      <c r="L495" s="625">
        <f t="shared" si="150"/>
        <v>-3162.510000000002</v>
      </c>
      <c r="M495" s="626">
        <v>1</v>
      </c>
      <c r="N495" s="565">
        <f t="shared" si="151"/>
        <v>-3162.510000000002</v>
      </c>
      <c r="O495" s="627" t="s">
        <v>3</v>
      </c>
      <c r="P495" s="315"/>
    </row>
    <row r="496" spans="1:16" s="112" customFormat="1" ht="15" customHeight="1">
      <c r="A496" s="621" t="s">
        <v>1887</v>
      </c>
      <c r="B496" s="544" t="s">
        <v>1888</v>
      </c>
      <c r="C496" s="384" t="s">
        <v>53</v>
      </c>
      <c r="D496" s="558">
        <v>41978</v>
      </c>
      <c r="E496" s="559">
        <v>5050</v>
      </c>
      <c r="F496" s="640">
        <v>40.64</v>
      </c>
      <c r="G496" s="623">
        <f t="shared" si="148"/>
        <v>205232</v>
      </c>
      <c r="H496" s="562"/>
      <c r="I496" s="589">
        <v>42010</v>
      </c>
      <c r="J496" s="805">
        <v>39.74</v>
      </c>
      <c r="K496" s="624">
        <f t="shared" si="149"/>
        <v>200687</v>
      </c>
      <c r="L496" s="625">
        <f t="shared" si="150"/>
        <v>-4545</v>
      </c>
      <c r="M496" s="626">
        <v>1</v>
      </c>
      <c r="N496" s="565">
        <f t="shared" si="151"/>
        <v>-4545</v>
      </c>
      <c r="O496" s="627" t="s">
        <v>3</v>
      </c>
      <c r="P496" s="315"/>
    </row>
    <row r="497" spans="1:16" s="112" customFormat="1" ht="15" customHeight="1">
      <c r="A497" s="621" t="s">
        <v>1901</v>
      </c>
      <c r="B497" s="544" t="s">
        <v>1900</v>
      </c>
      <c r="C497" s="384" t="s">
        <v>53</v>
      </c>
      <c r="D497" s="558">
        <v>41981</v>
      </c>
      <c r="E497" s="559">
        <v>1693</v>
      </c>
      <c r="F497" s="640">
        <v>105.66</v>
      </c>
      <c r="G497" s="623">
        <f t="shared" si="148"/>
        <v>178882.38</v>
      </c>
      <c r="H497" s="562"/>
      <c r="I497" s="589">
        <v>42010</v>
      </c>
      <c r="J497" s="805">
        <v>107.19</v>
      </c>
      <c r="K497" s="624">
        <f t="shared" si="149"/>
        <v>181472.66999999998</v>
      </c>
      <c r="L497" s="625">
        <f t="shared" si="150"/>
        <v>2590.289999999979</v>
      </c>
      <c r="M497" s="626">
        <v>1</v>
      </c>
      <c r="N497" s="565">
        <f t="shared" si="151"/>
        <v>2590.289999999979</v>
      </c>
      <c r="O497" s="627" t="s">
        <v>3</v>
      </c>
      <c r="P497" s="315"/>
    </row>
    <row r="498" spans="1:16" s="112" customFormat="1" ht="15" customHeight="1">
      <c r="A498" s="621" t="s">
        <v>1922</v>
      </c>
      <c r="B498" s="544" t="s">
        <v>1923</v>
      </c>
      <c r="C498" s="384" t="s">
        <v>53</v>
      </c>
      <c r="D498" s="558">
        <v>42002</v>
      </c>
      <c r="E498" s="559">
        <v>2204</v>
      </c>
      <c r="F498" s="640">
        <v>28.67</v>
      </c>
      <c r="G498" s="623">
        <f t="shared" ref="G498:G508" si="152">SUM(E498*F498)</f>
        <v>63188.68</v>
      </c>
      <c r="H498" s="562"/>
      <c r="I498" s="589">
        <v>42017</v>
      </c>
      <c r="J498" s="805">
        <v>26.15</v>
      </c>
      <c r="K498" s="624">
        <f t="shared" ref="K498:K508" si="153">SUM(E498*J498)</f>
        <v>57634.6</v>
      </c>
      <c r="L498" s="625">
        <f t="shared" ref="L498:L503" si="154">SUM(K498-G498)</f>
        <v>-5554.0800000000017</v>
      </c>
      <c r="M498" s="626">
        <v>1</v>
      </c>
      <c r="N498" s="565">
        <f t="shared" ref="N498:N508" si="155">SUM(L498*M498)</f>
        <v>-5554.0800000000017</v>
      </c>
      <c r="O498" s="627" t="s">
        <v>3</v>
      </c>
      <c r="P498" s="315"/>
    </row>
    <row r="499" spans="1:16" s="112" customFormat="1" ht="15" customHeight="1">
      <c r="A499" s="621" t="s">
        <v>1937</v>
      </c>
      <c r="B499" s="544" t="s">
        <v>1938</v>
      </c>
      <c r="C499" s="384" t="s">
        <v>53</v>
      </c>
      <c r="D499" s="558">
        <v>42016</v>
      </c>
      <c r="E499" s="559">
        <v>505</v>
      </c>
      <c r="F499" s="640">
        <v>293.8</v>
      </c>
      <c r="G499" s="623">
        <f t="shared" si="152"/>
        <v>148369</v>
      </c>
      <c r="H499" s="562"/>
      <c r="I499" s="589">
        <v>42017</v>
      </c>
      <c r="J499" s="805">
        <v>279.8</v>
      </c>
      <c r="K499" s="624">
        <f t="shared" si="153"/>
        <v>141299</v>
      </c>
      <c r="L499" s="625">
        <f t="shared" si="154"/>
        <v>-7070</v>
      </c>
      <c r="M499" s="626">
        <v>1</v>
      </c>
      <c r="N499" s="565">
        <f t="shared" si="155"/>
        <v>-7070</v>
      </c>
      <c r="O499" s="627" t="s">
        <v>3</v>
      </c>
      <c r="P499" s="315"/>
    </row>
    <row r="500" spans="1:16" s="112" customFormat="1" ht="15" customHeight="1">
      <c r="A500" s="621" t="s">
        <v>1911</v>
      </c>
      <c r="B500" s="544" t="s">
        <v>1912</v>
      </c>
      <c r="C500" s="384" t="s">
        <v>53</v>
      </c>
      <c r="D500" s="558">
        <v>41996</v>
      </c>
      <c r="E500" s="559">
        <v>1094</v>
      </c>
      <c r="F500" s="640">
        <v>44.67</v>
      </c>
      <c r="G500" s="623">
        <f t="shared" si="152"/>
        <v>48868.98</v>
      </c>
      <c r="H500" s="562"/>
      <c r="I500" s="589">
        <v>42018</v>
      </c>
      <c r="J500" s="805">
        <v>39.86</v>
      </c>
      <c r="K500" s="624">
        <f t="shared" si="153"/>
        <v>43606.84</v>
      </c>
      <c r="L500" s="625">
        <f t="shared" si="154"/>
        <v>-5262.1400000000067</v>
      </c>
      <c r="M500" s="626">
        <v>1</v>
      </c>
      <c r="N500" s="565">
        <f t="shared" si="155"/>
        <v>-5262.1400000000067</v>
      </c>
      <c r="O500" s="627" t="s">
        <v>3</v>
      </c>
      <c r="P500" s="315"/>
    </row>
    <row r="501" spans="1:16" s="112" customFormat="1" ht="15" customHeight="1">
      <c r="A501" s="621" t="s">
        <v>507</v>
      </c>
      <c r="B501" s="544" t="s">
        <v>508</v>
      </c>
      <c r="C501" s="384" t="s">
        <v>53</v>
      </c>
      <c r="D501" s="558">
        <v>41996</v>
      </c>
      <c r="E501" s="559">
        <v>675</v>
      </c>
      <c r="F501" s="640">
        <v>109.15</v>
      </c>
      <c r="G501" s="623">
        <f t="shared" si="152"/>
        <v>73676.25</v>
      </c>
      <c r="H501" s="562"/>
      <c r="I501" s="589">
        <v>42031</v>
      </c>
      <c r="J501" s="805">
        <v>103.4</v>
      </c>
      <c r="K501" s="624">
        <f t="shared" si="153"/>
        <v>69795</v>
      </c>
      <c r="L501" s="625">
        <f t="shared" si="154"/>
        <v>-3881.25</v>
      </c>
      <c r="M501" s="626">
        <v>1</v>
      </c>
      <c r="N501" s="565">
        <f t="shared" si="155"/>
        <v>-3881.25</v>
      </c>
      <c r="O501" s="627" t="s">
        <v>3</v>
      </c>
      <c r="P501" s="315"/>
    </row>
    <row r="502" spans="1:16" s="112" customFormat="1" ht="15" customHeight="1">
      <c r="A502" s="621" t="s">
        <v>1686</v>
      </c>
      <c r="B502" s="544" t="s">
        <v>1687</v>
      </c>
      <c r="C502" s="384" t="s">
        <v>53</v>
      </c>
      <c r="D502" s="558">
        <v>41970</v>
      </c>
      <c r="E502" s="559">
        <v>5283</v>
      </c>
      <c r="F502" s="640">
        <v>44.53</v>
      </c>
      <c r="G502" s="623">
        <f t="shared" si="152"/>
        <v>235251.99000000002</v>
      </c>
      <c r="H502" s="562"/>
      <c r="I502" s="589">
        <v>42039</v>
      </c>
      <c r="J502" s="805">
        <v>45.57</v>
      </c>
      <c r="K502" s="624">
        <f t="shared" si="153"/>
        <v>240746.31</v>
      </c>
      <c r="L502" s="625">
        <f t="shared" si="154"/>
        <v>5494.3199999999779</v>
      </c>
      <c r="M502" s="626">
        <v>1</v>
      </c>
      <c r="N502" s="565">
        <f t="shared" si="155"/>
        <v>5494.3199999999779</v>
      </c>
      <c r="O502" s="627" t="s">
        <v>3</v>
      </c>
      <c r="P502" s="315"/>
    </row>
    <row r="503" spans="1:16" s="112" customFormat="1" ht="15" customHeight="1">
      <c r="A503" s="621" t="s">
        <v>1896</v>
      </c>
      <c r="B503" s="544" t="s">
        <v>1897</v>
      </c>
      <c r="C503" s="384" t="s">
        <v>53</v>
      </c>
      <c r="D503" s="558">
        <v>41984</v>
      </c>
      <c r="E503" s="559">
        <v>5432</v>
      </c>
      <c r="F503" s="640">
        <v>48.64</v>
      </c>
      <c r="G503" s="623">
        <f t="shared" si="152"/>
        <v>264212.47999999998</v>
      </c>
      <c r="H503" s="562"/>
      <c r="I503" s="589">
        <v>42039</v>
      </c>
      <c r="J503" s="805">
        <v>50.57</v>
      </c>
      <c r="K503" s="624">
        <f t="shared" si="153"/>
        <v>274696.24</v>
      </c>
      <c r="L503" s="625">
        <f t="shared" si="154"/>
        <v>10483.760000000009</v>
      </c>
      <c r="M503" s="626">
        <v>1</v>
      </c>
      <c r="N503" s="565">
        <f t="shared" si="155"/>
        <v>10483.760000000009</v>
      </c>
      <c r="O503" s="627" t="s">
        <v>3</v>
      </c>
      <c r="P503" s="315"/>
    </row>
    <row r="504" spans="1:16" s="114" customFormat="1" ht="15" customHeight="1">
      <c r="A504" s="476" t="s">
        <v>1961</v>
      </c>
      <c r="B504" s="586" t="s">
        <v>1386</v>
      </c>
      <c r="C504" s="449" t="s">
        <v>78</v>
      </c>
      <c r="D504" s="450">
        <v>42038</v>
      </c>
      <c r="E504" s="451">
        <v>606</v>
      </c>
      <c r="F504" s="800">
        <v>124.15</v>
      </c>
      <c r="G504" s="629">
        <f t="shared" si="152"/>
        <v>75234.900000000009</v>
      </c>
      <c r="H504" s="454"/>
      <c r="I504" s="525">
        <v>42039</v>
      </c>
      <c r="J504" s="806">
        <v>137.19</v>
      </c>
      <c r="K504" s="630">
        <f t="shared" si="153"/>
        <v>83137.14</v>
      </c>
      <c r="L504" s="631">
        <f>SUM(G504-K504)</f>
        <v>-7902.2399999999907</v>
      </c>
      <c r="M504" s="632">
        <v>1</v>
      </c>
      <c r="N504" s="457">
        <f t="shared" si="155"/>
        <v>-7902.2399999999907</v>
      </c>
      <c r="O504" s="633"/>
    </row>
    <row r="505" spans="1:16" s="112" customFormat="1" ht="15" customHeight="1">
      <c r="A505" s="621" t="s">
        <v>1882</v>
      </c>
      <c r="B505" s="544" t="s">
        <v>605</v>
      </c>
      <c r="C505" s="384" t="s">
        <v>53</v>
      </c>
      <c r="D505" s="558">
        <v>41974</v>
      </c>
      <c r="E505" s="559">
        <v>3407</v>
      </c>
      <c r="F505" s="640">
        <v>64.08</v>
      </c>
      <c r="G505" s="623">
        <f t="shared" si="152"/>
        <v>218320.56</v>
      </c>
      <c r="H505" s="562"/>
      <c r="I505" s="589">
        <v>42041</v>
      </c>
      <c r="J505" s="805">
        <v>64.099999999999994</v>
      </c>
      <c r="K505" s="624">
        <f t="shared" si="153"/>
        <v>218388.69999999998</v>
      </c>
      <c r="L505" s="625">
        <f t="shared" ref="L505:L510" si="156">SUM(K505-G505)</f>
        <v>68.139999999984866</v>
      </c>
      <c r="M505" s="626">
        <v>1</v>
      </c>
      <c r="N505" s="565">
        <f t="shared" si="155"/>
        <v>68.139999999984866</v>
      </c>
      <c r="O505" s="627" t="s">
        <v>3</v>
      </c>
      <c r="P505" s="315"/>
    </row>
    <row r="506" spans="1:16" s="112" customFormat="1" ht="15" customHeight="1">
      <c r="A506" s="621" t="s">
        <v>1895</v>
      </c>
      <c r="B506" s="544" t="s">
        <v>563</v>
      </c>
      <c r="C506" s="384" t="s">
        <v>53</v>
      </c>
      <c r="D506" s="558">
        <v>41983</v>
      </c>
      <c r="E506" s="559">
        <v>4918</v>
      </c>
      <c r="F506" s="640">
        <v>37.950000000000003</v>
      </c>
      <c r="G506" s="623">
        <f t="shared" si="152"/>
        <v>186638.1</v>
      </c>
      <c r="H506" s="562"/>
      <c r="I506" s="589">
        <v>42041</v>
      </c>
      <c r="J506" s="805">
        <v>39.270000000000003</v>
      </c>
      <c r="K506" s="624">
        <f t="shared" si="153"/>
        <v>193129.86000000002</v>
      </c>
      <c r="L506" s="625">
        <f t="shared" si="156"/>
        <v>6491.7600000000093</v>
      </c>
      <c r="M506" s="626">
        <v>1</v>
      </c>
      <c r="N506" s="565">
        <f t="shared" si="155"/>
        <v>6491.7600000000093</v>
      </c>
      <c r="O506" s="627" t="s">
        <v>3</v>
      </c>
      <c r="P506" s="315"/>
    </row>
    <row r="507" spans="1:16" s="112" customFormat="1" ht="15" customHeight="1">
      <c r="A507" s="621" t="s">
        <v>1884</v>
      </c>
      <c r="B507" s="544" t="s">
        <v>506</v>
      </c>
      <c r="C507" s="384" t="s">
        <v>53</v>
      </c>
      <c r="D507" s="558">
        <v>41975</v>
      </c>
      <c r="E507" s="559">
        <v>4203</v>
      </c>
      <c r="F507" s="640">
        <v>34.619999999999997</v>
      </c>
      <c r="G507" s="623">
        <f t="shared" si="152"/>
        <v>145507.85999999999</v>
      </c>
      <c r="H507" s="562"/>
      <c r="I507" s="589">
        <v>42041</v>
      </c>
      <c r="J507" s="805">
        <v>37</v>
      </c>
      <c r="K507" s="624">
        <f t="shared" si="153"/>
        <v>155511</v>
      </c>
      <c r="L507" s="625">
        <f t="shared" si="156"/>
        <v>10003.140000000014</v>
      </c>
      <c r="M507" s="626">
        <v>1</v>
      </c>
      <c r="N507" s="565">
        <f t="shared" si="155"/>
        <v>10003.140000000014</v>
      </c>
      <c r="O507" s="627" t="s">
        <v>3</v>
      </c>
      <c r="P507" s="315"/>
    </row>
    <row r="508" spans="1:16" s="112" customFormat="1" ht="15" customHeight="1">
      <c r="A508" s="621" t="s">
        <v>1692</v>
      </c>
      <c r="B508" s="544" t="s">
        <v>1693</v>
      </c>
      <c r="C508" s="384" t="s">
        <v>53</v>
      </c>
      <c r="D508" s="558">
        <v>42024</v>
      </c>
      <c r="E508" s="559">
        <v>1588</v>
      </c>
      <c r="F508" s="640">
        <v>68.489999999999995</v>
      </c>
      <c r="G508" s="623">
        <f t="shared" si="152"/>
        <v>108762.12</v>
      </c>
      <c r="H508" s="562"/>
      <c r="I508" s="589">
        <v>42041</v>
      </c>
      <c r="J508" s="805">
        <v>65.17</v>
      </c>
      <c r="K508" s="624">
        <f t="shared" si="153"/>
        <v>103489.96</v>
      </c>
      <c r="L508" s="625">
        <f t="shared" si="156"/>
        <v>-5272.1599999999889</v>
      </c>
      <c r="M508" s="626">
        <v>1</v>
      </c>
      <c r="N508" s="565">
        <f t="shared" si="155"/>
        <v>-5272.1599999999889</v>
      </c>
      <c r="O508" s="627" t="s">
        <v>3</v>
      </c>
      <c r="P508" s="315"/>
    </row>
    <row r="509" spans="1:16" s="112" customFormat="1" ht="15" customHeight="1">
      <c r="A509" s="621" t="s">
        <v>648</v>
      </c>
      <c r="B509" s="544" t="s">
        <v>649</v>
      </c>
      <c r="C509" s="384" t="s">
        <v>53</v>
      </c>
      <c r="D509" s="558">
        <v>42038</v>
      </c>
      <c r="E509" s="559">
        <v>1715</v>
      </c>
      <c r="F509" s="640">
        <v>21.02</v>
      </c>
      <c r="G509" s="623">
        <f t="shared" ref="G509:G515" si="157">SUM(E509*F509)</f>
        <v>36049.299999999996</v>
      </c>
      <c r="H509" s="562"/>
      <c r="I509" s="589">
        <v>42060</v>
      </c>
      <c r="J509" s="805">
        <v>18.47</v>
      </c>
      <c r="K509" s="624">
        <f t="shared" ref="K509:K515" si="158">SUM(E509*J509)</f>
        <v>31676.05</v>
      </c>
      <c r="L509" s="625">
        <f t="shared" si="156"/>
        <v>-4373.2499999999964</v>
      </c>
      <c r="M509" s="626">
        <v>1</v>
      </c>
      <c r="N509" s="565">
        <f t="shared" ref="N509:N515" si="159">SUM(L509*M509)</f>
        <v>-4373.2499999999964</v>
      </c>
      <c r="O509" s="627" t="s">
        <v>3</v>
      </c>
      <c r="P509" s="315"/>
    </row>
    <row r="510" spans="1:16" s="112" customFormat="1" ht="15" customHeight="1">
      <c r="A510" s="621" t="s">
        <v>1967</v>
      </c>
      <c r="B510" s="544" t="s">
        <v>1968</v>
      </c>
      <c r="C510" s="384" t="s">
        <v>53</v>
      </c>
      <c r="D510" s="558">
        <v>42038</v>
      </c>
      <c r="E510" s="559">
        <v>2114</v>
      </c>
      <c r="F510" s="640">
        <v>26.38</v>
      </c>
      <c r="G510" s="623">
        <f t="shared" si="157"/>
        <v>55767.32</v>
      </c>
      <c r="H510" s="562"/>
      <c r="I510" s="589">
        <v>42062</v>
      </c>
      <c r="J510" s="805">
        <v>25.04</v>
      </c>
      <c r="K510" s="624">
        <f t="shared" si="158"/>
        <v>52934.559999999998</v>
      </c>
      <c r="L510" s="625">
        <f t="shared" si="156"/>
        <v>-2832.760000000002</v>
      </c>
      <c r="M510" s="626">
        <v>1</v>
      </c>
      <c r="N510" s="565">
        <f t="shared" si="159"/>
        <v>-2832.760000000002</v>
      </c>
      <c r="O510" s="627" t="s">
        <v>3</v>
      </c>
      <c r="P510" s="315"/>
    </row>
    <row r="511" spans="1:16" s="112" customFormat="1" ht="15" customHeight="1">
      <c r="A511" s="621" t="s">
        <v>656</v>
      </c>
      <c r="B511" s="544" t="s">
        <v>657</v>
      </c>
      <c r="C511" s="384" t="s">
        <v>53</v>
      </c>
      <c r="D511" s="558">
        <v>42060</v>
      </c>
      <c r="E511" s="559">
        <v>3008</v>
      </c>
      <c r="F511" s="640">
        <v>43.97</v>
      </c>
      <c r="G511" s="623">
        <f t="shared" si="157"/>
        <v>132261.76000000001</v>
      </c>
      <c r="H511" s="562"/>
      <c r="I511" s="589">
        <v>42069</v>
      </c>
      <c r="J511" s="805">
        <v>41.14</v>
      </c>
      <c r="K511" s="624">
        <f t="shared" si="158"/>
        <v>123749.12</v>
      </c>
      <c r="L511" s="625">
        <f>SUM(K511-G511)</f>
        <v>-8512.640000000014</v>
      </c>
      <c r="M511" s="626">
        <v>1</v>
      </c>
      <c r="N511" s="565">
        <f t="shared" si="159"/>
        <v>-8512.640000000014</v>
      </c>
      <c r="O511" s="627" t="s">
        <v>3</v>
      </c>
      <c r="P511" s="315"/>
    </row>
    <row r="512" spans="1:16" s="112" customFormat="1" ht="15" customHeight="1">
      <c r="A512" s="491" t="s">
        <v>868</v>
      </c>
      <c r="B512" s="544" t="s">
        <v>869</v>
      </c>
      <c r="C512" s="384" t="s">
        <v>53</v>
      </c>
      <c r="D512" s="558">
        <v>42055</v>
      </c>
      <c r="E512" s="559">
        <v>837</v>
      </c>
      <c r="F512" s="640">
        <v>132</v>
      </c>
      <c r="G512" s="623">
        <f t="shared" si="157"/>
        <v>110484</v>
      </c>
      <c r="H512" s="562"/>
      <c r="I512" s="589">
        <v>42069</v>
      </c>
      <c r="J512" s="805">
        <v>124.96</v>
      </c>
      <c r="K512" s="624">
        <f t="shared" si="158"/>
        <v>104591.51999999999</v>
      </c>
      <c r="L512" s="625">
        <f>SUM(K512-G512)</f>
        <v>-5892.4800000000105</v>
      </c>
      <c r="M512" s="626">
        <v>1</v>
      </c>
      <c r="N512" s="565">
        <f t="shared" si="159"/>
        <v>-5892.4800000000105</v>
      </c>
      <c r="O512" s="627" t="s">
        <v>3</v>
      </c>
      <c r="P512" s="315"/>
    </row>
    <row r="513" spans="1:16" s="112" customFormat="1" ht="15" customHeight="1">
      <c r="A513" s="621" t="s">
        <v>1998</v>
      </c>
      <c r="B513" s="544" t="s">
        <v>1997</v>
      </c>
      <c r="C513" s="384" t="s">
        <v>53</v>
      </c>
      <c r="D513" s="558">
        <v>42055</v>
      </c>
      <c r="E513" s="559">
        <v>3152</v>
      </c>
      <c r="F513" s="640">
        <v>25.9</v>
      </c>
      <c r="G513" s="623">
        <f t="shared" si="157"/>
        <v>81636.799999999988</v>
      </c>
      <c r="H513" s="562"/>
      <c r="I513" s="589">
        <v>42069</v>
      </c>
      <c r="J513" s="805">
        <v>24.27</v>
      </c>
      <c r="K513" s="624">
        <f t="shared" si="158"/>
        <v>76499.039999999994</v>
      </c>
      <c r="L513" s="625">
        <f>SUM(K513-G513)</f>
        <v>-5137.7599999999948</v>
      </c>
      <c r="M513" s="626">
        <v>1</v>
      </c>
      <c r="N513" s="565">
        <f t="shared" si="159"/>
        <v>-5137.7599999999948</v>
      </c>
      <c r="O513" s="627" t="s">
        <v>3</v>
      </c>
      <c r="P513" s="315"/>
    </row>
    <row r="514" spans="1:16" s="112" customFormat="1" ht="15" customHeight="1">
      <c r="A514" s="621" t="s">
        <v>1955</v>
      </c>
      <c r="B514" s="544" t="s">
        <v>1407</v>
      </c>
      <c r="C514" s="384" t="s">
        <v>53</v>
      </c>
      <c r="D514" s="558">
        <v>42032</v>
      </c>
      <c r="E514" s="559">
        <v>898</v>
      </c>
      <c r="F514" s="640">
        <v>84.48</v>
      </c>
      <c r="G514" s="623">
        <f t="shared" si="157"/>
        <v>75863.040000000008</v>
      </c>
      <c r="H514" s="562"/>
      <c r="I514" s="589">
        <v>42069</v>
      </c>
      <c r="J514" s="805">
        <v>83.05</v>
      </c>
      <c r="K514" s="624">
        <f t="shared" si="158"/>
        <v>74578.899999999994</v>
      </c>
      <c r="L514" s="625">
        <f>SUM(K514-G514)</f>
        <v>-1284.140000000014</v>
      </c>
      <c r="M514" s="626">
        <v>1</v>
      </c>
      <c r="N514" s="565">
        <f t="shared" si="159"/>
        <v>-1284.140000000014</v>
      </c>
      <c r="O514" s="627" t="s">
        <v>3</v>
      </c>
      <c r="P514" s="315"/>
    </row>
    <row r="515" spans="1:16" s="112" customFormat="1" ht="15" customHeight="1">
      <c r="A515" s="621" t="s">
        <v>460</v>
      </c>
      <c r="B515" s="544" t="s">
        <v>461</v>
      </c>
      <c r="C515" s="384" t="s">
        <v>53</v>
      </c>
      <c r="D515" s="558">
        <v>42048</v>
      </c>
      <c r="E515" s="559">
        <v>1254</v>
      </c>
      <c r="F515" s="640">
        <v>93.42</v>
      </c>
      <c r="G515" s="623">
        <f t="shared" si="157"/>
        <v>117148.68000000001</v>
      </c>
      <c r="H515" s="562"/>
      <c r="I515" s="589">
        <v>42066</v>
      </c>
      <c r="J515" s="864">
        <v>87.26</v>
      </c>
      <c r="K515" s="624">
        <f t="shared" si="158"/>
        <v>109424.04000000001</v>
      </c>
      <c r="L515" s="625">
        <f>SUM(K515-G515)</f>
        <v>-7724.6399999999994</v>
      </c>
      <c r="M515" s="626">
        <v>1</v>
      </c>
      <c r="N515" s="565">
        <f t="shared" si="159"/>
        <v>-7724.6399999999994</v>
      </c>
      <c r="O515" s="627" t="s">
        <v>3</v>
      </c>
      <c r="P515" s="315"/>
    </row>
    <row r="516" spans="1:16" s="112" customFormat="1" ht="15" customHeight="1">
      <c r="A516" s="621" t="s">
        <v>2007</v>
      </c>
      <c r="B516" s="544" t="s">
        <v>2008</v>
      </c>
      <c r="C516" s="384" t="s">
        <v>53</v>
      </c>
      <c r="D516" s="558">
        <v>42059</v>
      </c>
      <c r="E516" s="559">
        <v>2391</v>
      </c>
      <c r="F516" s="640">
        <v>98.18</v>
      </c>
      <c r="G516" s="623">
        <f t="shared" ref="G516:G533" si="160">SUM(E516*F516)</f>
        <v>234748.38</v>
      </c>
      <c r="H516" s="562"/>
      <c r="I516" s="589">
        <v>42069</v>
      </c>
      <c r="J516" s="866">
        <v>94.92</v>
      </c>
      <c r="K516" s="624">
        <f t="shared" ref="K516:K533" si="161">SUM(E516*J516)</f>
        <v>226953.72</v>
      </c>
      <c r="L516" s="625">
        <f t="shared" ref="L516:L533" si="162">SUM(K516-G516)</f>
        <v>-7794.6600000000035</v>
      </c>
      <c r="M516" s="626">
        <v>1</v>
      </c>
      <c r="N516" s="565">
        <f t="shared" ref="N516:N533" si="163">SUM(L516*M516)</f>
        <v>-7794.6600000000035</v>
      </c>
      <c r="O516" s="627" t="s">
        <v>3</v>
      </c>
      <c r="P516" s="315"/>
    </row>
    <row r="517" spans="1:16" s="112" customFormat="1" ht="15" customHeight="1">
      <c r="A517" s="621" t="s">
        <v>1989</v>
      </c>
      <c r="B517" s="544" t="s">
        <v>1990</v>
      </c>
      <c r="C517" s="384" t="s">
        <v>53</v>
      </c>
      <c r="D517" s="558">
        <v>42052</v>
      </c>
      <c r="E517" s="559">
        <v>1856</v>
      </c>
      <c r="F517" s="640">
        <v>20.76</v>
      </c>
      <c r="G517" s="623">
        <f t="shared" si="160"/>
        <v>38530.560000000005</v>
      </c>
      <c r="H517" s="562"/>
      <c r="I517" s="589">
        <v>42072</v>
      </c>
      <c r="J517" s="866">
        <v>17.52</v>
      </c>
      <c r="K517" s="624">
        <f t="shared" si="161"/>
        <v>32517.119999999999</v>
      </c>
      <c r="L517" s="625">
        <f t="shared" si="162"/>
        <v>-6013.440000000006</v>
      </c>
      <c r="M517" s="626">
        <v>1</v>
      </c>
      <c r="N517" s="565">
        <f t="shared" si="163"/>
        <v>-6013.440000000006</v>
      </c>
      <c r="O517" s="627" t="s">
        <v>3</v>
      </c>
      <c r="P517" s="315"/>
    </row>
    <row r="518" spans="1:16" s="112" customFormat="1" ht="15" customHeight="1">
      <c r="A518" s="621" t="s">
        <v>1963</v>
      </c>
      <c r="B518" s="544" t="s">
        <v>1964</v>
      </c>
      <c r="C518" s="384" t="s">
        <v>53</v>
      </c>
      <c r="D518" s="558">
        <v>42038</v>
      </c>
      <c r="E518" s="559">
        <v>1916</v>
      </c>
      <c r="F518" s="640">
        <v>21.98</v>
      </c>
      <c r="G518" s="623">
        <f t="shared" si="160"/>
        <v>42113.68</v>
      </c>
      <c r="H518" s="562"/>
      <c r="I518" s="589">
        <v>42072</v>
      </c>
      <c r="J518" s="866">
        <v>20.9</v>
      </c>
      <c r="K518" s="624">
        <f t="shared" si="161"/>
        <v>40044.399999999994</v>
      </c>
      <c r="L518" s="625">
        <f t="shared" si="162"/>
        <v>-2069.2800000000061</v>
      </c>
      <c r="M518" s="626">
        <v>1</v>
      </c>
      <c r="N518" s="565">
        <f t="shared" si="163"/>
        <v>-2069.2800000000061</v>
      </c>
      <c r="O518" s="627" t="s">
        <v>3</v>
      </c>
      <c r="P518" s="315"/>
    </row>
    <row r="519" spans="1:16" s="112" customFormat="1" ht="15" customHeight="1">
      <c r="A519" s="621" t="s">
        <v>1965</v>
      </c>
      <c r="B519" s="544" t="s">
        <v>1966</v>
      </c>
      <c r="C519" s="384" t="s">
        <v>53</v>
      </c>
      <c r="D519" s="558">
        <v>42038</v>
      </c>
      <c r="E519" s="559">
        <v>2727</v>
      </c>
      <c r="F519" s="640">
        <v>17.399999999999999</v>
      </c>
      <c r="G519" s="623">
        <f t="shared" si="160"/>
        <v>47449.799999999996</v>
      </c>
      <c r="H519" s="562"/>
      <c r="I519" s="589">
        <v>42072</v>
      </c>
      <c r="J519" s="866">
        <v>15.35</v>
      </c>
      <c r="K519" s="624">
        <f t="shared" si="161"/>
        <v>41859.449999999997</v>
      </c>
      <c r="L519" s="625">
        <f t="shared" si="162"/>
        <v>-5590.3499999999985</v>
      </c>
      <c r="M519" s="626">
        <v>1</v>
      </c>
      <c r="N519" s="565">
        <f t="shared" si="163"/>
        <v>-5590.3499999999985</v>
      </c>
      <c r="O519" s="627" t="s">
        <v>3</v>
      </c>
      <c r="P519" s="315"/>
    </row>
    <row r="520" spans="1:16" s="112" customFormat="1" ht="15" customHeight="1">
      <c r="A520" s="621" t="s">
        <v>507</v>
      </c>
      <c r="B520" s="544" t="s">
        <v>508</v>
      </c>
      <c r="C520" s="384" t="s">
        <v>53</v>
      </c>
      <c r="D520" s="558">
        <v>42058</v>
      </c>
      <c r="E520" s="559">
        <v>748</v>
      </c>
      <c r="F520" s="640">
        <v>109.15</v>
      </c>
      <c r="G520" s="623">
        <f t="shared" si="160"/>
        <v>81644.2</v>
      </c>
      <c r="H520" s="562"/>
      <c r="I520" s="589">
        <v>42072</v>
      </c>
      <c r="J520" s="866">
        <v>105.01</v>
      </c>
      <c r="K520" s="624">
        <f t="shared" si="161"/>
        <v>78547.48000000001</v>
      </c>
      <c r="L520" s="625">
        <f t="shared" si="162"/>
        <v>-3096.7199999999866</v>
      </c>
      <c r="M520" s="626">
        <v>1</v>
      </c>
      <c r="N520" s="565">
        <f t="shared" si="163"/>
        <v>-3096.7199999999866</v>
      </c>
      <c r="O520" s="627" t="s">
        <v>3</v>
      </c>
      <c r="P520" s="315"/>
    </row>
    <row r="521" spans="1:16" s="112" customFormat="1" ht="15" customHeight="1">
      <c r="A521" s="621" t="s">
        <v>1994</v>
      </c>
      <c r="B521" s="544" t="s">
        <v>1900</v>
      </c>
      <c r="C521" s="384" t="s">
        <v>53</v>
      </c>
      <c r="D521" s="558">
        <v>42054</v>
      </c>
      <c r="E521" s="559">
        <v>594</v>
      </c>
      <c r="F521" s="640">
        <v>109.07</v>
      </c>
      <c r="G521" s="623">
        <f t="shared" si="160"/>
        <v>64787.579999999994</v>
      </c>
      <c r="H521" s="562"/>
      <c r="I521" s="589">
        <v>42072</v>
      </c>
      <c r="J521" s="866">
        <v>102.23</v>
      </c>
      <c r="K521" s="624">
        <f t="shared" si="161"/>
        <v>60724.62</v>
      </c>
      <c r="L521" s="625">
        <f t="shared" si="162"/>
        <v>-4062.9599999999919</v>
      </c>
      <c r="M521" s="626">
        <v>1</v>
      </c>
      <c r="N521" s="565">
        <f t="shared" si="163"/>
        <v>-4062.9599999999919</v>
      </c>
      <c r="O521" s="627" t="s">
        <v>3</v>
      </c>
      <c r="P521" s="315"/>
    </row>
    <row r="522" spans="1:16" s="112" customFormat="1" ht="15" customHeight="1">
      <c r="A522" s="621" t="s">
        <v>2002</v>
      </c>
      <c r="B522" s="544" t="s">
        <v>960</v>
      </c>
      <c r="C522" s="384" t="s">
        <v>53</v>
      </c>
      <c r="D522" s="558">
        <v>42058</v>
      </c>
      <c r="E522" s="559">
        <v>1175</v>
      </c>
      <c r="F522" s="640">
        <v>88.95</v>
      </c>
      <c r="G522" s="623">
        <f t="shared" si="160"/>
        <v>104516.25</v>
      </c>
      <c r="H522" s="562"/>
      <c r="I522" s="589">
        <v>42073</v>
      </c>
      <c r="J522" s="866">
        <v>85.65</v>
      </c>
      <c r="K522" s="624">
        <f t="shared" si="161"/>
        <v>100638.75</v>
      </c>
      <c r="L522" s="625">
        <f t="shared" si="162"/>
        <v>-3877.5</v>
      </c>
      <c r="M522" s="626">
        <v>1</v>
      </c>
      <c r="N522" s="565">
        <f t="shared" si="163"/>
        <v>-3877.5</v>
      </c>
      <c r="O522" s="627" t="s">
        <v>3</v>
      </c>
      <c r="P522" s="315"/>
    </row>
    <row r="523" spans="1:16" s="112" customFormat="1" ht="15" customHeight="1">
      <c r="A523" s="621" t="s">
        <v>374</v>
      </c>
      <c r="B523" s="544" t="s">
        <v>1921</v>
      </c>
      <c r="C523" s="384" t="s">
        <v>53</v>
      </c>
      <c r="D523" s="558">
        <v>42002</v>
      </c>
      <c r="E523" s="559">
        <v>4587</v>
      </c>
      <c r="F523" s="640">
        <v>15.53</v>
      </c>
      <c r="G523" s="623">
        <f t="shared" si="160"/>
        <v>71236.11</v>
      </c>
      <c r="H523" s="562"/>
      <c r="I523" s="589">
        <v>42073</v>
      </c>
      <c r="J523" s="866">
        <v>15.85</v>
      </c>
      <c r="K523" s="624">
        <f t="shared" si="161"/>
        <v>72703.95</v>
      </c>
      <c r="L523" s="625">
        <f t="shared" si="162"/>
        <v>1467.8399999999965</v>
      </c>
      <c r="M523" s="626">
        <v>1</v>
      </c>
      <c r="N523" s="565">
        <f t="shared" si="163"/>
        <v>1467.8399999999965</v>
      </c>
      <c r="O523" s="627" t="s">
        <v>3</v>
      </c>
      <c r="P523" s="315"/>
    </row>
    <row r="524" spans="1:16" s="112" customFormat="1" ht="15" customHeight="1">
      <c r="A524" s="621" t="s">
        <v>1976</v>
      </c>
      <c r="B524" s="544" t="s">
        <v>1979</v>
      </c>
      <c r="C524" s="384" t="s">
        <v>53</v>
      </c>
      <c r="D524" s="558">
        <v>42046</v>
      </c>
      <c r="E524" s="559">
        <v>1227</v>
      </c>
      <c r="F524" s="640">
        <v>40.83</v>
      </c>
      <c r="G524" s="623">
        <f t="shared" si="160"/>
        <v>50098.409999999996</v>
      </c>
      <c r="H524" s="562"/>
      <c r="I524" s="589">
        <v>42073</v>
      </c>
      <c r="J524" s="866">
        <v>38.53</v>
      </c>
      <c r="K524" s="624">
        <f t="shared" si="161"/>
        <v>47276.310000000005</v>
      </c>
      <c r="L524" s="625">
        <f t="shared" si="162"/>
        <v>-2822.0999999999913</v>
      </c>
      <c r="M524" s="626">
        <v>1</v>
      </c>
      <c r="N524" s="565">
        <f t="shared" si="163"/>
        <v>-2822.0999999999913</v>
      </c>
      <c r="O524" s="627" t="s">
        <v>3</v>
      </c>
      <c r="P524" s="315"/>
    </row>
    <row r="525" spans="1:16" s="112" customFormat="1" ht="15" customHeight="1">
      <c r="A525" s="621" t="s">
        <v>2003</v>
      </c>
      <c r="B525" s="544" t="s">
        <v>1540</v>
      </c>
      <c r="C525" s="384" t="s">
        <v>53</v>
      </c>
      <c r="D525" s="558">
        <v>42058</v>
      </c>
      <c r="E525" s="559">
        <v>997</v>
      </c>
      <c r="F525" s="640">
        <v>110.27</v>
      </c>
      <c r="G525" s="623">
        <f t="shared" si="160"/>
        <v>109939.19</v>
      </c>
      <c r="H525" s="562"/>
      <c r="I525" s="589">
        <v>42073</v>
      </c>
      <c r="J525" s="866">
        <v>101.74</v>
      </c>
      <c r="K525" s="624">
        <f t="shared" si="161"/>
        <v>101434.78</v>
      </c>
      <c r="L525" s="625">
        <f t="shared" si="162"/>
        <v>-8504.4100000000035</v>
      </c>
      <c r="M525" s="626">
        <v>1</v>
      </c>
      <c r="N525" s="565">
        <f t="shared" si="163"/>
        <v>-8504.4100000000035</v>
      </c>
      <c r="O525" s="627" t="s">
        <v>3</v>
      </c>
      <c r="P525" s="315"/>
    </row>
    <row r="526" spans="1:16" s="112" customFormat="1" ht="15" customHeight="1">
      <c r="A526" s="621" t="s">
        <v>1993</v>
      </c>
      <c r="B526" s="544" t="s">
        <v>481</v>
      </c>
      <c r="C526" s="384" t="s">
        <v>53</v>
      </c>
      <c r="D526" s="558">
        <v>42054</v>
      </c>
      <c r="E526" s="559">
        <v>922</v>
      </c>
      <c r="F526" s="640">
        <v>122.77</v>
      </c>
      <c r="G526" s="623">
        <f t="shared" si="160"/>
        <v>113193.94</v>
      </c>
      <c r="H526" s="562"/>
      <c r="I526" s="589">
        <v>42073</v>
      </c>
      <c r="J526" s="866">
        <v>118.8</v>
      </c>
      <c r="K526" s="624">
        <f t="shared" si="161"/>
        <v>109533.59999999999</v>
      </c>
      <c r="L526" s="625">
        <f t="shared" si="162"/>
        <v>-3660.3400000000111</v>
      </c>
      <c r="M526" s="626">
        <v>1</v>
      </c>
      <c r="N526" s="565">
        <f t="shared" si="163"/>
        <v>-3660.3400000000111</v>
      </c>
      <c r="O526" s="627" t="s">
        <v>3</v>
      </c>
      <c r="P526" s="315"/>
    </row>
    <row r="527" spans="1:16" s="112" customFormat="1" ht="15" customHeight="1">
      <c r="A527" s="621" t="s">
        <v>1972</v>
      </c>
      <c r="B527" s="544" t="s">
        <v>1467</v>
      </c>
      <c r="C527" s="384" t="s">
        <v>53</v>
      </c>
      <c r="D527" s="558">
        <v>42045</v>
      </c>
      <c r="E527" s="559">
        <v>1254</v>
      </c>
      <c r="F527" s="640">
        <v>85.67</v>
      </c>
      <c r="G527" s="623">
        <f t="shared" si="160"/>
        <v>107430.18000000001</v>
      </c>
      <c r="H527" s="562"/>
      <c r="I527" s="589">
        <v>42073</v>
      </c>
      <c r="J527" s="866">
        <v>87.61</v>
      </c>
      <c r="K527" s="624">
        <f t="shared" si="161"/>
        <v>109862.94</v>
      </c>
      <c r="L527" s="625">
        <f t="shared" si="162"/>
        <v>2432.7599999999948</v>
      </c>
      <c r="M527" s="626">
        <v>1</v>
      </c>
      <c r="N527" s="565">
        <f t="shared" si="163"/>
        <v>2432.7599999999948</v>
      </c>
      <c r="O527" s="627" t="s">
        <v>3</v>
      </c>
      <c r="P527" s="315"/>
    </row>
    <row r="528" spans="1:16" s="114" customFormat="1" ht="15" customHeight="1">
      <c r="A528" s="621" t="s">
        <v>1954</v>
      </c>
      <c r="B528" s="544" t="s">
        <v>1956</v>
      </c>
      <c r="C528" s="384" t="s">
        <v>53</v>
      </c>
      <c r="D528" s="558">
        <v>42033</v>
      </c>
      <c r="E528" s="559">
        <v>627</v>
      </c>
      <c r="F528" s="640">
        <v>104.45</v>
      </c>
      <c r="G528" s="623">
        <f t="shared" si="160"/>
        <v>65490.15</v>
      </c>
      <c r="H528" s="562"/>
      <c r="I528" s="589">
        <v>42073</v>
      </c>
      <c r="J528" s="866">
        <v>107.17</v>
      </c>
      <c r="K528" s="624">
        <f t="shared" si="161"/>
        <v>67195.59</v>
      </c>
      <c r="L528" s="625">
        <f t="shared" si="162"/>
        <v>1705.4399999999951</v>
      </c>
      <c r="M528" s="626">
        <v>1</v>
      </c>
      <c r="N528" s="565">
        <f t="shared" si="163"/>
        <v>1705.4399999999951</v>
      </c>
      <c r="O528" s="627" t="s">
        <v>3</v>
      </c>
      <c r="P528" s="315"/>
    </row>
    <row r="529" spans="1:16" s="112" customFormat="1" ht="15" customHeight="1">
      <c r="A529" s="621" t="s">
        <v>2016</v>
      </c>
      <c r="B529" s="544" t="s">
        <v>2015</v>
      </c>
      <c r="C529" s="384" t="s">
        <v>53</v>
      </c>
      <c r="D529" s="558">
        <v>42066</v>
      </c>
      <c r="E529" s="559">
        <v>3025</v>
      </c>
      <c r="F529" s="640">
        <v>36.32</v>
      </c>
      <c r="G529" s="623">
        <f t="shared" si="160"/>
        <v>109868</v>
      </c>
      <c r="H529" s="562"/>
      <c r="I529" s="589">
        <v>42073</v>
      </c>
      <c r="J529" s="866">
        <v>35</v>
      </c>
      <c r="K529" s="624">
        <f t="shared" si="161"/>
        <v>105875</v>
      </c>
      <c r="L529" s="625">
        <f t="shared" si="162"/>
        <v>-3993</v>
      </c>
      <c r="M529" s="626">
        <v>1</v>
      </c>
      <c r="N529" s="565">
        <f t="shared" si="163"/>
        <v>-3993</v>
      </c>
      <c r="O529" s="627" t="s">
        <v>3</v>
      </c>
      <c r="P529" s="315"/>
    </row>
    <row r="530" spans="1:16" s="112" customFormat="1" ht="15" customHeight="1">
      <c r="A530" s="857" t="s">
        <v>527</v>
      </c>
      <c r="B530" s="544" t="s">
        <v>528</v>
      </c>
      <c r="C530" s="384" t="s">
        <v>53</v>
      </c>
      <c r="D530" s="558">
        <v>42055</v>
      </c>
      <c r="E530" s="559">
        <v>1172</v>
      </c>
      <c r="F530" s="640">
        <v>90.82</v>
      </c>
      <c r="G530" s="623">
        <f t="shared" si="160"/>
        <v>106441.04</v>
      </c>
      <c r="H530" s="562"/>
      <c r="I530" s="589">
        <v>42074</v>
      </c>
      <c r="J530" s="866">
        <v>87.41</v>
      </c>
      <c r="K530" s="624">
        <f t="shared" si="161"/>
        <v>102444.51999999999</v>
      </c>
      <c r="L530" s="625">
        <f t="shared" si="162"/>
        <v>-3996.5200000000041</v>
      </c>
      <c r="M530" s="626">
        <v>1</v>
      </c>
      <c r="N530" s="565">
        <f t="shared" si="163"/>
        <v>-3996.5200000000041</v>
      </c>
      <c r="O530" s="627" t="s">
        <v>3</v>
      </c>
      <c r="P530" s="315"/>
    </row>
    <row r="531" spans="1:16" s="112" customFormat="1" ht="15" customHeight="1">
      <c r="A531" s="621" t="s">
        <v>2018</v>
      </c>
      <c r="B531" s="544" t="s">
        <v>1725</v>
      </c>
      <c r="C531" s="384" t="s">
        <v>53</v>
      </c>
      <c r="D531" s="558">
        <v>42067</v>
      </c>
      <c r="E531" s="559">
        <v>4521</v>
      </c>
      <c r="F531" s="640">
        <v>35.29</v>
      </c>
      <c r="G531" s="623">
        <f t="shared" si="160"/>
        <v>159546.09</v>
      </c>
      <c r="H531" s="562"/>
      <c r="I531" s="589">
        <v>42074</v>
      </c>
      <c r="J531" s="866">
        <v>33.450000000000003</v>
      </c>
      <c r="K531" s="624">
        <f t="shared" si="161"/>
        <v>151227.45000000001</v>
      </c>
      <c r="L531" s="625">
        <f t="shared" si="162"/>
        <v>-8318.6399999999849</v>
      </c>
      <c r="M531" s="626">
        <v>1</v>
      </c>
      <c r="N531" s="565">
        <f t="shared" si="163"/>
        <v>-8318.6399999999849</v>
      </c>
      <c r="O531" s="627" t="s">
        <v>3</v>
      </c>
      <c r="P531" s="315"/>
    </row>
    <row r="532" spans="1:16" s="112" customFormat="1" ht="15" customHeight="1">
      <c r="A532" s="621" t="s">
        <v>1962</v>
      </c>
      <c r="B532" s="544" t="s">
        <v>565</v>
      </c>
      <c r="C532" s="384" t="s">
        <v>53</v>
      </c>
      <c r="D532" s="558">
        <v>42038</v>
      </c>
      <c r="E532" s="559">
        <v>1614</v>
      </c>
      <c r="F532" s="640">
        <v>42.11</v>
      </c>
      <c r="G532" s="623">
        <f t="shared" si="160"/>
        <v>67965.539999999994</v>
      </c>
      <c r="H532" s="562"/>
      <c r="I532" s="589">
        <v>42076</v>
      </c>
      <c r="J532" s="866">
        <v>39.950000000000003</v>
      </c>
      <c r="K532" s="624">
        <f t="shared" si="161"/>
        <v>64479.3</v>
      </c>
      <c r="L532" s="625">
        <f t="shared" si="162"/>
        <v>-3486.2399999999907</v>
      </c>
      <c r="M532" s="626">
        <v>1</v>
      </c>
      <c r="N532" s="565">
        <f t="shared" si="163"/>
        <v>-3486.2399999999907</v>
      </c>
      <c r="O532" s="627" t="s">
        <v>3</v>
      </c>
      <c r="P532" s="315"/>
    </row>
    <row r="533" spans="1:16" s="112" customFormat="1" ht="15" customHeight="1">
      <c r="A533" s="621" t="s">
        <v>1812</v>
      </c>
      <c r="B533" s="544" t="s">
        <v>1813</v>
      </c>
      <c r="C533" s="384" t="s">
        <v>53</v>
      </c>
      <c r="D533" s="558">
        <v>42052</v>
      </c>
      <c r="E533" s="559">
        <v>1258</v>
      </c>
      <c r="F533" s="640">
        <v>69.5</v>
      </c>
      <c r="G533" s="623">
        <f t="shared" si="160"/>
        <v>87431</v>
      </c>
      <c r="H533" s="562"/>
      <c r="I533" s="589">
        <v>42076</v>
      </c>
      <c r="J533" s="866">
        <v>68.27</v>
      </c>
      <c r="K533" s="624">
        <f t="shared" si="161"/>
        <v>85883.659999999989</v>
      </c>
      <c r="L533" s="625">
        <f t="shared" si="162"/>
        <v>-1547.3400000000111</v>
      </c>
      <c r="M533" s="626">
        <v>1</v>
      </c>
      <c r="N533" s="565">
        <f t="shared" si="163"/>
        <v>-1547.3400000000111</v>
      </c>
      <c r="O533" s="627" t="s">
        <v>3</v>
      </c>
      <c r="P533" s="315"/>
    </row>
    <row r="534" spans="1:16" s="112" customFormat="1" ht="15" customHeight="1">
      <c r="A534" s="476" t="s">
        <v>2005</v>
      </c>
      <c r="B534" s="586" t="s">
        <v>1670</v>
      </c>
      <c r="C534" s="449" t="s">
        <v>78</v>
      </c>
      <c r="D534" s="450">
        <v>42061</v>
      </c>
      <c r="E534" s="451">
        <v>893</v>
      </c>
      <c r="F534" s="800">
        <v>136.52000000000001</v>
      </c>
      <c r="G534" s="629">
        <f t="shared" ref="G534:G540" si="164">SUM(E534*F534)</f>
        <v>121912.36000000002</v>
      </c>
      <c r="H534" s="454"/>
      <c r="I534" s="525">
        <v>42083</v>
      </c>
      <c r="J534" s="858">
        <v>141.6</v>
      </c>
      <c r="K534" s="630">
        <f t="shared" ref="K534:K540" si="165">SUM(E534*J534)</f>
        <v>126448.79999999999</v>
      </c>
      <c r="L534" s="631">
        <f>SUM(G534-K534)</f>
        <v>-4536.4399999999732</v>
      </c>
      <c r="M534" s="632">
        <v>1</v>
      </c>
      <c r="N534" s="457">
        <f t="shared" ref="N534:N540" si="166">SUM(L534*M534)</f>
        <v>-4536.4399999999732</v>
      </c>
      <c r="O534" s="633"/>
      <c r="P534" s="114"/>
    </row>
    <row r="535" spans="1:16" s="114" customFormat="1" ht="15" customHeight="1">
      <c r="A535" s="621" t="s">
        <v>2006</v>
      </c>
      <c r="B535" s="544" t="s">
        <v>1528</v>
      </c>
      <c r="C535" s="384" t="s">
        <v>53</v>
      </c>
      <c r="D535" s="558">
        <v>42059</v>
      </c>
      <c r="E535" s="559">
        <v>2518</v>
      </c>
      <c r="F535" s="640">
        <v>78.13</v>
      </c>
      <c r="G535" s="623">
        <f t="shared" si="164"/>
        <v>196731.34</v>
      </c>
      <c r="H535" s="562"/>
      <c r="I535" s="589">
        <v>42083</v>
      </c>
      <c r="J535" s="866">
        <v>75.14</v>
      </c>
      <c r="K535" s="624">
        <f t="shared" si="165"/>
        <v>189202.52</v>
      </c>
      <c r="L535" s="625">
        <f>SUM(K535-G535)</f>
        <v>-7528.820000000007</v>
      </c>
      <c r="M535" s="626">
        <v>1</v>
      </c>
      <c r="N535" s="565">
        <f t="shared" si="166"/>
        <v>-7528.820000000007</v>
      </c>
      <c r="O535" s="627" t="s">
        <v>3</v>
      </c>
      <c r="P535" s="315"/>
    </row>
    <row r="536" spans="1:16" s="112" customFormat="1" ht="15" customHeight="1">
      <c r="A536" s="476" t="s">
        <v>1394</v>
      </c>
      <c r="B536" s="586" t="s">
        <v>1393</v>
      </c>
      <c r="C536" s="449" t="s">
        <v>78</v>
      </c>
      <c r="D536" s="450">
        <v>42073</v>
      </c>
      <c r="E536" s="451">
        <v>937</v>
      </c>
      <c r="F536" s="800">
        <v>44.53</v>
      </c>
      <c r="G536" s="629">
        <f t="shared" si="164"/>
        <v>41724.61</v>
      </c>
      <c r="H536" s="454"/>
      <c r="I536" s="525">
        <v>42083</v>
      </c>
      <c r="J536" s="858">
        <v>48.62</v>
      </c>
      <c r="K536" s="630">
        <f t="shared" si="165"/>
        <v>45556.939999999995</v>
      </c>
      <c r="L536" s="631">
        <f>SUM(G536-K536)</f>
        <v>-3832.3299999999945</v>
      </c>
      <c r="M536" s="632">
        <v>1</v>
      </c>
      <c r="N536" s="457">
        <f t="shared" si="166"/>
        <v>-3832.3299999999945</v>
      </c>
      <c r="O536" s="633"/>
      <c r="P536" s="114"/>
    </row>
    <row r="537" spans="1:16" s="114" customFormat="1" ht="15" customHeight="1">
      <c r="A537" s="476" t="s">
        <v>1974</v>
      </c>
      <c r="B537" s="586" t="s">
        <v>1973</v>
      </c>
      <c r="C537" s="449" t="s">
        <v>78</v>
      </c>
      <c r="D537" s="450">
        <v>42045</v>
      </c>
      <c r="E537" s="451">
        <v>2366</v>
      </c>
      <c r="F537" s="800">
        <v>44.29</v>
      </c>
      <c r="G537" s="629">
        <f t="shared" si="164"/>
        <v>104790.14</v>
      </c>
      <c r="H537" s="454"/>
      <c r="I537" s="525">
        <v>42083</v>
      </c>
      <c r="J537" s="858">
        <v>44.18</v>
      </c>
      <c r="K537" s="630">
        <f t="shared" si="165"/>
        <v>104529.88</v>
      </c>
      <c r="L537" s="631">
        <f>SUM(G537-K537)</f>
        <v>260.25999999999476</v>
      </c>
      <c r="M537" s="632">
        <v>1</v>
      </c>
      <c r="N537" s="457">
        <f t="shared" si="166"/>
        <v>260.25999999999476</v>
      </c>
      <c r="O537" s="868"/>
    </row>
    <row r="538" spans="1:16" s="112" customFormat="1" ht="15" customHeight="1">
      <c r="A538" s="621" t="s">
        <v>1924</v>
      </c>
      <c r="B538" s="544" t="s">
        <v>1925</v>
      </c>
      <c r="C538" s="384" t="s">
        <v>53</v>
      </c>
      <c r="D538" s="558">
        <v>42002</v>
      </c>
      <c r="E538" s="559">
        <v>2115</v>
      </c>
      <c r="F538" s="640">
        <v>50.62</v>
      </c>
      <c r="G538" s="623">
        <f t="shared" si="164"/>
        <v>107061.29999999999</v>
      </c>
      <c r="H538" s="562"/>
      <c r="I538" s="589">
        <v>42083</v>
      </c>
      <c r="J538" s="866">
        <v>53.65</v>
      </c>
      <c r="K538" s="624">
        <f t="shared" si="165"/>
        <v>113469.75</v>
      </c>
      <c r="L538" s="625">
        <f t="shared" ref="L538:L544" si="167">SUM(K538-G538)</f>
        <v>6408.4500000000116</v>
      </c>
      <c r="M538" s="626">
        <v>1</v>
      </c>
      <c r="N538" s="565">
        <f t="shared" si="166"/>
        <v>6408.4500000000116</v>
      </c>
      <c r="O538" s="869"/>
      <c r="P538" s="315"/>
    </row>
    <row r="539" spans="1:16" s="112" customFormat="1" ht="15" customHeight="1">
      <c r="A539" s="621" t="s">
        <v>625</v>
      </c>
      <c r="B539" s="544" t="s">
        <v>626</v>
      </c>
      <c r="C539" s="384" t="s">
        <v>53</v>
      </c>
      <c r="D539" s="558">
        <v>42034</v>
      </c>
      <c r="E539" s="559">
        <v>2395</v>
      </c>
      <c r="F539" s="640">
        <v>23.29</v>
      </c>
      <c r="G539" s="623">
        <f t="shared" si="164"/>
        <v>55779.549999999996</v>
      </c>
      <c r="H539" s="562"/>
      <c r="I539" s="589">
        <v>42089</v>
      </c>
      <c r="J539" s="805">
        <v>22.38</v>
      </c>
      <c r="K539" s="624">
        <f t="shared" si="165"/>
        <v>53600.1</v>
      </c>
      <c r="L539" s="625">
        <f t="shared" si="167"/>
        <v>-2179.4499999999971</v>
      </c>
      <c r="M539" s="626">
        <v>1</v>
      </c>
      <c r="N539" s="565">
        <f t="shared" si="166"/>
        <v>-2179.4499999999971</v>
      </c>
      <c r="O539" s="627" t="s">
        <v>3</v>
      </c>
      <c r="P539" s="315"/>
    </row>
    <row r="540" spans="1:16" s="114" customFormat="1" ht="15" customHeight="1">
      <c r="A540" s="621" t="s">
        <v>2032</v>
      </c>
      <c r="B540" s="544" t="s">
        <v>2033</v>
      </c>
      <c r="C540" s="384" t="s">
        <v>53</v>
      </c>
      <c r="D540" s="558">
        <v>42074</v>
      </c>
      <c r="E540" s="559">
        <v>762</v>
      </c>
      <c r="F540" s="640">
        <v>84.01</v>
      </c>
      <c r="G540" s="623">
        <f t="shared" si="164"/>
        <v>64015.62</v>
      </c>
      <c r="H540" s="562"/>
      <c r="I540" s="589">
        <v>42089</v>
      </c>
      <c r="J540" s="805">
        <v>69.489999999999995</v>
      </c>
      <c r="K540" s="624">
        <f t="shared" si="165"/>
        <v>52951.38</v>
      </c>
      <c r="L540" s="625">
        <f t="shared" si="167"/>
        <v>-11064.240000000005</v>
      </c>
      <c r="M540" s="626">
        <v>1</v>
      </c>
      <c r="N540" s="565">
        <f t="shared" si="166"/>
        <v>-11064.240000000005</v>
      </c>
      <c r="O540" s="627" t="s">
        <v>3</v>
      </c>
      <c r="P540" s="315"/>
    </row>
    <row r="541" spans="1:16" s="112" customFormat="1" ht="15" customHeight="1">
      <c r="A541" s="621" t="s">
        <v>1943</v>
      </c>
      <c r="B541" s="544" t="s">
        <v>1944</v>
      </c>
      <c r="C541" s="384" t="s">
        <v>53</v>
      </c>
      <c r="D541" s="558">
        <v>42016</v>
      </c>
      <c r="E541" s="559">
        <v>362</v>
      </c>
      <c r="F541" s="640">
        <v>273.61</v>
      </c>
      <c r="G541" s="623">
        <f t="shared" ref="G541:G550" si="168">SUM(E541*F541)</f>
        <v>99046.82</v>
      </c>
      <c r="H541" s="562"/>
      <c r="I541" s="589">
        <v>42104</v>
      </c>
      <c r="J541" s="805">
        <v>290.29000000000002</v>
      </c>
      <c r="K541" s="624">
        <f t="shared" ref="K541:K550" si="169">SUM(E541*J541)</f>
        <v>105084.98000000001</v>
      </c>
      <c r="L541" s="625">
        <f t="shared" si="167"/>
        <v>6038.1600000000035</v>
      </c>
      <c r="M541" s="626">
        <v>1</v>
      </c>
      <c r="N541" s="565">
        <f t="shared" ref="N541:N550" si="170">SUM(L541*M541)</f>
        <v>6038.1600000000035</v>
      </c>
      <c r="O541" s="627" t="s">
        <v>3</v>
      </c>
      <c r="P541" s="315"/>
    </row>
    <row r="542" spans="1:16" s="112" customFormat="1" ht="15" customHeight="1">
      <c r="A542" s="621" t="s">
        <v>513</v>
      </c>
      <c r="B542" s="544" t="s">
        <v>514</v>
      </c>
      <c r="C542" s="384" t="s">
        <v>53</v>
      </c>
      <c r="D542" s="558">
        <v>41942</v>
      </c>
      <c r="E542" s="559">
        <v>2716</v>
      </c>
      <c r="F542" s="640">
        <v>72.72</v>
      </c>
      <c r="G542" s="623">
        <f t="shared" si="168"/>
        <v>197507.52</v>
      </c>
      <c r="H542" s="562"/>
      <c r="I542" s="589">
        <v>42110</v>
      </c>
      <c r="J542" s="805">
        <v>77.98</v>
      </c>
      <c r="K542" s="624">
        <f t="shared" si="169"/>
        <v>211793.68000000002</v>
      </c>
      <c r="L542" s="625">
        <f t="shared" si="167"/>
        <v>14286.160000000033</v>
      </c>
      <c r="M542" s="626">
        <v>1</v>
      </c>
      <c r="N542" s="565">
        <f t="shared" si="170"/>
        <v>14286.160000000033</v>
      </c>
      <c r="O542" s="627" t="s">
        <v>3</v>
      </c>
      <c r="P542" s="315"/>
    </row>
    <row r="543" spans="1:16" s="114" customFormat="1" ht="15" customHeight="1">
      <c r="A543" s="491" t="s">
        <v>606</v>
      </c>
      <c r="B543" s="544" t="s">
        <v>538</v>
      </c>
      <c r="C543" s="384" t="s">
        <v>53</v>
      </c>
      <c r="D543" s="558">
        <v>42055</v>
      </c>
      <c r="E543" s="559">
        <v>518</v>
      </c>
      <c r="F543" s="640">
        <v>202.1</v>
      </c>
      <c r="G543" s="623">
        <f t="shared" si="168"/>
        <v>104687.8</v>
      </c>
      <c r="H543" s="562"/>
      <c r="I543" s="589">
        <v>42121</v>
      </c>
      <c r="J543" s="805">
        <v>193.94</v>
      </c>
      <c r="K543" s="624">
        <f t="shared" si="169"/>
        <v>100460.92</v>
      </c>
      <c r="L543" s="625">
        <f t="shared" si="167"/>
        <v>-4226.8800000000047</v>
      </c>
      <c r="M543" s="626">
        <v>1</v>
      </c>
      <c r="N543" s="565">
        <f t="shared" si="170"/>
        <v>-4226.8800000000047</v>
      </c>
      <c r="O543" s="627" t="s">
        <v>3</v>
      </c>
      <c r="P543" s="315"/>
    </row>
    <row r="544" spans="1:16" s="112" customFormat="1" ht="15" customHeight="1">
      <c r="A544" s="621" t="s">
        <v>2000</v>
      </c>
      <c r="B544" s="544" t="s">
        <v>2001</v>
      </c>
      <c r="C544" s="384" t="s">
        <v>53</v>
      </c>
      <c r="D544" s="558">
        <v>42045</v>
      </c>
      <c r="E544" s="559">
        <v>3030</v>
      </c>
      <c r="F544" s="640">
        <v>22.89</v>
      </c>
      <c r="G544" s="623">
        <f t="shared" si="168"/>
        <v>69356.7</v>
      </c>
      <c r="H544" s="562"/>
      <c r="I544" s="589">
        <v>42124</v>
      </c>
      <c r="J544" s="805">
        <v>22.43</v>
      </c>
      <c r="K544" s="624">
        <f t="shared" si="169"/>
        <v>67962.899999999994</v>
      </c>
      <c r="L544" s="625">
        <f t="shared" si="167"/>
        <v>-1393.8000000000029</v>
      </c>
      <c r="M544" s="626">
        <v>1</v>
      </c>
      <c r="N544" s="565">
        <f t="shared" si="170"/>
        <v>-1393.8000000000029</v>
      </c>
      <c r="O544" s="627" t="s">
        <v>3</v>
      </c>
      <c r="P544" s="315"/>
    </row>
    <row r="545" spans="1:16" s="112" customFormat="1" ht="15" customHeight="1">
      <c r="A545" s="476" t="s">
        <v>862</v>
      </c>
      <c r="B545" s="586" t="s">
        <v>540</v>
      </c>
      <c r="C545" s="449" t="s">
        <v>78</v>
      </c>
      <c r="D545" s="450">
        <v>42072</v>
      </c>
      <c r="E545" s="451">
        <v>1066</v>
      </c>
      <c r="F545" s="800">
        <v>70.260000000000005</v>
      </c>
      <c r="G545" s="629">
        <f t="shared" si="168"/>
        <v>74897.16</v>
      </c>
      <c r="H545" s="454"/>
      <c r="I545" s="525">
        <v>42128</v>
      </c>
      <c r="J545" s="806">
        <v>75.040000000000006</v>
      </c>
      <c r="K545" s="630">
        <f t="shared" si="169"/>
        <v>79992.639999999999</v>
      </c>
      <c r="L545" s="631">
        <f>SUM(G545-K545)</f>
        <v>-5095.4799999999959</v>
      </c>
      <c r="M545" s="632">
        <v>1</v>
      </c>
      <c r="N545" s="457">
        <f t="shared" si="170"/>
        <v>-5095.4799999999959</v>
      </c>
      <c r="O545" s="633"/>
      <c r="P545" s="114"/>
    </row>
    <row r="546" spans="1:16" s="114" customFormat="1" ht="15" customHeight="1">
      <c r="A546" s="621" t="s">
        <v>1962</v>
      </c>
      <c r="B546" s="544" t="s">
        <v>565</v>
      </c>
      <c r="C546" s="384" t="s">
        <v>53</v>
      </c>
      <c r="D546" s="558">
        <v>42100</v>
      </c>
      <c r="E546" s="559">
        <v>1222</v>
      </c>
      <c r="F546" s="640">
        <v>44.69</v>
      </c>
      <c r="G546" s="623">
        <f t="shared" si="168"/>
        <v>54611.18</v>
      </c>
      <c r="H546" s="562"/>
      <c r="I546" s="589">
        <v>42143</v>
      </c>
      <c r="J546" s="805">
        <v>45.39</v>
      </c>
      <c r="K546" s="624">
        <f t="shared" si="169"/>
        <v>55466.58</v>
      </c>
      <c r="L546" s="625">
        <f>SUM(K546-G546)</f>
        <v>855.40000000000146</v>
      </c>
      <c r="M546" s="626">
        <v>1</v>
      </c>
      <c r="N546" s="565">
        <f t="shared" si="170"/>
        <v>855.40000000000146</v>
      </c>
      <c r="O546" s="627" t="s">
        <v>3</v>
      </c>
      <c r="P546" s="315"/>
    </row>
    <row r="547" spans="1:16" s="112" customFormat="1" ht="15" customHeight="1">
      <c r="A547" s="621" t="s">
        <v>2051</v>
      </c>
      <c r="B547" s="544" t="s">
        <v>617</v>
      </c>
      <c r="C547" s="384" t="s">
        <v>53</v>
      </c>
      <c r="D547" s="558">
        <v>42100</v>
      </c>
      <c r="E547" s="559">
        <v>1151</v>
      </c>
      <c r="F547" s="640">
        <v>51.94</v>
      </c>
      <c r="G547" s="623">
        <f t="shared" si="168"/>
        <v>59782.939999999995</v>
      </c>
      <c r="H547" s="562"/>
      <c r="I547" s="589">
        <v>42143</v>
      </c>
      <c r="J547" s="805">
        <v>50.01</v>
      </c>
      <c r="K547" s="624">
        <f t="shared" si="169"/>
        <v>57561.509999999995</v>
      </c>
      <c r="L547" s="625">
        <f>SUM(K547-G547)</f>
        <v>-2221.4300000000003</v>
      </c>
      <c r="M547" s="626">
        <v>1</v>
      </c>
      <c r="N547" s="565">
        <f t="shared" si="170"/>
        <v>-2221.4300000000003</v>
      </c>
      <c r="O547" s="627" t="s">
        <v>3</v>
      </c>
      <c r="P547" s="315"/>
    </row>
    <row r="548" spans="1:16" s="112" customFormat="1" ht="15" customHeight="1">
      <c r="A548" s="476" t="s">
        <v>2070</v>
      </c>
      <c r="B548" s="586" t="s">
        <v>62</v>
      </c>
      <c r="C548" s="449" t="s">
        <v>78</v>
      </c>
      <c r="D548" s="450">
        <v>42123</v>
      </c>
      <c r="E548" s="451">
        <v>856</v>
      </c>
      <c r="F548" s="800">
        <v>122.41</v>
      </c>
      <c r="G548" s="629">
        <f t="shared" si="168"/>
        <v>104782.95999999999</v>
      </c>
      <c r="H548" s="454"/>
      <c r="I548" s="525">
        <v>42144</v>
      </c>
      <c r="J548" s="806">
        <v>120.2</v>
      </c>
      <c r="K548" s="630">
        <f t="shared" si="169"/>
        <v>102891.2</v>
      </c>
      <c r="L548" s="631">
        <f>SUM(G548-K548)</f>
        <v>1891.7599999999948</v>
      </c>
      <c r="M548" s="632">
        <v>1</v>
      </c>
      <c r="N548" s="457">
        <f t="shared" si="170"/>
        <v>1891.7599999999948</v>
      </c>
      <c r="O548" s="633"/>
      <c r="P548" s="114"/>
    </row>
    <row r="549" spans="1:16" s="112" customFormat="1" ht="15" customHeight="1">
      <c r="A549" s="621" t="s">
        <v>2037</v>
      </c>
      <c r="B549" s="544" t="s">
        <v>2038</v>
      </c>
      <c r="C549" s="384" t="s">
        <v>53</v>
      </c>
      <c r="D549" s="558">
        <v>42089</v>
      </c>
      <c r="E549" s="559">
        <v>820</v>
      </c>
      <c r="F549" s="640">
        <v>52.1</v>
      </c>
      <c r="G549" s="623">
        <f t="shared" si="168"/>
        <v>42722</v>
      </c>
      <c r="H549" s="562"/>
      <c r="I549" s="589">
        <v>42144</v>
      </c>
      <c r="J549" s="805">
        <v>57.16</v>
      </c>
      <c r="K549" s="624">
        <f t="shared" si="169"/>
        <v>46871.199999999997</v>
      </c>
      <c r="L549" s="625">
        <f>SUM(K549-G549)</f>
        <v>4149.1999999999971</v>
      </c>
      <c r="M549" s="626">
        <v>1</v>
      </c>
      <c r="N549" s="565">
        <f t="shared" si="170"/>
        <v>4149.1999999999971</v>
      </c>
      <c r="O549" s="627" t="s">
        <v>3</v>
      </c>
      <c r="P549" s="315"/>
    </row>
    <row r="550" spans="1:16" s="112" customFormat="1" ht="15" customHeight="1">
      <c r="A550" s="476" t="s">
        <v>2043</v>
      </c>
      <c r="B550" s="586" t="s">
        <v>2044</v>
      </c>
      <c r="C550" s="449" t="s">
        <v>78</v>
      </c>
      <c r="D550" s="450">
        <v>42096</v>
      </c>
      <c r="E550" s="451">
        <v>1351</v>
      </c>
      <c r="F550" s="800">
        <v>59.68</v>
      </c>
      <c r="G550" s="629">
        <f t="shared" si="168"/>
        <v>80627.679999999993</v>
      </c>
      <c r="H550" s="454"/>
      <c r="I550" s="525">
        <v>42146</v>
      </c>
      <c r="J550" s="806">
        <v>60.88</v>
      </c>
      <c r="K550" s="630">
        <f t="shared" si="169"/>
        <v>82248.88</v>
      </c>
      <c r="L550" s="631">
        <f>SUM(G550-K550)</f>
        <v>-1621.2000000000116</v>
      </c>
      <c r="M550" s="632">
        <v>1</v>
      </c>
      <c r="N550" s="457">
        <f t="shared" si="170"/>
        <v>-1621.2000000000116</v>
      </c>
      <c r="O550" s="633"/>
      <c r="P550" s="114"/>
    </row>
    <row r="551" spans="1:16" s="112" customFormat="1" ht="15" customHeight="1">
      <c r="A551" s="476" t="s">
        <v>1221</v>
      </c>
      <c r="B551" s="586" t="s">
        <v>1222</v>
      </c>
      <c r="C551" s="449" t="s">
        <v>78</v>
      </c>
      <c r="D551" s="450">
        <v>42089</v>
      </c>
      <c r="E551" s="451">
        <v>947</v>
      </c>
      <c r="F551" s="800">
        <v>81.11</v>
      </c>
      <c r="G551" s="629">
        <f t="shared" ref="G551:G558" si="171">SUM(E551*F551)</f>
        <v>76811.17</v>
      </c>
      <c r="H551" s="454"/>
      <c r="I551" s="525">
        <v>42149</v>
      </c>
      <c r="J551" s="806">
        <v>86.29</v>
      </c>
      <c r="K551" s="630">
        <f t="shared" ref="K551:K558" si="172">SUM(E551*J551)</f>
        <v>81716.63</v>
      </c>
      <c r="L551" s="631">
        <f>SUM(G551-K551)</f>
        <v>-4905.4600000000064</v>
      </c>
      <c r="M551" s="632">
        <v>1</v>
      </c>
      <c r="N551" s="457">
        <f t="shared" ref="N551:N558" si="173">SUM(L551*M551)</f>
        <v>-4905.4600000000064</v>
      </c>
      <c r="O551" s="633"/>
      <c r="P551" s="114"/>
    </row>
    <row r="552" spans="1:16" s="112" customFormat="1" ht="15" customHeight="1">
      <c r="A552" s="857" t="s">
        <v>2091</v>
      </c>
      <c r="B552" s="544" t="s">
        <v>2092</v>
      </c>
      <c r="C552" s="384" t="s">
        <v>53</v>
      </c>
      <c r="D552" s="558">
        <v>42137</v>
      </c>
      <c r="E552" s="559">
        <v>5355</v>
      </c>
      <c r="F552" s="640">
        <v>25.31</v>
      </c>
      <c r="G552" s="623">
        <f t="shared" si="171"/>
        <v>135535.04999999999</v>
      </c>
      <c r="H552" s="562"/>
      <c r="I552" s="589">
        <v>42153</v>
      </c>
      <c r="J552" s="805">
        <v>23.88</v>
      </c>
      <c r="K552" s="624">
        <f t="shared" si="172"/>
        <v>127877.4</v>
      </c>
      <c r="L552" s="625">
        <f>SUM(K552-G552)</f>
        <v>-7657.6499999999942</v>
      </c>
      <c r="M552" s="626">
        <v>1</v>
      </c>
      <c r="N552" s="565">
        <f t="shared" si="173"/>
        <v>-7657.6499999999942</v>
      </c>
      <c r="O552" s="627" t="s">
        <v>3</v>
      </c>
      <c r="P552" s="315"/>
    </row>
    <row r="553" spans="1:16" s="112" customFormat="1" ht="15" customHeight="1">
      <c r="A553" s="857" t="s">
        <v>2093</v>
      </c>
      <c r="B553" s="544" t="s">
        <v>546</v>
      </c>
      <c r="C553" s="384" t="s">
        <v>53</v>
      </c>
      <c r="D553" s="558">
        <v>42137</v>
      </c>
      <c r="E553" s="559">
        <v>1737</v>
      </c>
      <c r="F553" s="640">
        <v>52.91</v>
      </c>
      <c r="G553" s="623">
        <f t="shared" si="171"/>
        <v>91904.67</v>
      </c>
      <c r="H553" s="562"/>
      <c r="I553" s="589">
        <v>42153</v>
      </c>
      <c r="J553" s="805">
        <v>50.88</v>
      </c>
      <c r="K553" s="624">
        <f t="shared" si="172"/>
        <v>88378.559999999998</v>
      </c>
      <c r="L553" s="625">
        <f>SUM(K553-G553)</f>
        <v>-3526.1100000000006</v>
      </c>
      <c r="M553" s="626">
        <v>1</v>
      </c>
      <c r="N553" s="565">
        <f t="shared" si="173"/>
        <v>-3526.1100000000006</v>
      </c>
      <c r="O553" s="627" t="s">
        <v>3</v>
      </c>
      <c r="P553" s="315"/>
    </row>
    <row r="554" spans="1:16" s="112" customFormat="1" ht="15" customHeight="1">
      <c r="A554" s="491" t="s">
        <v>2094</v>
      </c>
      <c r="B554" s="544" t="s">
        <v>2095</v>
      </c>
      <c r="C554" s="384" t="s">
        <v>53</v>
      </c>
      <c r="D554" s="558">
        <v>42139</v>
      </c>
      <c r="E554" s="559">
        <v>1521</v>
      </c>
      <c r="F554" s="640">
        <v>96.27</v>
      </c>
      <c r="G554" s="623">
        <f t="shared" si="171"/>
        <v>146426.66999999998</v>
      </c>
      <c r="H554" s="562"/>
      <c r="I554" s="589">
        <v>42159</v>
      </c>
      <c r="J554" s="805">
        <v>91.34</v>
      </c>
      <c r="K554" s="624">
        <f t="shared" si="172"/>
        <v>138928.14000000001</v>
      </c>
      <c r="L554" s="625">
        <f>SUM(K554-G554)</f>
        <v>-7498.5299999999697</v>
      </c>
      <c r="M554" s="626">
        <v>1</v>
      </c>
      <c r="N554" s="565">
        <f t="shared" si="173"/>
        <v>-7498.5299999999697</v>
      </c>
      <c r="O554" s="627" t="s">
        <v>3</v>
      </c>
      <c r="P554" s="315"/>
    </row>
    <row r="555" spans="1:16" s="114" customFormat="1" ht="15" customHeight="1">
      <c r="A555" s="476" t="s">
        <v>2133</v>
      </c>
      <c r="B555" s="586" t="s">
        <v>867</v>
      </c>
      <c r="C555" s="449" t="s">
        <v>78</v>
      </c>
      <c r="D555" s="450">
        <v>42163</v>
      </c>
      <c r="E555" s="451">
        <v>4453</v>
      </c>
      <c r="F555" s="800">
        <v>50.05</v>
      </c>
      <c r="G555" s="629">
        <f t="shared" si="171"/>
        <v>222872.65</v>
      </c>
      <c r="H555" s="454"/>
      <c r="I555" s="525">
        <v>42166</v>
      </c>
      <c r="J555" s="806">
        <v>51.66</v>
      </c>
      <c r="K555" s="630">
        <f t="shared" si="172"/>
        <v>230041.97999999998</v>
      </c>
      <c r="L555" s="631">
        <f>SUM(G555-K555)</f>
        <v>-7169.3299999999872</v>
      </c>
      <c r="M555" s="632">
        <v>1</v>
      </c>
      <c r="N555" s="457">
        <f t="shared" si="173"/>
        <v>-7169.3299999999872</v>
      </c>
      <c r="O555" s="633"/>
    </row>
    <row r="556" spans="1:16" s="112" customFormat="1" ht="15" customHeight="1">
      <c r="A556" s="476" t="s">
        <v>863</v>
      </c>
      <c r="B556" s="586" t="s">
        <v>569</v>
      </c>
      <c r="C556" s="449" t="s">
        <v>78</v>
      </c>
      <c r="D556" s="450">
        <v>42082</v>
      </c>
      <c r="E556" s="451">
        <v>812</v>
      </c>
      <c r="F556" s="800">
        <v>93.86</v>
      </c>
      <c r="G556" s="629">
        <f t="shared" si="171"/>
        <v>76214.319999999992</v>
      </c>
      <c r="H556" s="454"/>
      <c r="I556" s="525">
        <v>42174</v>
      </c>
      <c r="J556" s="806">
        <v>96.75</v>
      </c>
      <c r="K556" s="630">
        <f t="shared" si="172"/>
        <v>78561</v>
      </c>
      <c r="L556" s="631">
        <f>SUM(G556-K556)</f>
        <v>-2346.6800000000076</v>
      </c>
      <c r="M556" s="632">
        <v>1</v>
      </c>
      <c r="N556" s="457">
        <f t="shared" si="173"/>
        <v>-2346.6800000000076</v>
      </c>
      <c r="O556" s="633"/>
      <c r="P556" s="114"/>
    </row>
    <row r="557" spans="1:16" s="114" customFormat="1" ht="15" customHeight="1">
      <c r="A557" s="476" t="s">
        <v>1079</v>
      </c>
      <c r="B557" s="586" t="s">
        <v>645</v>
      </c>
      <c r="C557" s="449" t="s">
        <v>78</v>
      </c>
      <c r="D557" s="450">
        <v>42157</v>
      </c>
      <c r="E557" s="451">
        <v>1342</v>
      </c>
      <c r="F557" s="800">
        <v>96.95</v>
      </c>
      <c r="G557" s="629">
        <f t="shared" si="171"/>
        <v>130106.90000000001</v>
      </c>
      <c r="H557" s="454"/>
      <c r="I557" s="525">
        <v>42173</v>
      </c>
      <c r="J557" s="806">
        <v>99.6</v>
      </c>
      <c r="K557" s="630">
        <f t="shared" si="172"/>
        <v>133663.19999999998</v>
      </c>
      <c r="L557" s="631">
        <f>SUM(G557-K557)</f>
        <v>-3556.2999999999738</v>
      </c>
      <c r="M557" s="632">
        <v>1</v>
      </c>
      <c r="N557" s="457">
        <f t="shared" si="173"/>
        <v>-3556.2999999999738</v>
      </c>
      <c r="O557" s="633"/>
    </row>
    <row r="558" spans="1:16" s="114" customFormat="1" ht="15" customHeight="1">
      <c r="A558" s="476" t="s">
        <v>1080</v>
      </c>
      <c r="B558" s="586" t="s">
        <v>1081</v>
      </c>
      <c r="C558" s="449" t="s">
        <v>78</v>
      </c>
      <c r="D558" s="450">
        <v>42163</v>
      </c>
      <c r="E558" s="451">
        <v>2422</v>
      </c>
      <c r="F558" s="800">
        <v>65.900000000000006</v>
      </c>
      <c r="G558" s="629">
        <f t="shared" si="171"/>
        <v>159609.80000000002</v>
      </c>
      <c r="H558" s="454"/>
      <c r="I558" s="525">
        <v>42173</v>
      </c>
      <c r="J558" s="806">
        <v>68.86</v>
      </c>
      <c r="K558" s="630">
        <f t="shared" si="172"/>
        <v>166778.92000000001</v>
      </c>
      <c r="L558" s="631">
        <f>SUM(G558-K558)</f>
        <v>-7169.1199999999953</v>
      </c>
      <c r="M558" s="632">
        <v>1</v>
      </c>
      <c r="N558" s="457">
        <f t="shared" si="173"/>
        <v>-7169.1199999999953</v>
      </c>
      <c r="O558" s="633"/>
    </row>
    <row r="559" spans="1:16" s="112" customFormat="1" ht="15" customHeight="1">
      <c r="A559" s="621" t="s">
        <v>1937</v>
      </c>
      <c r="B559" s="544" t="s">
        <v>1938</v>
      </c>
      <c r="C559" s="384" t="s">
        <v>53</v>
      </c>
      <c r="D559" s="558">
        <v>42110</v>
      </c>
      <c r="E559" s="559">
        <v>450</v>
      </c>
      <c r="F559" s="640">
        <v>307.2</v>
      </c>
      <c r="G559" s="623">
        <f t="shared" ref="G559:G569" si="174">SUM(E559*F559)</f>
        <v>138240</v>
      </c>
      <c r="H559" s="562"/>
      <c r="I559" s="589">
        <v>42186</v>
      </c>
      <c r="J559" s="805">
        <v>290.55</v>
      </c>
      <c r="K559" s="624">
        <f t="shared" ref="K559:K569" si="175">SUM(E559*J559)</f>
        <v>130747.5</v>
      </c>
      <c r="L559" s="625">
        <f>SUM(K559-G559)</f>
        <v>-7492.5</v>
      </c>
      <c r="M559" s="626">
        <v>1</v>
      </c>
      <c r="N559" s="565">
        <f t="shared" ref="N559:N569" si="176">SUM(L559*M559)</f>
        <v>-7492.5</v>
      </c>
      <c r="O559" s="627" t="s">
        <v>3</v>
      </c>
      <c r="P559" s="315"/>
    </row>
    <row r="560" spans="1:16" s="112" customFormat="1" ht="15" customHeight="1">
      <c r="A560" s="621" t="s">
        <v>971</v>
      </c>
      <c r="B560" s="544" t="s">
        <v>972</v>
      </c>
      <c r="C560" s="384" t="s">
        <v>53</v>
      </c>
      <c r="D560" s="558">
        <v>42146</v>
      </c>
      <c r="E560" s="559">
        <v>2279</v>
      </c>
      <c r="F560" s="640">
        <v>55.11</v>
      </c>
      <c r="G560" s="623">
        <f t="shared" si="174"/>
        <v>125595.69</v>
      </c>
      <c r="H560" s="562"/>
      <c r="I560" s="589">
        <v>42185</v>
      </c>
      <c r="J560" s="805">
        <v>54.86</v>
      </c>
      <c r="K560" s="624">
        <f t="shared" si="175"/>
        <v>125025.94</v>
      </c>
      <c r="L560" s="625">
        <f>SUM(K560-G560)</f>
        <v>-569.75</v>
      </c>
      <c r="M560" s="626">
        <v>1</v>
      </c>
      <c r="N560" s="565">
        <f t="shared" si="176"/>
        <v>-569.75</v>
      </c>
      <c r="O560" s="627" t="s">
        <v>3</v>
      </c>
      <c r="P560" s="315"/>
    </row>
    <row r="561" spans="1:16" s="114" customFormat="1" ht="15" customHeight="1">
      <c r="A561" s="621" t="s">
        <v>1732</v>
      </c>
      <c r="B561" s="544" t="s">
        <v>1733</v>
      </c>
      <c r="C561" s="384" t="s">
        <v>53</v>
      </c>
      <c r="D561" s="558">
        <v>42121</v>
      </c>
      <c r="E561" s="559">
        <v>1693</v>
      </c>
      <c r="F561" s="640">
        <v>85.1</v>
      </c>
      <c r="G561" s="623">
        <f t="shared" si="174"/>
        <v>144074.29999999999</v>
      </c>
      <c r="H561" s="562"/>
      <c r="I561" s="589">
        <v>42179</v>
      </c>
      <c r="J561" s="805">
        <v>80.459999999999994</v>
      </c>
      <c r="K561" s="624">
        <f t="shared" si="175"/>
        <v>136218.78</v>
      </c>
      <c r="L561" s="625">
        <f>SUM(K561-G561)</f>
        <v>-7855.5199999999895</v>
      </c>
      <c r="M561" s="626">
        <v>1</v>
      </c>
      <c r="N561" s="565">
        <f t="shared" si="176"/>
        <v>-7855.5199999999895</v>
      </c>
      <c r="O561" s="627" t="s">
        <v>3</v>
      </c>
      <c r="P561" s="315"/>
    </row>
    <row r="562" spans="1:16" s="112" customFormat="1" ht="15" customHeight="1">
      <c r="A562" s="621" t="s">
        <v>2017</v>
      </c>
      <c r="B562" s="544" t="s">
        <v>2030</v>
      </c>
      <c r="C562" s="384" t="s">
        <v>53</v>
      </c>
      <c r="D562" s="558">
        <v>42069</v>
      </c>
      <c r="E562" s="559">
        <v>4062</v>
      </c>
      <c r="F562" s="640">
        <v>27.28</v>
      </c>
      <c r="G562" s="623">
        <f t="shared" si="174"/>
        <v>110811.36</v>
      </c>
      <c r="H562" s="562"/>
      <c r="I562" s="589">
        <v>42185</v>
      </c>
      <c r="J562" s="805">
        <v>29.54</v>
      </c>
      <c r="K562" s="624">
        <f t="shared" si="175"/>
        <v>119991.48</v>
      </c>
      <c r="L562" s="625">
        <f>SUM(K562-G562)</f>
        <v>9180.1199999999953</v>
      </c>
      <c r="M562" s="626">
        <v>1</v>
      </c>
      <c r="N562" s="565">
        <f t="shared" si="176"/>
        <v>9180.1199999999953</v>
      </c>
      <c r="O562" s="627" t="s">
        <v>3</v>
      </c>
      <c r="P562" s="315"/>
    </row>
    <row r="563" spans="1:16" s="112" customFormat="1" ht="15" customHeight="1">
      <c r="A563" s="621" t="s">
        <v>2068</v>
      </c>
      <c r="B563" s="544" t="s">
        <v>2069</v>
      </c>
      <c r="C563" s="384" t="s">
        <v>53</v>
      </c>
      <c r="D563" s="558">
        <v>42124</v>
      </c>
      <c r="E563" s="559">
        <v>4000</v>
      </c>
      <c r="F563" s="640">
        <v>28.47</v>
      </c>
      <c r="G563" s="623">
        <f t="shared" si="174"/>
        <v>113880</v>
      </c>
      <c r="H563" s="562"/>
      <c r="I563" s="589">
        <v>42185</v>
      </c>
      <c r="J563" s="805">
        <v>31.21</v>
      </c>
      <c r="K563" s="624">
        <f t="shared" si="175"/>
        <v>124840</v>
      </c>
      <c r="L563" s="625">
        <f>SUM(K563-G563)</f>
        <v>10960</v>
      </c>
      <c r="M563" s="626">
        <v>1</v>
      </c>
      <c r="N563" s="565">
        <f t="shared" si="176"/>
        <v>10960</v>
      </c>
      <c r="O563" s="627" t="s">
        <v>3</v>
      </c>
      <c r="P563" s="315"/>
    </row>
    <row r="564" spans="1:16" s="112" customFormat="1" ht="15" customHeight="1">
      <c r="A564" s="476" t="s">
        <v>1648</v>
      </c>
      <c r="B564" s="586" t="s">
        <v>1649</v>
      </c>
      <c r="C564" s="449" t="s">
        <v>78</v>
      </c>
      <c r="D564" s="450">
        <v>42065</v>
      </c>
      <c r="E564" s="451">
        <v>2748</v>
      </c>
      <c r="F564" s="800">
        <v>56.37</v>
      </c>
      <c r="G564" s="629">
        <f t="shared" si="174"/>
        <v>154904.75999999998</v>
      </c>
      <c r="H564" s="454"/>
      <c r="I564" s="525">
        <v>42193</v>
      </c>
      <c r="J564" s="806">
        <v>56.15</v>
      </c>
      <c r="K564" s="630">
        <f t="shared" si="175"/>
        <v>154300.19999999998</v>
      </c>
      <c r="L564" s="631">
        <f>SUM(G564-K564)</f>
        <v>604.55999999999767</v>
      </c>
      <c r="M564" s="632">
        <v>1</v>
      </c>
      <c r="N564" s="457">
        <f t="shared" si="176"/>
        <v>604.55999999999767</v>
      </c>
      <c r="O564" s="633"/>
      <c r="P564" s="114"/>
    </row>
    <row r="565" spans="1:16" s="114" customFormat="1" ht="15" customHeight="1">
      <c r="A565" s="621" t="s">
        <v>2066</v>
      </c>
      <c r="B565" s="544" t="s">
        <v>2067</v>
      </c>
      <c r="C565" s="384" t="s">
        <v>53</v>
      </c>
      <c r="D565" s="558">
        <v>42122</v>
      </c>
      <c r="E565" s="559">
        <v>549</v>
      </c>
      <c r="F565" s="640">
        <v>225.66</v>
      </c>
      <c r="G565" s="623">
        <f t="shared" si="174"/>
        <v>123887.34</v>
      </c>
      <c r="H565" s="562"/>
      <c r="I565" s="589">
        <v>42192</v>
      </c>
      <c r="J565" s="805">
        <v>212.6</v>
      </c>
      <c r="K565" s="624">
        <f t="shared" si="175"/>
        <v>116717.4</v>
      </c>
      <c r="L565" s="625">
        <f>SUM(K565-G565)</f>
        <v>-7169.9400000000023</v>
      </c>
      <c r="M565" s="626">
        <v>1</v>
      </c>
      <c r="N565" s="565">
        <f t="shared" si="176"/>
        <v>-7169.9400000000023</v>
      </c>
      <c r="O565" s="627" t="s">
        <v>3</v>
      </c>
      <c r="P565" s="315"/>
    </row>
    <row r="566" spans="1:16" s="114" customFormat="1" ht="15" customHeight="1">
      <c r="A566" s="476" t="s">
        <v>640</v>
      </c>
      <c r="B566" s="586" t="s">
        <v>641</v>
      </c>
      <c r="C566" s="449" t="s">
        <v>78</v>
      </c>
      <c r="D566" s="450">
        <v>42170</v>
      </c>
      <c r="E566" s="451">
        <v>861</v>
      </c>
      <c r="F566" s="800">
        <v>104.35</v>
      </c>
      <c r="G566" s="629">
        <f t="shared" si="174"/>
        <v>89845.349999999991</v>
      </c>
      <c r="H566" s="454"/>
      <c r="I566" s="525">
        <v>42194</v>
      </c>
      <c r="J566" s="806">
        <v>109.4</v>
      </c>
      <c r="K566" s="630">
        <f t="shared" si="175"/>
        <v>94193.400000000009</v>
      </c>
      <c r="L566" s="631">
        <f>SUM(G566-K566)</f>
        <v>-4348.0500000000175</v>
      </c>
      <c r="M566" s="632">
        <v>1</v>
      </c>
      <c r="N566" s="457">
        <f t="shared" si="176"/>
        <v>-4348.0500000000175</v>
      </c>
      <c r="O566" s="633"/>
    </row>
    <row r="567" spans="1:16" s="112" customFormat="1" ht="15" customHeight="1">
      <c r="A567" s="621" t="s">
        <v>2100</v>
      </c>
      <c r="B567" s="544" t="s">
        <v>2101</v>
      </c>
      <c r="C567" s="384" t="s">
        <v>53</v>
      </c>
      <c r="D567" s="558">
        <v>42142</v>
      </c>
      <c r="E567" s="559">
        <v>1435</v>
      </c>
      <c r="F567" s="640">
        <v>68.06</v>
      </c>
      <c r="G567" s="623">
        <f t="shared" si="174"/>
        <v>97666.1</v>
      </c>
      <c r="H567" s="562"/>
      <c r="I567" s="589">
        <v>42193</v>
      </c>
      <c r="J567" s="805">
        <v>66.489999999999995</v>
      </c>
      <c r="K567" s="624">
        <f t="shared" si="175"/>
        <v>95413.15</v>
      </c>
      <c r="L567" s="625">
        <f>SUM(K567-G567)</f>
        <v>-2252.9500000000116</v>
      </c>
      <c r="M567" s="626">
        <v>1</v>
      </c>
      <c r="N567" s="565">
        <f t="shared" si="176"/>
        <v>-2252.9500000000116</v>
      </c>
      <c r="O567" s="627" t="s">
        <v>3</v>
      </c>
      <c r="P567" s="315"/>
    </row>
    <row r="568" spans="1:16" s="112" customFormat="1" ht="15" customHeight="1">
      <c r="A568" s="621" t="s">
        <v>1991</v>
      </c>
      <c r="B568" s="544" t="s">
        <v>1992</v>
      </c>
      <c r="C568" s="384" t="s">
        <v>53</v>
      </c>
      <c r="D568" s="558">
        <v>42052</v>
      </c>
      <c r="E568" s="559">
        <v>1475</v>
      </c>
      <c r="F568" s="640">
        <v>51.55</v>
      </c>
      <c r="G568" s="623">
        <f t="shared" si="174"/>
        <v>76036.25</v>
      </c>
      <c r="H568" s="562"/>
      <c r="I568" s="589">
        <v>42192</v>
      </c>
      <c r="J568" s="805">
        <v>55.14</v>
      </c>
      <c r="K568" s="624">
        <f t="shared" si="175"/>
        <v>81331.5</v>
      </c>
      <c r="L568" s="625">
        <f>SUM(K568-G568)</f>
        <v>5295.25</v>
      </c>
      <c r="M568" s="626">
        <v>1</v>
      </c>
      <c r="N568" s="565">
        <f t="shared" si="176"/>
        <v>5295.25</v>
      </c>
      <c r="O568" s="627" t="s">
        <v>3</v>
      </c>
      <c r="P568" s="315"/>
    </row>
    <row r="569" spans="1:16" s="114" customFormat="1" ht="15" customHeight="1">
      <c r="A569" s="621" t="s">
        <v>2014</v>
      </c>
      <c r="B569" s="544" t="s">
        <v>929</v>
      </c>
      <c r="C569" s="384" t="s">
        <v>53</v>
      </c>
      <c r="D569" s="558">
        <v>42068</v>
      </c>
      <c r="E569" s="559">
        <v>4004</v>
      </c>
      <c r="F569" s="640">
        <v>27.41</v>
      </c>
      <c r="G569" s="623">
        <f t="shared" si="174"/>
        <v>109749.64</v>
      </c>
      <c r="H569" s="562"/>
      <c r="I569" s="589">
        <v>42192</v>
      </c>
      <c r="J569" s="805">
        <v>30.14</v>
      </c>
      <c r="K569" s="624">
        <f t="shared" si="175"/>
        <v>120680.56</v>
      </c>
      <c r="L569" s="625">
        <f>SUM(K569-G569)</f>
        <v>10930.919999999998</v>
      </c>
      <c r="M569" s="626">
        <v>1</v>
      </c>
      <c r="N569" s="565">
        <f t="shared" si="176"/>
        <v>10930.919999999998</v>
      </c>
      <c r="O569" s="627" t="s">
        <v>3</v>
      </c>
      <c r="P569" s="315"/>
    </row>
    <row r="570" spans="1:16" s="114" customFormat="1" ht="15" customHeight="1">
      <c r="A570" s="621" t="s">
        <v>477</v>
      </c>
      <c r="B570" s="544" t="s">
        <v>478</v>
      </c>
      <c r="C570" s="384" t="s">
        <v>53</v>
      </c>
      <c r="D570" s="558">
        <v>42034</v>
      </c>
      <c r="E570" s="559">
        <v>2798</v>
      </c>
      <c r="F570" s="640">
        <v>66.11</v>
      </c>
      <c r="G570" s="623">
        <f t="shared" ref="G570:G578" si="177">SUM(E570*F570)</f>
        <v>184975.78</v>
      </c>
      <c r="H570" s="562"/>
      <c r="I570" s="589">
        <v>42188</v>
      </c>
      <c r="J570" s="805">
        <v>67.459999999999994</v>
      </c>
      <c r="K570" s="624">
        <f t="shared" ref="K570:K578" si="178">SUM(E570*J570)</f>
        <v>188753.08</v>
      </c>
      <c r="L570" s="625">
        <f>SUM(K570-G570)</f>
        <v>3777.2999999999884</v>
      </c>
      <c r="M570" s="626">
        <v>1</v>
      </c>
      <c r="N570" s="565">
        <f t="shared" ref="N570:N578" si="179">SUM(L570*M570)</f>
        <v>3777.2999999999884</v>
      </c>
      <c r="O570" s="627" t="s">
        <v>3</v>
      </c>
      <c r="P570" s="315"/>
    </row>
    <row r="571" spans="1:16" s="112" customFormat="1" ht="15" customHeight="1">
      <c r="A571" s="476" t="s">
        <v>1784</v>
      </c>
      <c r="B571" s="586" t="s">
        <v>1785</v>
      </c>
      <c r="C571" s="449" t="s">
        <v>78</v>
      </c>
      <c r="D571" s="450">
        <v>42152</v>
      </c>
      <c r="E571" s="451">
        <v>2019</v>
      </c>
      <c r="F571" s="800">
        <v>62.32</v>
      </c>
      <c r="G571" s="629">
        <f t="shared" si="177"/>
        <v>125824.08</v>
      </c>
      <c r="H571" s="454"/>
      <c r="I571" s="525">
        <v>42198</v>
      </c>
      <c r="J571" s="806">
        <v>64.37</v>
      </c>
      <c r="K571" s="630">
        <f t="shared" si="178"/>
        <v>129963.03000000001</v>
      </c>
      <c r="L571" s="631">
        <f>SUM(G571-K571)</f>
        <v>-4138.9500000000116</v>
      </c>
      <c r="M571" s="632">
        <v>1</v>
      </c>
      <c r="N571" s="457">
        <f t="shared" si="179"/>
        <v>-4138.9500000000116</v>
      </c>
      <c r="O571" s="633"/>
      <c r="P571" s="114"/>
    </row>
    <row r="572" spans="1:16" s="114" customFormat="1" ht="15" customHeight="1">
      <c r="A572" s="476" t="s">
        <v>2117</v>
      </c>
      <c r="B572" s="586" t="s">
        <v>2118</v>
      </c>
      <c r="C572" s="449" t="s">
        <v>78</v>
      </c>
      <c r="D572" s="450">
        <v>42159</v>
      </c>
      <c r="E572" s="451">
        <v>1445</v>
      </c>
      <c r="F572" s="800">
        <v>99.28</v>
      </c>
      <c r="G572" s="629">
        <f t="shared" si="177"/>
        <v>143459.6</v>
      </c>
      <c r="H572" s="454"/>
      <c r="I572" s="525">
        <v>42198</v>
      </c>
      <c r="J572" s="806">
        <v>101.85</v>
      </c>
      <c r="K572" s="630">
        <f t="shared" si="178"/>
        <v>147173.25</v>
      </c>
      <c r="L572" s="631">
        <f>SUM(G572-K572)</f>
        <v>-3713.6499999999942</v>
      </c>
      <c r="M572" s="632">
        <v>1</v>
      </c>
      <c r="N572" s="457">
        <f t="shared" si="179"/>
        <v>-3713.6499999999942</v>
      </c>
      <c r="O572" s="633"/>
    </row>
    <row r="573" spans="1:16" s="114" customFormat="1" ht="15" customHeight="1">
      <c r="A573" s="491" t="s">
        <v>2096</v>
      </c>
      <c r="B573" s="544" t="s">
        <v>1458</v>
      </c>
      <c r="C573" s="384" t="s">
        <v>53</v>
      </c>
      <c r="D573" s="558">
        <v>42139</v>
      </c>
      <c r="E573" s="559">
        <v>2572</v>
      </c>
      <c r="F573" s="640">
        <v>46.37</v>
      </c>
      <c r="G573" s="623">
        <f t="shared" si="177"/>
        <v>119263.64</v>
      </c>
      <c r="H573" s="562"/>
      <c r="I573" s="589">
        <v>42206</v>
      </c>
      <c r="J573" s="805">
        <v>44.3</v>
      </c>
      <c r="K573" s="624">
        <f t="shared" si="178"/>
        <v>113939.59999999999</v>
      </c>
      <c r="L573" s="625">
        <f>SUM(K573-G573)</f>
        <v>-5324.0400000000081</v>
      </c>
      <c r="M573" s="626">
        <v>1</v>
      </c>
      <c r="N573" s="565">
        <f t="shared" si="179"/>
        <v>-5324.0400000000081</v>
      </c>
      <c r="O573" s="627" t="s">
        <v>3</v>
      </c>
      <c r="P573" s="315"/>
    </row>
    <row r="574" spans="1:16" s="114" customFormat="1" ht="15" customHeight="1">
      <c r="A574" s="621" t="s">
        <v>2136</v>
      </c>
      <c r="B574" s="544" t="s">
        <v>2137</v>
      </c>
      <c r="C574" s="384" t="s">
        <v>53</v>
      </c>
      <c r="D574" s="558">
        <v>42172</v>
      </c>
      <c r="E574" s="559">
        <v>747</v>
      </c>
      <c r="F574" s="640">
        <v>84.93</v>
      </c>
      <c r="G574" s="623">
        <f t="shared" si="177"/>
        <v>63442.710000000006</v>
      </c>
      <c r="H574" s="562"/>
      <c r="I574" s="589">
        <v>42209</v>
      </c>
      <c r="J574" s="805">
        <v>82.56</v>
      </c>
      <c r="K574" s="624">
        <f t="shared" si="178"/>
        <v>61672.32</v>
      </c>
      <c r="L574" s="625">
        <f>SUM(K574-G574)</f>
        <v>-1770.3900000000067</v>
      </c>
      <c r="M574" s="626">
        <v>1</v>
      </c>
      <c r="N574" s="565">
        <f t="shared" si="179"/>
        <v>-1770.3900000000067</v>
      </c>
      <c r="O574" s="627" t="s">
        <v>3</v>
      </c>
      <c r="P574" s="315"/>
    </row>
    <row r="575" spans="1:16" s="114" customFormat="1" ht="15" customHeight="1">
      <c r="A575" s="621" t="s">
        <v>2132</v>
      </c>
      <c r="B575" s="544" t="s">
        <v>2131</v>
      </c>
      <c r="C575" s="384" t="s">
        <v>53</v>
      </c>
      <c r="D575" s="558">
        <v>42163</v>
      </c>
      <c r="E575" s="559">
        <v>1456</v>
      </c>
      <c r="F575" s="640">
        <v>66.239999999999995</v>
      </c>
      <c r="G575" s="623">
        <f t="shared" si="177"/>
        <v>96445.439999999988</v>
      </c>
      <c r="H575" s="562"/>
      <c r="I575" s="589">
        <v>42212</v>
      </c>
      <c r="J575" s="805">
        <v>72.25</v>
      </c>
      <c r="K575" s="624">
        <f t="shared" si="178"/>
        <v>105196</v>
      </c>
      <c r="L575" s="625">
        <f>SUM(K575-G575)</f>
        <v>8750.5600000000122</v>
      </c>
      <c r="M575" s="626">
        <v>1</v>
      </c>
      <c r="N575" s="565">
        <f t="shared" si="179"/>
        <v>8750.5600000000122</v>
      </c>
      <c r="O575" s="627" t="s">
        <v>3</v>
      </c>
      <c r="P575" s="315"/>
    </row>
    <row r="576" spans="1:16" s="114" customFormat="1" ht="15" customHeight="1">
      <c r="A576" s="476" t="s">
        <v>1686</v>
      </c>
      <c r="B576" s="586" t="s">
        <v>1687</v>
      </c>
      <c r="C576" s="449" t="s">
        <v>78</v>
      </c>
      <c r="D576" s="450">
        <v>42159</v>
      </c>
      <c r="E576" s="451">
        <v>2837</v>
      </c>
      <c r="F576" s="800">
        <v>37.75</v>
      </c>
      <c r="G576" s="629">
        <f t="shared" si="177"/>
        <v>107096.75</v>
      </c>
      <c r="H576" s="454"/>
      <c r="I576" s="525">
        <v>42213</v>
      </c>
      <c r="J576" s="806">
        <v>38.909999999999997</v>
      </c>
      <c r="K576" s="630">
        <f t="shared" si="178"/>
        <v>110387.66999999998</v>
      </c>
      <c r="L576" s="631">
        <f>SUM(G576-K576)</f>
        <v>-3290.9199999999837</v>
      </c>
      <c r="M576" s="632">
        <v>1</v>
      </c>
      <c r="N576" s="457">
        <f t="shared" si="179"/>
        <v>-3290.9199999999837</v>
      </c>
      <c r="O576" s="633"/>
    </row>
    <row r="577" spans="1:16" s="112" customFormat="1" ht="15" customHeight="1">
      <c r="A577" s="476" t="s">
        <v>479</v>
      </c>
      <c r="B577" s="586" t="s">
        <v>480</v>
      </c>
      <c r="C577" s="449" t="s">
        <v>78</v>
      </c>
      <c r="D577" s="450">
        <v>42181</v>
      </c>
      <c r="E577" s="451">
        <v>1094</v>
      </c>
      <c r="F577" s="800">
        <v>80.2</v>
      </c>
      <c r="G577" s="629">
        <f t="shared" si="177"/>
        <v>87738.8</v>
      </c>
      <c r="H577" s="454"/>
      <c r="I577" s="525">
        <v>42214</v>
      </c>
      <c r="J577" s="806">
        <v>77.03</v>
      </c>
      <c r="K577" s="630">
        <f t="shared" si="178"/>
        <v>84270.82</v>
      </c>
      <c r="L577" s="631">
        <f>SUM(G577-K577)</f>
        <v>3467.9799999999959</v>
      </c>
      <c r="M577" s="632">
        <v>1</v>
      </c>
      <c r="N577" s="457">
        <f t="shared" si="179"/>
        <v>3467.9799999999959</v>
      </c>
      <c r="O577" s="633"/>
      <c r="P577" s="114"/>
    </row>
    <row r="578" spans="1:16" s="112" customFormat="1" ht="15" customHeight="1">
      <c r="A578" s="621" t="s">
        <v>497</v>
      </c>
      <c r="B578" s="544" t="s">
        <v>498</v>
      </c>
      <c r="C578" s="384" t="s">
        <v>53</v>
      </c>
      <c r="D578" s="558">
        <v>42109</v>
      </c>
      <c r="E578" s="559">
        <v>3113</v>
      </c>
      <c r="F578" s="640">
        <v>56.74</v>
      </c>
      <c r="G578" s="623">
        <f t="shared" si="177"/>
        <v>176631.62</v>
      </c>
      <c r="H578" s="562"/>
      <c r="I578" s="589">
        <v>42214</v>
      </c>
      <c r="J578" s="805">
        <v>59.16</v>
      </c>
      <c r="K578" s="624">
        <f t="shared" si="178"/>
        <v>184165.08</v>
      </c>
      <c r="L578" s="625">
        <f>SUM(K578-G578)</f>
        <v>7533.4599999999919</v>
      </c>
      <c r="M578" s="626">
        <v>1</v>
      </c>
      <c r="N578" s="565">
        <f t="shared" si="179"/>
        <v>7533.4599999999919</v>
      </c>
      <c r="O578" s="627" t="s">
        <v>3</v>
      </c>
      <c r="P578" s="315"/>
    </row>
    <row r="579" spans="1:16" s="112" customFormat="1" ht="15" customHeight="1">
      <c r="A579" s="621" t="s">
        <v>2168</v>
      </c>
      <c r="B579" s="544" t="s">
        <v>1733</v>
      </c>
      <c r="C579" s="384" t="s">
        <v>53</v>
      </c>
      <c r="D579" s="558">
        <v>42212</v>
      </c>
      <c r="E579" s="559">
        <v>2445</v>
      </c>
      <c r="F579" s="640">
        <v>80.989999999999995</v>
      </c>
      <c r="G579" s="623">
        <f>SUM(E579*F579)</f>
        <v>198020.55</v>
      </c>
      <c r="H579" s="562"/>
      <c r="I579" s="589">
        <v>42191</v>
      </c>
      <c r="J579" s="805">
        <v>80.989999999999995</v>
      </c>
      <c r="K579" s="624">
        <f>SUM(E579*J579)</f>
        <v>198020.55</v>
      </c>
      <c r="L579" s="625">
        <f>SUM(K579-G579)</f>
        <v>0</v>
      </c>
      <c r="M579" s="626">
        <v>1</v>
      </c>
      <c r="N579" s="565">
        <f>SUM(L579*M579)</f>
        <v>0</v>
      </c>
      <c r="O579" s="627" t="s">
        <v>3</v>
      </c>
      <c r="P579" s="315"/>
    </row>
    <row r="580" spans="1:16" s="112" customFormat="1" ht="15" customHeight="1">
      <c r="A580" s="476" t="s">
        <v>2167</v>
      </c>
      <c r="B580" s="586" t="s">
        <v>599</v>
      </c>
      <c r="C580" s="449" t="s">
        <v>78</v>
      </c>
      <c r="D580" s="450">
        <v>42208</v>
      </c>
      <c r="E580" s="451">
        <v>5193</v>
      </c>
      <c r="F580" s="800">
        <v>18.53</v>
      </c>
      <c r="G580" s="629">
        <f>SUM(E580*F580)</f>
        <v>96226.290000000008</v>
      </c>
      <c r="H580" s="454"/>
      <c r="I580" s="525">
        <v>42226</v>
      </c>
      <c r="J580" s="806">
        <v>19.46</v>
      </c>
      <c r="K580" s="630">
        <f>SUM(E580*J580)</f>
        <v>101055.78</v>
      </c>
      <c r="L580" s="631">
        <f>SUM(G580-K580)</f>
        <v>-4829.4899999999907</v>
      </c>
      <c r="M580" s="632">
        <v>1</v>
      </c>
      <c r="N580" s="457">
        <f>SUM(L580*M580)</f>
        <v>-4829.4899999999907</v>
      </c>
      <c r="O580" s="633"/>
      <c r="P580" s="114"/>
    </row>
    <row r="581" spans="1:16" s="114" customFormat="1" ht="15" customHeight="1">
      <c r="A581" s="621" t="s">
        <v>1053</v>
      </c>
      <c r="B581" s="544" t="s">
        <v>1047</v>
      </c>
      <c r="C581" s="384" t="s">
        <v>53</v>
      </c>
      <c r="D581" s="558">
        <v>42205</v>
      </c>
      <c r="E581" s="559">
        <v>1056</v>
      </c>
      <c r="F581" s="640">
        <v>79.2</v>
      </c>
      <c r="G581" s="623">
        <f>SUM(E581*F581)</f>
        <v>83635.199999999997</v>
      </c>
      <c r="H581" s="562"/>
      <c r="I581" s="589">
        <v>42227</v>
      </c>
      <c r="J581" s="805">
        <v>85.62</v>
      </c>
      <c r="K581" s="624">
        <f>SUM(E581*J581)</f>
        <v>90414.720000000001</v>
      </c>
      <c r="L581" s="625">
        <f>SUM(K581-G581)</f>
        <v>6779.5200000000041</v>
      </c>
      <c r="M581" s="626">
        <v>1</v>
      </c>
      <c r="N581" s="565">
        <f>SUM(L581*M581)</f>
        <v>6779.5200000000041</v>
      </c>
      <c r="O581" s="627" t="s">
        <v>3</v>
      </c>
      <c r="P581" s="315"/>
    </row>
    <row r="582" spans="1:16" s="114" customFormat="1" ht="15" customHeight="1">
      <c r="A582" s="621" t="s">
        <v>2161</v>
      </c>
      <c r="B582" s="544" t="s">
        <v>1211</v>
      </c>
      <c r="C582" s="384" t="s">
        <v>53</v>
      </c>
      <c r="D582" s="558">
        <v>42205</v>
      </c>
      <c r="E582" s="559">
        <v>1272</v>
      </c>
      <c r="F582" s="640">
        <v>74.08</v>
      </c>
      <c r="G582" s="623">
        <f>SUM(E582*F582)</f>
        <v>94229.759999999995</v>
      </c>
      <c r="H582" s="562"/>
      <c r="I582" s="589">
        <v>42237</v>
      </c>
      <c r="J582" s="805">
        <v>69.319999999999993</v>
      </c>
      <c r="K582" s="624">
        <f>SUM(E582*J582)</f>
        <v>88175.039999999994</v>
      </c>
      <c r="L582" s="625">
        <f>SUM(K582-G582)</f>
        <v>-6054.7200000000012</v>
      </c>
      <c r="M582" s="626">
        <v>1</v>
      </c>
      <c r="N582" s="565">
        <f>SUM(L582*M582)</f>
        <v>-6054.7200000000012</v>
      </c>
      <c r="O582" s="627" t="s">
        <v>3</v>
      </c>
      <c r="P582" s="315"/>
    </row>
    <row r="583" spans="1:16" s="112" customFormat="1" ht="15" customHeight="1">
      <c r="A583" s="621" t="s">
        <v>2159</v>
      </c>
      <c r="B583" s="544" t="s">
        <v>2160</v>
      </c>
      <c r="C583" s="384" t="s">
        <v>53</v>
      </c>
      <c r="D583" s="558">
        <v>42213</v>
      </c>
      <c r="E583" s="559">
        <v>881</v>
      </c>
      <c r="F583" s="640">
        <v>85.71</v>
      </c>
      <c r="G583" s="623">
        <f>SUM(E583*F583)</f>
        <v>75510.509999999995</v>
      </c>
      <c r="H583" s="562"/>
      <c r="I583" s="589">
        <v>42237</v>
      </c>
      <c r="J583" s="805">
        <v>78.66</v>
      </c>
      <c r="K583" s="624">
        <f>SUM(E583*J583)</f>
        <v>69299.459999999992</v>
      </c>
      <c r="L583" s="625">
        <f>SUM(K583-G583)</f>
        <v>-6211.0500000000029</v>
      </c>
      <c r="M583" s="626">
        <v>1</v>
      </c>
      <c r="N583" s="565">
        <f>SUM(L583*M583)</f>
        <v>-6211.0500000000029</v>
      </c>
      <c r="O583" s="627" t="s">
        <v>3</v>
      </c>
      <c r="P583" s="315"/>
    </row>
    <row r="584" spans="1:16" s="112" customFormat="1" ht="15" customHeight="1">
      <c r="A584" s="621"/>
      <c r="B584" s="544"/>
      <c r="C584" s="384"/>
      <c r="D584" s="558"/>
      <c r="E584" s="559"/>
      <c r="F584" s="640"/>
      <c r="G584" s="623"/>
      <c r="H584" s="562"/>
      <c r="I584" s="589"/>
      <c r="J584" s="805"/>
      <c r="K584" s="624"/>
      <c r="L584" s="625"/>
      <c r="M584" s="626"/>
      <c r="N584" s="565"/>
      <c r="O584" s="627"/>
      <c r="P584" s="315"/>
    </row>
    <row r="585" spans="1:16" s="541" customFormat="1" ht="10.5" customHeight="1">
      <c r="A585" s="669"/>
      <c r="B585" s="593"/>
      <c r="C585" s="593"/>
      <c r="D585" s="669"/>
      <c r="E585" s="669"/>
      <c r="F585" s="701"/>
      <c r="G585" s="682"/>
      <c r="H585" s="669"/>
      <c r="I585" s="726"/>
      <c r="J585" s="701"/>
      <c r="K585" s="682"/>
      <c r="L585" s="683"/>
      <c r="M585" s="727"/>
      <c r="N585" s="797"/>
      <c r="O585" s="711"/>
      <c r="P585" s="540"/>
    </row>
    <row r="586" spans="1:16" s="542" customFormat="1" ht="15" customHeight="1">
      <c r="A586" s="675"/>
      <c r="B586" s="594"/>
      <c r="C586" s="594"/>
      <c r="D586" s="686"/>
      <c r="E586" s="675"/>
      <c r="F586" s="687"/>
      <c r="G586" s="690"/>
      <c r="H586" s="728"/>
      <c r="I586" s="729"/>
      <c r="J586" s="687"/>
      <c r="K586" s="690"/>
      <c r="L586" s="692"/>
      <c r="M586" s="691"/>
      <c r="N586" s="798"/>
      <c r="O586" s="730"/>
    </row>
    <row r="587" spans="1:16" s="14" customFormat="1" ht="16.5" thickBot="1">
      <c r="A587" s="731" t="s">
        <v>667</v>
      </c>
      <c r="B587" s="597"/>
      <c r="C587" s="597"/>
      <c r="D587" s="597"/>
      <c r="E587" s="597"/>
      <c r="F587" s="732"/>
      <c r="G587" s="733"/>
      <c r="H587" s="734"/>
      <c r="I587" s="735"/>
      <c r="J587" s="732"/>
      <c r="K587" s="733"/>
      <c r="L587" s="736"/>
      <c r="M587" s="737"/>
      <c r="N587" s="799">
        <f>SUM(N45:N586)</f>
        <v>-28147.908999999665</v>
      </c>
    </row>
    <row r="588" spans="1:16" ht="11.25" customHeight="1" thickTop="1">
      <c r="A588" s="476"/>
      <c r="B588" s="448"/>
      <c r="C588" s="448"/>
      <c r="D588" s="460"/>
      <c r="E588" s="476"/>
      <c r="F588" s="654"/>
      <c r="G588" s="630"/>
      <c r="H588" s="460"/>
      <c r="I588" s="477"/>
      <c r="J588" s="654"/>
      <c r="K588" s="630"/>
      <c r="L588" s="631"/>
      <c r="M588" s="656"/>
      <c r="N588" s="466"/>
    </row>
    <row r="590" spans="1:16" ht="11.25" customHeight="1">
      <c r="A590" s="476"/>
      <c r="B590" s="448"/>
      <c r="C590" s="448"/>
      <c r="D590" s="533"/>
      <c r="E590" s="476"/>
      <c r="F590" s="654"/>
      <c r="G590" s="630"/>
      <c r="H590" s="533"/>
      <c r="I590" s="477"/>
      <c r="J590" s="654"/>
      <c r="K590" s="630"/>
      <c r="L590" s="631"/>
      <c r="M590" s="656"/>
      <c r="N590" s="466"/>
    </row>
  </sheetData>
  <autoFilter ref="A13:G27">
    <filterColumn colId="0">
      <iconFilter iconSet="3Arrows"/>
    </filterColumn>
  </autoFilter>
  <sortState ref="A580:P583">
    <sortCondition ref="I580:I58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91"/>
  <sheetViews>
    <sheetView zoomScaleNormal="100" workbookViewId="0">
      <selection activeCell="N2" sqref="N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6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395"/>
      <c r="K2" s="395"/>
      <c r="L2" s="1"/>
      <c r="M2" s="16"/>
      <c r="N2" s="143"/>
      <c r="O2" s="123"/>
      <c r="P2" s="395"/>
    </row>
    <row r="3" spans="1:26" ht="9" customHeight="1">
      <c r="A3" s="33"/>
    </row>
    <row r="4" spans="1:26" s="7" customFormat="1" ht="19.5" thickBot="1">
      <c r="A4" s="34">
        <f>SUM(K6+K28)</f>
        <v>168281.36004652883</v>
      </c>
      <c r="B4" s="11"/>
      <c r="C4" s="3"/>
      <c r="D4" s="6"/>
      <c r="F4" s="122"/>
      <c r="G4" s="188"/>
      <c r="I4" s="24"/>
      <c r="J4" s="363"/>
      <c r="K4" s="188"/>
      <c r="L4" s="102"/>
      <c r="M4" s="269"/>
      <c r="N4" s="277"/>
    </row>
    <row r="5" spans="1:2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6"/>
      <c r="O5" s="58"/>
    </row>
    <row r="6" spans="1:2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SUM(N23)</f>
        <v>28061.551550200023</v>
      </c>
      <c r="L6" s="290"/>
      <c r="M6" s="207"/>
      <c r="N6" s="278"/>
      <c r="O6" s="201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3" t="s">
        <v>950</v>
      </c>
      <c r="K7" s="124" t="s">
        <v>674</v>
      </c>
      <c r="L7" s="103" t="s">
        <v>893</v>
      </c>
      <c r="M7" s="162" t="s">
        <v>27</v>
      </c>
      <c r="N7" s="279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3" t="s">
        <v>949</v>
      </c>
      <c r="K8" s="124" t="s">
        <v>892</v>
      </c>
      <c r="L8" s="103" t="s">
        <v>380</v>
      </c>
      <c r="M8" s="162" t="s">
        <v>1288</v>
      </c>
      <c r="N8" s="279" t="s">
        <v>884</v>
      </c>
      <c r="O8" s="2" t="s">
        <v>24</v>
      </c>
    </row>
    <row r="9" spans="1:26" s="320" customFormat="1" ht="15" customHeight="1">
      <c r="B9" s="14"/>
      <c r="F9" s="353"/>
      <c r="G9" s="124"/>
      <c r="I9" s="350"/>
      <c r="J9" s="353"/>
      <c r="K9" s="124"/>
      <c r="L9" s="103"/>
      <c r="M9" s="162"/>
      <c r="N9" s="279"/>
    </row>
    <row r="10" spans="1:26" s="897" customFormat="1" ht="15" customHeight="1">
      <c r="A10" s="883" t="s">
        <v>2164</v>
      </c>
      <c r="B10" s="884" t="s">
        <v>33</v>
      </c>
      <c r="C10" s="885" t="s">
        <v>53</v>
      </c>
      <c r="D10" s="886">
        <v>42205</v>
      </c>
      <c r="E10" s="887">
        <v>1</v>
      </c>
      <c r="F10" s="888">
        <v>1</v>
      </c>
      <c r="G10" s="889">
        <f t="shared" ref="G10" si="0">SUM(E10*F10)/100</f>
        <v>0.01</v>
      </c>
      <c r="H10" s="890"/>
      <c r="I10" s="891" t="s">
        <v>3</v>
      </c>
      <c r="J10" s="888">
        <v>1</v>
      </c>
      <c r="K10" s="892">
        <f t="shared" ref="K10" si="1">SUM(E10*J10)/100</f>
        <v>0.01</v>
      </c>
      <c r="L10" s="893">
        <v>0</v>
      </c>
      <c r="M10" s="894">
        <v>1</v>
      </c>
      <c r="N10" s="895">
        <f t="shared" ref="N10" si="2">SUM(K10-G10)*M10</f>
        <v>0</v>
      </c>
      <c r="O10" s="896"/>
      <c r="P10" s="896"/>
    </row>
    <row r="11" spans="1:26" s="911" customFormat="1" ht="15" customHeight="1">
      <c r="A11" s="898" t="s">
        <v>1038</v>
      </c>
      <c r="B11" s="899" t="s">
        <v>33</v>
      </c>
      <c r="C11" s="900" t="s">
        <v>78</v>
      </c>
      <c r="D11" s="901">
        <v>36893</v>
      </c>
      <c r="E11" s="902">
        <v>1</v>
      </c>
      <c r="F11" s="903">
        <v>1</v>
      </c>
      <c r="G11" s="904">
        <f>SUM(E11*F11)/100</f>
        <v>0.01</v>
      </c>
      <c r="H11" s="905"/>
      <c r="I11" s="891"/>
      <c r="J11" s="903">
        <v>1</v>
      </c>
      <c r="K11" s="906">
        <f>SUM(E11*J11)/100</f>
        <v>0.01</v>
      </c>
      <c r="L11" s="907">
        <f>SUM(G11-K11)</f>
        <v>0</v>
      </c>
      <c r="M11" s="908">
        <v>1</v>
      </c>
      <c r="N11" s="909">
        <f>SUM(G11-K11)*M11</f>
        <v>0</v>
      </c>
      <c r="O11" s="910"/>
      <c r="P11" s="910"/>
    </row>
    <row r="12" spans="1:26" s="911" customFormat="1" ht="15" customHeight="1">
      <c r="A12" s="898"/>
      <c r="B12" s="900"/>
      <c r="C12" s="900"/>
      <c r="D12" s="886"/>
      <c r="E12" s="887"/>
      <c r="F12" s="888"/>
      <c r="G12" s="889"/>
      <c r="H12" s="890"/>
      <c r="I12" s="891"/>
      <c r="J12" s="888"/>
      <c r="K12" s="892"/>
      <c r="L12" s="893"/>
      <c r="M12" s="894"/>
      <c r="N12" s="909"/>
      <c r="O12" s="910"/>
      <c r="P12" s="910"/>
    </row>
    <row r="13" spans="1:26" s="897" customFormat="1" ht="15" customHeight="1">
      <c r="A13" s="883" t="s">
        <v>1065</v>
      </c>
      <c r="B13" s="884" t="s">
        <v>1848</v>
      </c>
      <c r="C13" s="885" t="s">
        <v>53</v>
      </c>
      <c r="D13" s="886">
        <v>42024</v>
      </c>
      <c r="E13" s="887">
        <v>57000</v>
      </c>
      <c r="F13" s="888">
        <v>153.69999999999999</v>
      </c>
      <c r="G13" s="889">
        <f t="shared" ref="G13:G20" si="3">SUM(E13*F13)/100</f>
        <v>87609</v>
      </c>
      <c r="H13" s="890"/>
      <c r="I13" s="891">
        <v>163.19999999999999</v>
      </c>
      <c r="J13" s="888">
        <v>168</v>
      </c>
      <c r="K13" s="892">
        <f t="shared" ref="K13:K20" si="4">SUM(E13*J13)/100</f>
        <v>95760</v>
      </c>
      <c r="L13" s="893">
        <f>SUM(K13-G13)</f>
        <v>8151</v>
      </c>
      <c r="M13" s="894">
        <v>1.5693999999999999</v>
      </c>
      <c r="N13" s="895">
        <f>SUM(K13-G13)*M13</f>
        <v>12792.179399999999</v>
      </c>
      <c r="O13" s="896"/>
      <c r="P13" s="896"/>
    </row>
    <row r="14" spans="1:26" s="897" customFormat="1" ht="15" customHeight="1">
      <c r="A14" s="883" t="s">
        <v>719</v>
      </c>
      <c r="B14" s="884" t="s">
        <v>720</v>
      </c>
      <c r="C14" s="885" t="s">
        <v>53</v>
      </c>
      <c r="D14" s="886">
        <v>42205</v>
      </c>
      <c r="E14" s="887">
        <v>20809</v>
      </c>
      <c r="F14" s="888">
        <v>498.7</v>
      </c>
      <c r="G14" s="889">
        <f t="shared" si="3"/>
        <v>103774.48299999999</v>
      </c>
      <c r="H14" s="890"/>
      <c r="I14" s="891">
        <v>42236</v>
      </c>
      <c r="J14" s="888">
        <v>480</v>
      </c>
      <c r="K14" s="892">
        <f t="shared" si="4"/>
        <v>99883.199999999997</v>
      </c>
      <c r="L14" s="893">
        <f>SUM(K14-G14)</f>
        <v>-3891.2829999999958</v>
      </c>
      <c r="M14" s="894">
        <v>1.5693999999999999</v>
      </c>
      <c r="N14" s="895">
        <f>SUM(K14-G14)*M14</f>
        <v>-6106.9795401999927</v>
      </c>
      <c r="O14" s="896"/>
      <c r="P14" s="896"/>
    </row>
    <row r="15" spans="1:26" s="911" customFormat="1" ht="15" customHeight="1">
      <c r="A15" s="883" t="s">
        <v>1710</v>
      </c>
      <c r="B15" s="884" t="s">
        <v>1711</v>
      </c>
      <c r="C15" s="885" t="s">
        <v>53</v>
      </c>
      <c r="D15" s="886">
        <v>42191</v>
      </c>
      <c r="E15" s="887">
        <v>23948</v>
      </c>
      <c r="F15" s="888">
        <v>276</v>
      </c>
      <c r="G15" s="889">
        <f t="shared" si="3"/>
        <v>66096.479999999996</v>
      </c>
      <c r="H15" s="890"/>
      <c r="I15" s="891">
        <v>265.89999999999998</v>
      </c>
      <c r="J15" s="888">
        <v>278.8</v>
      </c>
      <c r="K15" s="892">
        <f t="shared" si="4"/>
        <v>66767.024000000005</v>
      </c>
      <c r="L15" s="893">
        <v>0</v>
      </c>
      <c r="M15" s="894">
        <v>1.5693999999999999</v>
      </c>
      <c r="N15" s="895">
        <f>SUM(K15-G15)*M15</f>
        <v>1052.351753600014</v>
      </c>
      <c r="O15" s="896"/>
      <c r="P15" s="896"/>
      <c r="Q15" s="897"/>
      <c r="R15" s="897"/>
      <c r="S15" s="897"/>
      <c r="T15" s="897"/>
      <c r="U15" s="897"/>
      <c r="V15" s="897"/>
      <c r="W15" s="897"/>
      <c r="X15" s="897"/>
      <c r="Y15" s="897"/>
      <c r="Z15" s="897"/>
    </row>
    <row r="16" spans="1:26" s="911" customFormat="1" ht="15" customHeight="1">
      <c r="A16" s="883" t="s">
        <v>973</v>
      </c>
      <c r="B16" s="884" t="s">
        <v>974</v>
      </c>
      <c r="C16" s="885" t="s">
        <v>53</v>
      </c>
      <c r="D16" s="886">
        <v>42214</v>
      </c>
      <c r="E16" s="887">
        <v>19387</v>
      </c>
      <c r="F16" s="888">
        <v>161.30000000000001</v>
      </c>
      <c r="G16" s="889">
        <f t="shared" si="3"/>
        <v>31271.231</v>
      </c>
      <c r="H16" s="890"/>
      <c r="I16" s="891">
        <v>42236</v>
      </c>
      <c r="J16" s="888">
        <v>146.19999999999999</v>
      </c>
      <c r="K16" s="892">
        <f t="shared" si="4"/>
        <v>28343.793999999998</v>
      </c>
      <c r="L16" s="893">
        <v>0</v>
      </c>
      <c r="M16" s="894">
        <v>1.5693999999999999</v>
      </c>
      <c r="N16" s="895">
        <f>SUM(K16-G16)*M16</f>
        <v>-4594.3196278000023</v>
      </c>
      <c r="O16" s="896"/>
      <c r="P16" s="896"/>
      <c r="Q16" s="897"/>
      <c r="R16" s="897"/>
      <c r="S16" s="897"/>
      <c r="T16" s="897"/>
      <c r="U16" s="897"/>
      <c r="V16" s="897"/>
      <c r="W16" s="897"/>
      <c r="X16" s="897"/>
      <c r="Y16" s="897"/>
      <c r="Z16" s="897"/>
    </row>
    <row r="17" spans="1:26" s="897" customFormat="1" ht="15" customHeight="1">
      <c r="A17" s="898" t="s">
        <v>2178</v>
      </c>
      <c r="B17" s="899" t="s">
        <v>2177</v>
      </c>
      <c r="C17" s="900" t="s">
        <v>78</v>
      </c>
      <c r="D17" s="901">
        <v>36893</v>
      </c>
      <c r="E17" s="902">
        <v>7551</v>
      </c>
      <c r="F17" s="903">
        <v>413.6</v>
      </c>
      <c r="G17" s="904">
        <f t="shared" si="3"/>
        <v>31230.936000000002</v>
      </c>
      <c r="H17" s="905"/>
      <c r="I17" s="891">
        <v>456.4</v>
      </c>
      <c r="J17" s="903">
        <v>369.9</v>
      </c>
      <c r="K17" s="906">
        <f t="shared" si="4"/>
        <v>27931.148999999998</v>
      </c>
      <c r="L17" s="907">
        <f t="shared" ref="L17:L20" si="5">SUM(G17-K17)</f>
        <v>3299.7870000000039</v>
      </c>
      <c r="M17" s="894">
        <v>1.5693999999999999</v>
      </c>
      <c r="N17" s="909">
        <f t="shared" ref="N17:N20" si="6">SUM(G17-K17)*M17</f>
        <v>5178.6857178000055</v>
      </c>
      <c r="O17" s="910"/>
      <c r="P17" s="910"/>
      <c r="Q17" s="911"/>
      <c r="R17" s="911"/>
      <c r="S17" s="911"/>
      <c r="T17" s="911"/>
      <c r="U17" s="911"/>
      <c r="V17" s="911"/>
      <c r="W17" s="911"/>
      <c r="X17" s="911"/>
      <c r="Y17" s="911"/>
      <c r="Z17" s="911"/>
    </row>
    <row r="18" spans="1:26" s="897" customFormat="1" ht="15" customHeight="1">
      <c r="A18" s="898" t="s">
        <v>2166</v>
      </c>
      <c r="B18" s="899" t="s">
        <v>2165</v>
      </c>
      <c r="C18" s="900" t="s">
        <v>78</v>
      </c>
      <c r="D18" s="901">
        <v>42212</v>
      </c>
      <c r="E18" s="902">
        <v>13541</v>
      </c>
      <c r="F18" s="903">
        <v>957.5</v>
      </c>
      <c r="G18" s="904">
        <f t="shared" si="3"/>
        <v>129655.075</v>
      </c>
      <c r="H18" s="905"/>
      <c r="I18" s="891">
        <v>968.1</v>
      </c>
      <c r="J18" s="903">
        <v>907.5</v>
      </c>
      <c r="K18" s="906">
        <f t="shared" si="4"/>
        <v>122884.575</v>
      </c>
      <c r="L18" s="907">
        <f t="shared" si="5"/>
        <v>6770.5</v>
      </c>
      <c r="M18" s="894">
        <v>1.5693999999999999</v>
      </c>
      <c r="N18" s="909">
        <f t="shared" si="6"/>
        <v>10625.6227</v>
      </c>
      <c r="O18" s="910"/>
      <c r="P18" s="910"/>
      <c r="Q18" s="911"/>
      <c r="R18" s="911"/>
      <c r="S18" s="911"/>
      <c r="T18" s="911"/>
      <c r="U18" s="911"/>
      <c r="V18" s="911"/>
      <c r="W18" s="911"/>
      <c r="X18" s="911"/>
      <c r="Y18" s="911"/>
      <c r="Z18" s="911"/>
    </row>
    <row r="19" spans="1:26" s="911" customFormat="1" ht="15" customHeight="1">
      <c r="A19" s="898" t="s">
        <v>1620</v>
      </c>
      <c r="B19" s="899" t="s">
        <v>1621</v>
      </c>
      <c r="C19" s="900" t="s">
        <v>78</v>
      </c>
      <c r="D19" s="901">
        <v>42213</v>
      </c>
      <c r="E19" s="902">
        <v>5058</v>
      </c>
      <c r="F19" s="903">
        <v>1548</v>
      </c>
      <c r="G19" s="904">
        <f t="shared" si="3"/>
        <v>78297.84</v>
      </c>
      <c r="H19" s="905"/>
      <c r="I19" s="891">
        <v>1635</v>
      </c>
      <c r="J19" s="903">
        <v>1523</v>
      </c>
      <c r="K19" s="906">
        <f t="shared" si="4"/>
        <v>77033.34</v>
      </c>
      <c r="L19" s="907">
        <f t="shared" si="5"/>
        <v>1264.5</v>
      </c>
      <c r="M19" s="894">
        <v>1.5693999999999999</v>
      </c>
      <c r="N19" s="909">
        <f t="shared" si="6"/>
        <v>1984.5062999999998</v>
      </c>
      <c r="O19" s="910"/>
      <c r="P19" s="910"/>
    </row>
    <row r="20" spans="1:26" s="911" customFormat="1" ht="15" customHeight="1">
      <c r="A20" s="898" t="s">
        <v>2147</v>
      </c>
      <c r="B20" s="899" t="s">
        <v>2148</v>
      </c>
      <c r="C20" s="900" t="s">
        <v>78</v>
      </c>
      <c r="D20" s="901">
        <v>42184</v>
      </c>
      <c r="E20" s="902">
        <v>10973</v>
      </c>
      <c r="F20" s="903">
        <v>493</v>
      </c>
      <c r="G20" s="904">
        <f t="shared" si="3"/>
        <v>54096.89</v>
      </c>
      <c r="H20" s="905"/>
      <c r="I20" s="891">
        <v>484</v>
      </c>
      <c r="J20" s="903">
        <v>451.6</v>
      </c>
      <c r="K20" s="906">
        <f t="shared" si="4"/>
        <v>49554.067999999999</v>
      </c>
      <c r="L20" s="907">
        <f t="shared" si="5"/>
        <v>4542.8220000000001</v>
      </c>
      <c r="M20" s="894">
        <v>1.5693999999999999</v>
      </c>
      <c r="N20" s="909">
        <f t="shared" si="6"/>
        <v>7129.5048467999995</v>
      </c>
      <c r="O20" s="910"/>
      <c r="P20" s="910"/>
    </row>
    <row r="21" spans="1:26" s="897" customFormat="1" ht="15" customHeight="1">
      <c r="A21" s="912"/>
      <c r="B21" s="884"/>
      <c r="C21" s="885"/>
      <c r="D21" s="886"/>
      <c r="E21" s="887"/>
      <c r="F21" s="888"/>
      <c r="G21" s="889"/>
      <c r="H21" s="890"/>
      <c r="I21" s="891"/>
      <c r="J21" s="888"/>
      <c r="K21" s="892"/>
      <c r="L21" s="893"/>
      <c r="M21" s="894"/>
      <c r="N21" s="895"/>
      <c r="O21" s="896"/>
      <c r="P21" s="896"/>
    </row>
    <row r="22" spans="1:26" s="112" customFormat="1" ht="15" customHeight="1">
      <c r="A22" s="546"/>
      <c r="B22" s="545"/>
      <c r="C22" s="571"/>
      <c r="D22" s="572"/>
      <c r="E22" s="573"/>
      <c r="F22" s="802"/>
      <c r="G22" s="551"/>
      <c r="H22" s="552"/>
      <c r="I22" s="575"/>
      <c r="J22" s="802"/>
      <c r="K22" s="553"/>
      <c r="L22" s="554"/>
      <c r="M22" s="555"/>
      <c r="N22" s="556"/>
      <c r="O22" s="359"/>
      <c r="P22" s="359"/>
    </row>
    <row r="23" spans="1:26" s="14" customFormat="1" ht="16.5" thickBot="1">
      <c r="A23" s="35" t="s">
        <v>32</v>
      </c>
      <c r="B23" s="35"/>
      <c r="C23" s="35"/>
      <c r="D23" s="35"/>
      <c r="E23" s="35"/>
      <c r="F23" s="54"/>
      <c r="G23" s="127"/>
      <c r="H23" s="37"/>
      <c r="I23" s="38"/>
      <c r="J23" s="54"/>
      <c r="K23" s="54"/>
      <c r="L23" s="105"/>
      <c r="M23" s="165"/>
      <c r="N23" s="233">
        <f>SUM(N12:N22)</f>
        <v>28061.551550200023</v>
      </c>
      <c r="O23" s="37"/>
    </row>
    <row r="24" spans="1:26" s="14" customFormat="1" ht="16.5" thickTop="1">
      <c r="A24" s="47"/>
      <c r="B24" s="47"/>
      <c r="C24" s="47"/>
      <c r="D24" s="47"/>
      <c r="E24" s="47"/>
      <c r="F24" s="55"/>
      <c r="G24" s="128"/>
      <c r="H24" s="49"/>
      <c r="I24" s="50"/>
      <c r="J24" s="55"/>
      <c r="K24" s="128"/>
      <c r="L24" s="106"/>
      <c r="M24" s="166"/>
      <c r="N24" s="284"/>
      <c r="O24" s="49"/>
    </row>
    <row r="25" spans="1:26" ht="11.25" customHeight="1">
      <c r="A25" s="88"/>
      <c r="B25" s="468"/>
      <c r="C25" s="88"/>
      <c r="D25" s="44"/>
      <c r="E25" s="43"/>
      <c r="F25" s="56"/>
      <c r="G25" s="129"/>
      <c r="H25" s="44"/>
      <c r="I25" s="45"/>
      <c r="J25" s="56"/>
      <c r="K25" s="129"/>
      <c r="L25" s="107"/>
      <c r="M25" s="167"/>
      <c r="N25" s="285"/>
      <c r="O25" s="43"/>
    </row>
    <row r="26" spans="1:26" ht="11.25" customHeight="1">
      <c r="A26" s="88"/>
      <c r="B26" s="468"/>
      <c r="C26" s="88"/>
      <c r="D26" s="43"/>
      <c r="E26" s="43"/>
      <c r="F26" s="56"/>
      <c r="G26" s="129"/>
      <c r="H26" s="43"/>
      <c r="I26" s="45"/>
      <c r="J26" s="56"/>
      <c r="K26" s="129"/>
      <c r="L26" s="107"/>
      <c r="M26" s="167"/>
      <c r="N26" s="285"/>
      <c r="O26" s="46"/>
    </row>
    <row r="27" spans="1:26" ht="11.25" customHeight="1">
      <c r="A27" s="27"/>
      <c r="B27" s="448"/>
      <c r="C27" s="27"/>
      <c r="D27" s="10"/>
      <c r="E27" s="10"/>
      <c r="F27" s="53"/>
      <c r="G27" s="126"/>
      <c r="H27" s="10"/>
      <c r="I27" s="26"/>
      <c r="J27" s="53"/>
      <c r="K27" s="126"/>
      <c r="L27" s="104"/>
      <c r="M27" s="164"/>
      <c r="N27" s="282"/>
      <c r="O27" s="21"/>
    </row>
    <row r="28" spans="1:26" s="22" customFormat="1" ht="18.75">
      <c r="A28" s="273"/>
      <c r="B28" s="479"/>
      <c r="C28" s="211"/>
      <c r="D28" s="198"/>
      <c r="E28" s="198" t="s">
        <v>31</v>
      </c>
      <c r="F28" s="212"/>
      <c r="G28" s="213"/>
      <c r="H28" s="198"/>
      <c r="I28" s="199"/>
      <c r="J28" s="365"/>
      <c r="K28" s="232">
        <f>SUM(N290)</f>
        <v>140219.8084963288</v>
      </c>
      <c r="L28" s="291"/>
      <c r="M28" s="231"/>
      <c r="N28" s="286"/>
      <c r="O28" s="198"/>
    </row>
    <row r="29" spans="1:26" s="2" customFormat="1" ht="15" customHeight="1">
      <c r="B29" s="14" t="s">
        <v>944</v>
      </c>
      <c r="C29" s="2" t="s">
        <v>875</v>
      </c>
      <c r="D29" s="2" t="s">
        <v>17</v>
      </c>
      <c r="E29" s="2" t="s">
        <v>26</v>
      </c>
      <c r="F29" s="62" t="s">
        <v>19</v>
      </c>
      <c r="G29" s="124" t="s">
        <v>876</v>
      </c>
      <c r="I29" s="60" t="s">
        <v>29</v>
      </c>
      <c r="J29" s="353" t="s">
        <v>18</v>
      </c>
      <c r="K29" s="124" t="s">
        <v>674</v>
      </c>
      <c r="L29" s="103" t="s">
        <v>893</v>
      </c>
      <c r="M29" s="162" t="s">
        <v>27</v>
      </c>
      <c r="N29" s="279" t="s">
        <v>15</v>
      </c>
      <c r="O29" s="2" t="s">
        <v>4</v>
      </c>
    </row>
    <row r="30" spans="1:26" s="2" customFormat="1" ht="15" customHeight="1">
      <c r="B30" s="14" t="s">
        <v>0</v>
      </c>
      <c r="D30" s="2" t="s">
        <v>25</v>
      </c>
      <c r="E30" s="2" t="s">
        <v>21</v>
      </c>
      <c r="F30" s="62" t="s">
        <v>687</v>
      </c>
      <c r="G30" s="124" t="s">
        <v>380</v>
      </c>
      <c r="I30" s="60" t="s">
        <v>7</v>
      </c>
      <c r="J30" s="353" t="s">
        <v>687</v>
      </c>
      <c r="K30" s="124" t="s">
        <v>892</v>
      </c>
      <c r="L30" s="103" t="s">
        <v>380</v>
      </c>
      <c r="M30" s="162" t="s">
        <v>1288</v>
      </c>
      <c r="N30" s="279" t="s">
        <v>884</v>
      </c>
      <c r="O30" s="2" t="s">
        <v>24</v>
      </c>
    </row>
    <row r="31" spans="1:26" s="2" customFormat="1" ht="15" customHeight="1">
      <c r="B31" s="14"/>
      <c r="F31" s="62"/>
      <c r="G31" s="124"/>
      <c r="I31" s="60"/>
      <c r="J31" s="353"/>
      <c r="K31" s="124"/>
      <c r="L31" s="103"/>
      <c r="M31" s="162"/>
      <c r="N31" s="279"/>
    </row>
    <row r="32" spans="1:26" s="114" customFormat="1" ht="15" customHeight="1">
      <c r="A32" s="17"/>
      <c r="B32" s="449"/>
      <c r="C32" s="84"/>
      <c r="D32" s="75"/>
      <c r="E32" s="74"/>
      <c r="F32" s="80"/>
      <c r="G32" s="189"/>
      <c r="H32" s="275"/>
      <c r="I32" s="77"/>
      <c r="J32" s="345"/>
      <c r="K32" s="191"/>
      <c r="L32" s="175"/>
      <c r="M32" s="163"/>
      <c r="N32" s="281"/>
      <c r="O32" s="113"/>
    </row>
    <row r="33" spans="1:15" s="114" customFormat="1" ht="15" customHeight="1">
      <c r="A33" s="84" t="s">
        <v>688</v>
      </c>
      <c r="B33" s="449" t="s">
        <v>689</v>
      </c>
      <c r="C33" s="84" t="s">
        <v>78</v>
      </c>
      <c r="D33" s="155">
        <v>40830</v>
      </c>
      <c r="E33" s="156">
        <v>2403</v>
      </c>
      <c r="F33" s="157">
        <v>232.1</v>
      </c>
      <c r="G33" s="190">
        <f t="shared" ref="G33:G42" si="7">SUM(E33*F33)/100</f>
        <v>5577.3629999999994</v>
      </c>
      <c r="H33" s="113"/>
      <c r="I33" s="155">
        <v>40837</v>
      </c>
      <c r="J33" s="366">
        <v>259.3</v>
      </c>
      <c r="K33" s="181">
        <f t="shared" ref="K33:K42" si="8">SUM(E33*J33)/100</f>
        <v>6230.9790000000003</v>
      </c>
      <c r="L33" s="178">
        <f>SUM(G33-K33)</f>
        <v>-653.61600000000089</v>
      </c>
      <c r="M33" s="168">
        <v>1.57897</v>
      </c>
      <c r="N33" s="281">
        <f>SUM(G33-K33)*M33</f>
        <v>-1032.0400555200015</v>
      </c>
      <c r="O33" s="113"/>
    </row>
    <row r="34" spans="1:15" s="114" customFormat="1" ht="15" customHeight="1">
      <c r="A34" s="84" t="s">
        <v>690</v>
      </c>
      <c r="B34" s="449" t="s">
        <v>691</v>
      </c>
      <c r="C34" s="84" t="s">
        <v>78</v>
      </c>
      <c r="D34" s="155">
        <v>40830</v>
      </c>
      <c r="E34" s="156">
        <v>1815</v>
      </c>
      <c r="F34" s="157">
        <v>318</v>
      </c>
      <c r="G34" s="190">
        <f t="shared" si="7"/>
        <v>5771.7</v>
      </c>
      <c r="H34" s="113"/>
      <c r="I34" s="155">
        <v>40837</v>
      </c>
      <c r="J34" s="366">
        <v>354</v>
      </c>
      <c r="K34" s="181">
        <f t="shared" si="8"/>
        <v>6425.1</v>
      </c>
      <c r="L34" s="178">
        <f>SUM(G34-K34)</f>
        <v>-653.40000000000055</v>
      </c>
      <c r="M34" s="168">
        <v>1.57897</v>
      </c>
      <c r="N34" s="281">
        <f>SUM(G34-K34)*M34</f>
        <v>-1031.6989980000008</v>
      </c>
      <c r="O34" s="113"/>
    </row>
    <row r="35" spans="1:15" s="114" customFormat="1" ht="15" customHeight="1">
      <c r="A35" s="84" t="s">
        <v>692</v>
      </c>
      <c r="B35" s="449" t="s">
        <v>693</v>
      </c>
      <c r="C35" s="84" t="s">
        <v>78</v>
      </c>
      <c r="D35" s="155">
        <v>40830</v>
      </c>
      <c r="E35" s="156">
        <v>553</v>
      </c>
      <c r="F35" s="157">
        <v>1329</v>
      </c>
      <c r="G35" s="190">
        <f t="shared" si="7"/>
        <v>7349.37</v>
      </c>
      <c r="H35" s="113"/>
      <c r="I35" s="155">
        <v>40844</v>
      </c>
      <c r="J35" s="366">
        <v>1447</v>
      </c>
      <c r="K35" s="181">
        <f t="shared" si="8"/>
        <v>8001.91</v>
      </c>
      <c r="L35" s="178">
        <f>SUM(G35-K35)</f>
        <v>-652.54</v>
      </c>
      <c r="M35" s="168">
        <v>1.6100099999999999</v>
      </c>
      <c r="N35" s="281">
        <f>SUM(G35-K35)*M35</f>
        <v>-1050.5959253999999</v>
      </c>
      <c r="O35" s="113"/>
    </row>
    <row r="36" spans="1:15" s="114" customFormat="1" ht="15" customHeight="1">
      <c r="A36" s="84" t="s">
        <v>694</v>
      </c>
      <c r="B36" s="449" t="s">
        <v>695</v>
      </c>
      <c r="C36" s="84" t="s">
        <v>78</v>
      </c>
      <c r="D36" s="155">
        <v>40830</v>
      </c>
      <c r="E36" s="156">
        <v>1219</v>
      </c>
      <c r="F36" s="157">
        <v>295.89999999999998</v>
      </c>
      <c r="G36" s="190">
        <f t="shared" si="7"/>
        <v>3607.0209999999997</v>
      </c>
      <c r="H36" s="113"/>
      <c r="I36" s="155">
        <v>40851</v>
      </c>
      <c r="J36" s="366">
        <v>349.5</v>
      </c>
      <c r="K36" s="181">
        <f t="shared" si="8"/>
        <v>4260.4049999999997</v>
      </c>
      <c r="L36" s="178">
        <f>SUM(G36-K36)</f>
        <v>-653.38400000000001</v>
      </c>
      <c r="M36" s="168">
        <v>1.6032200000000001</v>
      </c>
      <c r="N36" s="281">
        <f>SUM(G36-K36)*M36</f>
        <v>-1047.5182964800001</v>
      </c>
      <c r="O36" s="113"/>
    </row>
    <row r="37" spans="1:15" s="114" customFormat="1" ht="15" customHeight="1">
      <c r="A37" s="82" t="s">
        <v>696</v>
      </c>
      <c r="B37" s="438" t="s">
        <v>697</v>
      </c>
      <c r="C37" s="78" t="s">
        <v>53</v>
      </c>
      <c r="D37" s="139">
        <v>40851</v>
      </c>
      <c r="E37" s="153">
        <v>1903</v>
      </c>
      <c r="F37" s="154">
        <v>506.7</v>
      </c>
      <c r="G37" s="189">
        <f t="shared" si="7"/>
        <v>9642.5010000000002</v>
      </c>
      <c r="H37" s="275"/>
      <c r="I37" s="139">
        <v>40872</v>
      </c>
      <c r="J37" s="364">
        <v>472.7</v>
      </c>
      <c r="K37" s="191">
        <f t="shared" si="8"/>
        <v>8995.4809999999998</v>
      </c>
      <c r="L37" s="175">
        <f>SUM(K37-G37)</f>
        <v>-647.02000000000044</v>
      </c>
      <c r="M37" s="163">
        <v>1.5494600000000001</v>
      </c>
      <c r="N37" s="280">
        <f>SUM(K37-G37)*M37</f>
        <v>-1002.5316092000007</v>
      </c>
      <c r="O37" s="113"/>
    </row>
    <row r="38" spans="1:15" s="114" customFormat="1" ht="15" customHeight="1">
      <c r="A38" s="82" t="s">
        <v>698</v>
      </c>
      <c r="B38" s="438" t="s">
        <v>699</v>
      </c>
      <c r="C38" s="78" t="s">
        <v>53</v>
      </c>
      <c r="D38" s="139">
        <v>40844</v>
      </c>
      <c r="E38" s="153">
        <v>2141</v>
      </c>
      <c r="F38" s="154">
        <v>629</v>
      </c>
      <c r="G38" s="189">
        <f t="shared" si="7"/>
        <v>13466.89</v>
      </c>
      <c r="H38" s="275"/>
      <c r="I38" s="139">
        <v>40879</v>
      </c>
      <c r="J38" s="364">
        <v>645.1</v>
      </c>
      <c r="K38" s="191">
        <f t="shared" si="8"/>
        <v>13811.591</v>
      </c>
      <c r="L38" s="175">
        <f>SUM(K38-G38)</f>
        <v>344.70100000000093</v>
      </c>
      <c r="M38" s="163">
        <v>1.5686</v>
      </c>
      <c r="N38" s="280">
        <f>SUM(K38-G38)*M38</f>
        <v>540.69798860000151</v>
      </c>
      <c r="O38" s="113"/>
    </row>
    <row r="39" spans="1:15" s="114" customFormat="1" ht="15" customHeight="1">
      <c r="A39" s="82" t="s">
        <v>700</v>
      </c>
      <c r="B39" s="438" t="s">
        <v>701</v>
      </c>
      <c r="C39" s="78" t="s">
        <v>53</v>
      </c>
      <c r="D39" s="139">
        <v>40872</v>
      </c>
      <c r="E39" s="153">
        <v>3346</v>
      </c>
      <c r="F39" s="154">
        <v>299.39999999999998</v>
      </c>
      <c r="G39" s="189">
        <f t="shared" si="7"/>
        <v>10017.923999999999</v>
      </c>
      <c r="H39" s="275"/>
      <c r="I39" s="139">
        <v>40879</v>
      </c>
      <c r="J39" s="364">
        <v>280.60000000000002</v>
      </c>
      <c r="K39" s="191">
        <f t="shared" si="8"/>
        <v>9388.8760000000002</v>
      </c>
      <c r="L39" s="175">
        <f>SUM(K39-G39)</f>
        <v>-629.04799999999886</v>
      </c>
      <c r="M39" s="163">
        <v>1.5686</v>
      </c>
      <c r="N39" s="280">
        <f>SUM(K39-G39)*M39</f>
        <v>-986.72469279999825</v>
      </c>
      <c r="O39" s="113"/>
    </row>
    <row r="40" spans="1:15" s="114" customFormat="1" ht="15" customHeight="1">
      <c r="A40" s="84" t="s">
        <v>702</v>
      </c>
      <c r="B40" s="449" t="s">
        <v>703</v>
      </c>
      <c r="C40" s="84" t="s">
        <v>78</v>
      </c>
      <c r="D40" s="155">
        <v>40879</v>
      </c>
      <c r="E40" s="156">
        <v>3359</v>
      </c>
      <c r="F40" s="157">
        <v>343.2</v>
      </c>
      <c r="G40" s="190">
        <f t="shared" si="7"/>
        <v>11528.088</v>
      </c>
      <c r="H40" s="113"/>
      <c r="I40" s="155">
        <v>40886</v>
      </c>
      <c r="J40" s="366">
        <v>360.13</v>
      </c>
      <c r="K40" s="181">
        <f t="shared" si="8"/>
        <v>12096.7667</v>
      </c>
      <c r="L40" s="178">
        <f>SUM(G40-K40)</f>
        <v>-568.67870000000039</v>
      </c>
      <c r="M40" s="168">
        <v>1.56273</v>
      </c>
      <c r="N40" s="281">
        <f>SUM(G40-K40)*M40</f>
        <v>-888.6912648510006</v>
      </c>
      <c r="O40" s="113"/>
    </row>
    <row r="41" spans="1:15" s="114" customFormat="1" ht="15" customHeight="1">
      <c r="A41" s="84" t="s">
        <v>704</v>
      </c>
      <c r="B41" s="449" t="s">
        <v>705</v>
      </c>
      <c r="C41" s="84" t="s">
        <v>78</v>
      </c>
      <c r="D41" s="155">
        <v>40830</v>
      </c>
      <c r="E41" s="156">
        <v>12569</v>
      </c>
      <c r="F41" s="157">
        <v>131.6</v>
      </c>
      <c r="G41" s="190">
        <f t="shared" si="7"/>
        <v>16540.804</v>
      </c>
      <c r="H41" s="113"/>
      <c r="I41" s="155">
        <v>40893</v>
      </c>
      <c r="J41" s="366">
        <v>136.4</v>
      </c>
      <c r="K41" s="181">
        <f t="shared" si="8"/>
        <v>17144.116000000002</v>
      </c>
      <c r="L41" s="178">
        <f>SUM(G41-K41)</f>
        <v>-603.31200000000172</v>
      </c>
      <c r="M41" s="168">
        <v>1.55148</v>
      </c>
      <c r="N41" s="281">
        <f>SUM(G41-K41)*M41</f>
        <v>-936.0265017600027</v>
      </c>
      <c r="O41" s="113"/>
    </row>
    <row r="42" spans="1:15" s="114" customFormat="1" ht="15" customHeight="1">
      <c r="A42" s="82" t="s">
        <v>706</v>
      </c>
      <c r="B42" s="438" t="s">
        <v>707</v>
      </c>
      <c r="C42" s="78" t="s">
        <v>53</v>
      </c>
      <c r="D42" s="139">
        <v>40914</v>
      </c>
      <c r="E42" s="153">
        <v>543</v>
      </c>
      <c r="F42" s="154">
        <v>2372</v>
      </c>
      <c r="G42" s="189">
        <f t="shared" si="7"/>
        <v>12879.96</v>
      </c>
      <c r="H42" s="275"/>
      <c r="I42" s="139">
        <v>40921</v>
      </c>
      <c r="J42" s="364">
        <v>2287</v>
      </c>
      <c r="K42" s="191">
        <f t="shared" si="8"/>
        <v>12418.41</v>
      </c>
      <c r="L42" s="175">
        <f>SUM(K42-G42)</f>
        <v>-461.54999999999927</v>
      </c>
      <c r="M42" s="163">
        <v>1.53322</v>
      </c>
      <c r="N42" s="280">
        <f t="shared" ref="N42:N57" si="9">SUM(K42-G42)*M42</f>
        <v>-707.65769099999886</v>
      </c>
      <c r="O42" s="113"/>
    </row>
    <row r="43" spans="1:15" s="114" customFormat="1" ht="15" customHeight="1">
      <c r="A43" s="82" t="s">
        <v>708</v>
      </c>
      <c r="B43" s="438" t="s">
        <v>709</v>
      </c>
      <c r="C43" s="78" t="s">
        <v>53</v>
      </c>
      <c r="D43" s="139">
        <v>40914</v>
      </c>
      <c r="E43" s="153">
        <v>1184</v>
      </c>
      <c r="F43" s="154">
        <v>1244</v>
      </c>
      <c r="G43" s="189">
        <f t="shared" ref="G43:G68" si="10">SUM(E43*F43)/100</f>
        <v>14728.96</v>
      </c>
      <c r="H43" s="275"/>
      <c r="I43" s="139">
        <v>40928</v>
      </c>
      <c r="J43" s="364">
        <v>1194</v>
      </c>
      <c r="K43" s="191">
        <f t="shared" ref="K43:K68" si="11">SUM(E43*J43)/100</f>
        <v>14136.96</v>
      </c>
      <c r="L43" s="175">
        <f t="shared" ref="L43:L68" si="12">SUM(K43-G43)</f>
        <v>-592</v>
      </c>
      <c r="M43" s="163">
        <v>1.5486599999999999</v>
      </c>
      <c r="N43" s="280">
        <f t="shared" si="9"/>
        <v>-916.80671999999993</v>
      </c>
      <c r="O43" s="113"/>
    </row>
    <row r="44" spans="1:15" s="114" customFormat="1" ht="15" customHeight="1">
      <c r="A44" s="82" t="s">
        <v>710</v>
      </c>
      <c r="B44" s="438" t="s">
        <v>390</v>
      </c>
      <c r="C44" s="78" t="s">
        <v>53</v>
      </c>
      <c r="D44" s="139">
        <v>40914</v>
      </c>
      <c r="E44" s="153">
        <v>2318</v>
      </c>
      <c r="F44" s="154">
        <v>762.3</v>
      </c>
      <c r="G44" s="189">
        <f t="shared" si="10"/>
        <v>17670.113999999998</v>
      </c>
      <c r="H44" s="275"/>
      <c r="I44" s="139">
        <v>40928</v>
      </c>
      <c r="J44" s="364">
        <v>733.7</v>
      </c>
      <c r="K44" s="191">
        <f t="shared" si="11"/>
        <v>17007.166000000001</v>
      </c>
      <c r="L44" s="175">
        <f t="shared" si="12"/>
        <v>-662.94799999999668</v>
      </c>
      <c r="M44" s="163">
        <v>1.5486599999999999</v>
      </c>
      <c r="N44" s="280">
        <f t="shared" si="9"/>
        <v>-1026.6810496799949</v>
      </c>
      <c r="O44" s="113"/>
    </row>
    <row r="45" spans="1:15" s="114" customFormat="1" ht="15" customHeight="1">
      <c r="A45" s="82" t="s">
        <v>711</v>
      </c>
      <c r="B45" s="438" t="s">
        <v>712</v>
      </c>
      <c r="C45" s="78" t="s">
        <v>53</v>
      </c>
      <c r="D45" s="139">
        <v>40907</v>
      </c>
      <c r="E45" s="153">
        <v>8022</v>
      </c>
      <c r="F45" s="154">
        <v>187</v>
      </c>
      <c r="G45" s="189">
        <f t="shared" si="10"/>
        <v>15001.14</v>
      </c>
      <c r="H45" s="275"/>
      <c r="I45" s="139">
        <v>40970</v>
      </c>
      <c r="J45" s="364">
        <v>187.785</v>
      </c>
      <c r="K45" s="191">
        <f t="shared" si="11"/>
        <v>15064.1127</v>
      </c>
      <c r="L45" s="175">
        <f t="shared" si="12"/>
        <v>62.972700000000259</v>
      </c>
      <c r="M45" s="163">
        <v>1.5803199999999999</v>
      </c>
      <c r="N45" s="280">
        <f t="shared" si="9"/>
        <v>99.517017264000401</v>
      </c>
      <c r="O45" s="113"/>
    </row>
    <row r="46" spans="1:15" s="114" customFormat="1" ht="15" customHeight="1">
      <c r="A46" s="82" t="s">
        <v>713</v>
      </c>
      <c r="B46" s="438" t="s">
        <v>714</v>
      </c>
      <c r="C46" s="78" t="s">
        <v>53</v>
      </c>
      <c r="D46" s="139">
        <v>40956</v>
      </c>
      <c r="E46" s="153">
        <v>2255</v>
      </c>
      <c r="F46" s="154">
        <v>1212</v>
      </c>
      <c r="G46" s="189">
        <f t="shared" si="10"/>
        <v>27330.6</v>
      </c>
      <c r="H46" s="275"/>
      <c r="I46" s="139">
        <v>40970</v>
      </c>
      <c r="J46" s="364">
        <v>1182</v>
      </c>
      <c r="K46" s="191">
        <f t="shared" si="11"/>
        <v>26654.1</v>
      </c>
      <c r="L46" s="175">
        <f t="shared" si="12"/>
        <v>-676.5</v>
      </c>
      <c r="M46" s="163">
        <v>1.5831999999999999</v>
      </c>
      <c r="N46" s="280">
        <f t="shared" si="9"/>
        <v>-1071.0347999999999</v>
      </c>
      <c r="O46" s="113"/>
    </row>
    <row r="47" spans="1:15" s="114" customFormat="1" ht="15" customHeight="1">
      <c r="A47" s="82" t="s">
        <v>715</v>
      </c>
      <c r="B47" s="438" t="s">
        <v>716</v>
      </c>
      <c r="C47" s="78" t="s">
        <v>53</v>
      </c>
      <c r="D47" s="139">
        <v>40914</v>
      </c>
      <c r="E47" s="153">
        <v>2883</v>
      </c>
      <c r="F47" s="154">
        <v>281.10000000000002</v>
      </c>
      <c r="G47" s="189">
        <f t="shared" si="10"/>
        <v>8104.1130000000003</v>
      </c>
      <c r="H47" s="275"/>
      <c r="I47" s="139">
        <v>40977</v>
      </c>
      <c r="J47" s="364">
        <v>274.3</v>
      </c>
      <c r="K47" s="191">
        <f t="shared" si="11"/>
        <v>7908.0690000000004</v>
      </c>
      <c r="L47" s="175">
        <f t="shared" si="12"/>
        <v>-196.04399999999987</v>
      </c>
      <c r="M47" s="163">
        <v>1.5829</v>
      </c>
      <c r="N47" s="280">
        <f t="shared" si="9"/>
        <v>-310.31804759999977</v>
      </c>
      <c r="O47" s="113"/>
    </row>
    <row r="48" spans="1:15" s="114" customFormat="1" ht="15" customHeight="1">
      <c r="A48" s="82" t="s">
        <v>717</v>
      </c>
      <c r="B48" s="438" t="s">
        <v>718</v>
      </c>
      <c r="C48" s="78" t="s">
        <v>53</v>
      </c>
      <c r="D48" s="139">
        <v>40914</v>
      </c>
      <c r="E48" s="153">
        <v>3855</v>
      </c>
      <c r="F48" s="154">
        <v>392.7</v>
      </c>
      <c r="G48" s="189">
        <f t="shared" si="10"/>
        <v>15138.584999999999</v>
      </c>
      <c r="H48" s="275"/>
      <c r="I48" s="139">
        <v>40977</v>
      </c>
      <c r="J48" s="364">
        <v>477.8</v>
      </c>
      <c r="K48" s="191">
        <f t="shared" si="11"/>
        <v>18419.189999999999</v>
      </c>
      <c r="L48" s="175">
        <f t="shared" si="12"/>
        <v>3280.6049999999996</v>
      </c>
      <c r="M48" s="163">
        <v>1.5829</v>
      </c>
      <c r="N48" s="280">
        <f t="shared" si="9"/>
        <v>5192.8696544999993</v>
      </c>
      <c r="O48" s="113"/>
    </row>
    <row r="49" spans="1:15" s="114" customFormat="1" ht="15" customHeight="1">
      <c r="A49" s="82" t="s">
        <v>719</v>
      </c>
      <c r="B49" s="438" t="s">
        <v>720</v>
      </c>
      <c r="C49" s="78" t="s">
        <v>53</v>
      </c>
      <c r="D49" s="139">
        <v>40921</v>
      </c>
      <c r="E49" s="153">
        <v>6480</v>
      </c>
      <c r="F49" s="154">
        <v>353.6</v>
      </c>
      <c r="G49" s="189">
        <f t="shared" si="10"/>
        <v>22913.279999999999</v>
      </c>
      <c r="H49" s="275"/>
      <c r="I49" s="139">
        <v>40977</v>
      </c>
      <c r="J49" s="364">
        <v>363.04</v>
      </c>
      <c r="K49" s="191">
        <f t="shared" si="11"/>
        <v>23524.992000000002</v>
      </c>
      <c r="L49" s="175">
        <f t="shared" si="12"/>
        <v>611.71200000000317</v>
      </c>
      <c r="M49" s="163">
        <v>1.5829</v>
      </c>
      <c r="N49" s="280">
        <f t="shared" si="9"/>
        <v>968.27892480000503</v>
      </c>
      <c r="O49" s="113"/>
    </row>
    <row r="50" spans="1:15" s="114" customFormat="1" ht="15" customHeight="1">
      <c r="A50" s="82" t="s">
        <v>721</v>
      </c>
      <c r="B50" s="438" t="s">
        <v>722</v>
      </c>
      <c r="C50" s="78" t="s">
        <v>53</v>
      </c>
      <c r="D50" s="139">
        <v>40921</v>
      </c>
      <c r="E50" s="153">
        <v>5435</v>
      </c>
      <c r="F50" s="154">
        <v>962.2</v>
      </c>
      <c r="G50" s="189">
        <f t="shared" si="10"/>
        <v>52295.57</v>
      </c>
      <c r="H50" s="275"/>
      <c r="I50" s="139">
        <v>40977</v>
      </c>
      <c r="J50" s="364">
        <v>949.8</v>
      </c>
      <c r="K50" s="191">
        <f t="shared" si="11"/>
        <v>51621.63</v>
      </c>
      <c r="L50" s="175">
        <f t="shared" si="12"/>
        <v>-673.94000000000233</v>
      </c>
      <c r="M50" s="163">
        <v>1.5829</v>
      </c>
      <c r="N50" s="280">
        <f t="shared" si="9"/>
        <v>-1066.7796260000036</v>
      </c>
      <c r="O50" s="113"/>
    </row>
    <row r="51" spans="1:15" s="114" customFormat="1" ht="15" customHeight="1">
      <c r="A51" s="82" t="s">
        <v>723</v>
      </c>
      <c r="B51" s="438" t="s">
        <v>724</v>
      </c>
      <c r="C51" s="78" t="s">
        <v>53</v>
      </c>
      <c r="D51" s="139">
        <v>40949</v>
      </c>
      <c r="E51" s="153">
        <v>10918</v>
      </c>
      <c r="F51" s="154">
        <v>201</v>
      </c>
      <c r="G51" s="189">
        <f t="shared" si="10"/>
        <v>21945.18</v>
      </c>
      <c r="H51" s="275"/>
      <c r="I51" s="139">
        <v>40977</v>
      </c>
      <c r="J51" s="364">
        <v>197.8</v>
      </c>
      <c r="K51" s="191">
        <f t="shared" si="11"/>
        <v>21595.804</v>
      </c>
      <c r="L51" s="175">
        <f t="shared" si="12"/>
        <v>-349.3760000000002</v>
      </c>
      <c r="M51" s="163">
        <v>1.5829</v>
      </c>
      <c r="N51" s="280">
        <f t="shared" si="9"/>
        <v>-553.02727040000036</v>
      </c>
      <c r="O51" s="113"/>
    </row>
    <row r="52" spans="1:15" s="114" customFormat="1" ht="15" customHeight="1">
      <c r="A52" s="82" t="s">
        <v>725</v>
      </c>
      <c r="B52" s="438" t="s">
        <v>726</v>
      </c>
      <c r="C52" s="78" t="s">
        <v>53</v>
      </c>
      <c r="D52" s="139">
        <v>40956</v>
      </c>
      <c r="E52" s="153">
        <v>638</v>
      </c>
      <c r="F52" s="154">
        <v>2197</v>
      </c>
      <c r="G52" s="189">
        <f t="shared" si="10"/>
        <v>14016.86</v>
      </c>
      <c r="H52" s="275"/>
      <c r="I52" s="139">
        <v>40977</v>
      </c>
      <c r="J52" s="364">
        <v>2091</v>
      </c>
      <c r="K52" s="191">
        <f t="shared" si="11"/>
        <v>13340.58</v>
      </c>
      <c r="L52" s="175">
        <f t="shared" si="12"/>
        <v>-676.28000000000065</v>
      </c>
      <c r="M52" s="163">
        <v>1.5829</v>
      </c>
      <c r="N52" s="280">
        <f t="shared" si="9"/>
        <v>-1070.4836120000011</v>
      </c>
      <c r="O52" s="113"/>
    </row>
    <row r="53" spans="1:15" s="114" customFormat="1" ht="15" customHeight="1">
      <c r="A53" s="82" t="s">
        <v>727</v>
      </c>
      <c r="B53" s="438" t="s">
        <v>728</v>
      </c>
      <c r="C53" s="78" t="s">
        <v>53</v>
      </c>
      <c r="D53" s="139">
        <v>40970</v>
      </c>
      <c r="E53" s="153">
        <v>3578</v>
      </c>
      <c r="F53" s="154">
        <v>393.6</v>
      </c>
      <c r="G53" s="189">
        <f t="shared" si="10"/>
        <v>14083.008</v>
      </c>
      <c r="H53" s="275"/>
      <c r="I53" s="139">
        <v>40977</v>
      </c>
      <c r="J53" s="364">
        <v>374.6</v>
      </c>
      <c r="K53" s="191">
        <f t="shared" si="11"/>
        <v>13403.188</v>
      </c>
      <c r="L53" s="175">
        <f t="shared" si="12"/>
        <v>-679.81999999999971</v>
      </c>
      <c r="M53" s="163">
        <v>1.5829</v>
      </c>
      <c r="N53" s="280">
        <f t="shared" si="9"/>
        <v>-1076.0870779999996</v>
      </c>
      <c r="O53" s="113"/>
    </row>
    <row r="54" spans="1:15" s="114" customFormat="1" ht="15" customHeight="1">
      <c r="A54" s="82" t="s">
        <v>729</v>
      </c>
      <c r="B54" s="438" t="s">
        <v>730</v>
      </c>
      <c r="C54" s="78" t="s">
        <v>53</v>
      </c>
      <c r="D54" s="139">
        <v>40865</v>
      </c>
      <c r="E54" s="153">
        <v>2734</v>
      </c>
      <c r="F54" s="154">
        <v>366.58</v>
      </c>
      <c r="G54" s="189">
        <f t="shared" si="10"/>
        <v>10022.297199999999</v>
      </c>
      <c r="H54" s="275"/>
      <c r="I54" s="139">
        <v>40991</v>
      </c>
      <c r="J54" s="364">
        <v>440.8</v>
      </c>
      <c r="K54" s="191">
        <f t="shared" si="11"/>
        <v>12051.472</v>
      </c>
      <c r="L54" s="175">
        <f t="shared" si="12"/>
        <v>2029.1748000000007</v>
      </c>
      <c r="M54" s="163">
        <v>1.58199</v>
      </c>
      <c r="N54" s="280">
        <f t="shared" si="9"/>
        <v>3210.1342418520012</v>
      </c>
      <c r="O54" s="113"/>
    </row>
    <row r="55" spans="1:15" s="114" customFormat="1" ht="15" customHeight="1">
      <c r="A55" s="82" t="s">
        <v>731</v>
      </c>
      <c r="B55" s="438" t="s">
        <v>732</v>
      </c>
      <c r="C55" s="78" t="s">
        <v>53</v>
      </c>
      <c r="D55" s="139">
        <v>40942</v>
      </c>
      <c r="E55" s="153">
        <v>6673</v>
      </c>
      <c r="F55" s="154">
        <v>525.6</v>
      </c>
      <c r="G55" s="189">
        <f t="shared" si="10"/>
        <v>35073.288</v>
      </c>
      <c r="H55" s="275"/>
      <c r="I55" s="139">
        <v>40991</v>
      </c>
      <c r="J55" s="364">
        <v>516.29999999999995</v>
      </c>
      <c r="K55" s="191">
        <f t="shared" si="11"/>
        <v>34452.699000000001</v>
      </c>
      <c r="L55" s="175">
        <f t="shared" si="12"/>
        <v>-620.58899999999994</v>
      </c>
      <c r="M55" s="163">
        <v>1.58199</v>
      </c>
      <c r="N55" s="280">
        <f t="shared" si="9"/>
        <v>-981.76559210999994</v>
      </c>
      <c r="O55" s="113"/>
    </row>
    <row r="56" spans="1:15" s="114" customFormat="1" ht="15" customHeight="1">
      <c r="A56" s="82" t="s">
        <v>733</v>
      </c>
      <c r="B56" s="438" t="s">
        <v>734</v>
      </c>
      <c r="C56" s="78" t="s">
        <v>53</v>
      </c>
      <c r="D56" s="139">
        <v>40991</v>
      </c>
      <c r="E56" s="153">
        <v>3917</v>
      </c>
      <c r="F56" s="154">
        <v>409</v>
      </c>
      <c r="G56" s="189">
        <f t="shared" si="10"/>
        <v>16020.53</v>
      </c>
      <c r="H56" s="275"/>
      <c r="I56" s="139">
        <v>40991</v>
      </c>
      <c r="J56" s="364">
        <v>392.8</v>
      </c>
      <c r="K56" s="191">
        <f t="shared" si="11"/>
        <v>15385.976000000001</v>
      </c>
      <c r="L56" s="175">
        <f t="shared" si="12"/>
        <v>-634.55400000000009</v>
      </c>
      <c r="M56" s="163">
        <v>1.58199</v>
      </c>
      <c r="N56" s="280">
        <f t="shared" si="9"/>
        <v>-1003.8580824600001</v>
      </c>
      <c r="O56" s="113"/>
    </row>
    <row r="57" spans="1:15" s="114" customFormat="1" ht="15" customHeight="1">
      <c r="A57" s="82" t="s">
        <v>735</v>
      </c>
      <c r="B57" s="438" t="s">
        <v>736</v>
      </c>
      <c r="C57" s="78" t="s">
        <v>53</v>
      </c>
      <c r="D57" s="139">
        <v>40991</v>
      </c>
      <c r="E57" s="153">
        <v>4270</v>
      </c>
      <c r="F57" s="154">
        <v>999.5</v>
      </c>
      <c r="G57" s="189">
        <f t="shared" si="10"/>
        <v>42678.65</v>
      </c>
      <c r="H57" s="275"/>
      <c r="I57" s="139">
        <v>40991</v>
      </c>
      <c r="J57" s="364">
        <v>984.6</v>
      </c>
      <c r="K57" s="191">
        <f t="shared" si="11"/>
        <v>42042.42</v>
      </c>
      <c r="L57" s="175">
        <f t="shared" si="12"/>
        <v>-636.2300000000032</v>
      </c>
      <c r="M57" s="163">
        <v>1.58199</v>
      </c>
      <c r="N57" s="280">
        <f t="shared" si="9"/>
        <v>-1006.5094977000051</v>
      </c>
      <c r="O57" s="113"/>
    </row>
    <row r="58" spans="1:15" s="114" customFormat="1" ht="15" customHeight="1">
      <c r="A58" s="82" t="s">
        <v>737</v>
      </c>
      <c r="B58" s="438" t="s">
        <v>738</v>
      </c>
      <c r="C58" s="78" t="s">
        <v>53</v>
      </c>
      <c r="D58" s="139">
        <v>40991</v>
      </c>
      <c r="E58" s="153">
        <v>5302</v>
      </c>
      <c r="F58" s="154">
        <v>659</v>
      </c>
      <c r="G58" s="189">
        <f t="shared" si="10"/>
        <v>34940.18</v>
      </c>
      <c r="H58" s="275"/>
      <c r="I58" s="139">
        <v>40991</v>
      </c>
      <c r="J58" s="364">
        <v>647</v>
      </c>
      <c r="K58" s="191">
        <f t="shared" si="11"/>
        <v>34303.94</v>
      </c>
      <c r="L58" s="175">
        <f t="shared" si="12"/>
        <v>-636.23999999999796</v>
      </c>
      <c r="M58" s="163">
        <v>1.58199</v>
      </c>
      <c r="N58" s="280">
        <f>SUM(K58-G58)*M58</f>
        <v>-1006.5253175999968</v>
      </c>
      <c r="O58" s="113"/>
    </row>
    <row r="59" spans="1:15" s="114" customFormat="1" ht="15" customHeight="1">
      <c r="A59" s="82" t="s">
        <v>739</v>
      </c>
      <c r="B59" s="438" t="s">
        <v>740</v>
      </c>
      <c r="C59" s="78" t="s">
        <v>53</v>
      </c>
      <c r="D59" s="139">
        <v>40991</v>
      </c>
      <c r="E59" s="153">
        <v>1272</v>
      </c>
      <c r="F59" s="154">
        <v>1156</v>
      </c>
      <c r="G59" s="189">
        <f t="shared" si="10"/>
        <v>14704.32</v>
      </c>
      <c r="H59" s="275"/>
      <c r="I59" s="139">
        <v>40998</v>
      </c>
      <c r="J59" s="364">
        <v>1106</v>
      </c>
      <c r="K59" s="191">
        <f t="shared" si="11"/>
        <v>14068.32</v>
      </c>
      <c r="L59" s="175">
        <f t="shared" si="12"/>
        <v>-636</v>
      </c>
      <c r="M59" s="163">
        <v>1.59555</v>
      </c>
      <c r="N59" s="280">
        <f t="shared" ref="N59:N66" si="13">SUM(K59-G59)*M59</f>
        <v>-1014.7698</v>
      </c>
      <c r="O59" s="113"/>
    </row>
    <row r="60" spans="1:15" s="114" customFormat="1" ht="15" customHeight="1">
      <c r="A60" s="82" t="s">
        <v>741</v>
      </c>
      <c r="B60" s="438" t="s">
        <v>742</v>
      </c>
      <c r="C60" s="78" t="s">
        <v>53</v>
      </c>
      <c r="D60" s="139">
        <v>40991</v>
      </c>
      <c r="E60" s="153">
        <v>6492</v>
      </c>
      <c r="F60" s="154">
        <v>423.9</v>
      </c>
      <c r="G60" s="189">
        <f t="shared" si="10"/>
        <v>27519.588</v>
      </c>
      <c r="H60" s="275"/>
      <c r="I60" s="139">
        <v>40998</v>
      </c>
      <c r="J60" s="364">
        <v>414.1</v>
      </c>
      <c r="K60" s="191">
        <f t="shared" si="11"/>
        <v>26883.372000000003</v>
      </c>
      <c r="L60" s="175">
        <f t="shared" si="12"/>
        <v>-636.21599999999671</v>
      </c>
      <c r="M60" s="163">
        <v>1.59555</v>
      </c>
      <c r="N60" s="280">
        <f t="shared" si="13"/>
        <v>-1015.1144387999948</v>
      </c>
      <c r="O60" s="113"/>
    </row>
    <row r="61" spans="1:15" s="114" customFormat="1" ht="15" customHeight="1">
      <c r="A61" s="82" t="s">
        <v>743</v>
      </c>
      <c r="B61" s="438" t="s">
        <v>744</v>
      </c>
      <c r="C61" s="78" t="s">
        <v>53</v>
      </c>
      <c r="D61" s="139">
        <v>40991</v>
      </c>
      <c r="E61" s="153">
        <v>5215</v>
      </c>
      <c r="F61" s="154">
        <v>501</v>
      </c>
      <c r="G61" s="189">
        <f t="shared" si="10"/>
        <v>26127.15</v>
      </c>
      <c r="H61" s="275"/>
      <c r="I61" s="139">
        <v>40998</v>
      </c>
      <c r="J61" s="364">
        <v>488.8</v>
      </c>
      <c r="K61" s="191">
        <f t="shared" si="11"/>
        <v>25490.92</v>
      </c>
      <c r="L61" s="175">
        <f t="shared" si="12"/>
        <v>-636.2300000000032</v>
      </c>
      <c r="M61" s="163">
        <v>1.59555</v>
      </c>
      <c r="N61" s="280">
        <f t="shared" si="13"/>
        <v>-1015.1367765000051</v>
      </c>
      <c r="O61" s="113"/>
    </row>
    <row r="62" spans="1:15" s="114" customFormat="1" ht="15" customHeight="1">
      <c r="A62" s="82" t="s">
        <v>745</v>
      </c>
      <c r="B62" s="438" t="s">
        <v>746</v>
      </c>
      <c r="C62" s="78" t="s">
        <v>53</v>
      </c>
      <c r="D62" s="139">
        <v>40963</v>
      </c>
      <c r="E62" s="153">
        <v>6604</v>
      </c>
      <c r="F62" s="154">
        <v>125.7</v>
      </c>
      <c r="G62" s="189">
        <f t="shared" si="10"/>
        <v>8301.228000000001</v>
      </c>
      <c r="H62" s="275"/>
      <c r="I62" s="139">
        <v>41005</v>
      </c>
      <c r="J62" s="364">
        <v>134.27000000000001</v>
      </c>
      <c r="K62" s="191">
        <f t="shared" si="11"/>
        <v>8867.1908000000003</v>
      </c>
      <c r="L62" s="175">
        <f t="shared" si="12"/>
        <v>565.96279999999933</v>
      </c>
      <c r="M62" s="163">
        <v>1.5826899999999999</v>
      </c>
      <c r="N62" s="280">
        <f t="shared" si="13"/>
        <v>895.74366393199887</v>
      </c>
      <c r="O62" s="113"/>
    </row>
    <row r="63" spans="1:15" s="114" customFormat="1" ht="15" customHeight="1">
      <c r="A63" s="82" t="s">
        <v>747</v>
      </c>
      <c r="B63" s="438" t="s">
        <v>748</v>
      </c>
      <c r="C63" s="78" t="s">
        <v>53</v>
      </c>
      <c r="D63" s="139">
        <v>41019</v>
      </c>
      <c r="E63" s="153">
        <v>15321</v>
      </c>
      <c r="F63" s="154">
        <v>126</v>
      </c>
      <c r="G63" s="189">
        <f t="shared" si="10"/>
        <v>19304.46</v>
      </c>
      <c r="H63" s="275"/>
      <c r="I63" s="139">
        <v>41033</v>
      </c>
      <c r="J63" s="364">
        <v>124.6</v>
      </c>
      <c r="K63" s="191">
        <f t="shared" si="11"/>
        <v>19089.966</v>
      </c>
      <c r="L63" s="175">
        <f t="shared" si="12"/>
        <v>-214.49399999999878</v>
      </c>
      <c r="M63" s="163">
        <v>1.61757</v>
      </c>
      <c r="N63" s="280">
        <f t="shared" si="13"/>
        <v>-346.95905957999804</v>
      </c>
      <c r="O63" s="113"/>
    </row>
    <row r="64" spans="1:15" s="114" customFormat="1" ht="15" customHeight="1">
      <c r="A64" s="82" t="s">
        <v>710</v>
      </c>
      <c r="B64" s="438" t="s">
        <v>390</v>
      </c>
      <c r="C64" s="78" t="s">
        <v>53</v>
      </c>
      <c r="D64" s="139">
        <v>41033</v>
      </c>
      <c r="E64" s="153">
        <v>3292</v>
      </c>
      <c r="F64" s="154">
        <v>859.6</v>
      </c>
      <c r="G64" s="189">
        <f t="shared" si="10"/>
        <v>28298.032000000003</v>
      </c>
      <c r="H64" s="275"/>
      <c r="I64" s="139">
        <v>41033</v>
      </c>
      <c r="J64" s="364">
        <v>840.4</v>
      </c>
      <c r="K64" s="191">
        <f t="shared" si="11"/>
        <v>27665.967999999997</v>
      </c>
      <c r="L64" s="175">
        <f t="shared" si="12"/>
        <v>-632.06400000000576</v>
      </c>
      <c r="M64" s="163">
        <v>1.61757</v>
      </c>
      <c r="N64" s="280">
        <f t="shared" si="13"/>
        <v>-1022.4077644800093</v>
      </c>
      <c r="O64" s="113"/>
    </row>
    <row r="65" spans="1:15" s="114" customFormat="1" ht="15" customHeight="1">
      <c r="A65" s="82" t="s">
        <v>749</v>
      </c>
      <c r="B65" s="438" t="s">
        <v>750</v>
      </c>
      <c r="C65" s="78" t="s">
        <v>53</v>
      </c>
      <c r="D65" s="139">
        <v>40949</v>
      </c>
      <c r="E65" s="153">
        <v>14716</v>
      </c>
      <c r="F65" s="154">
        <v>140.69999999999999</v>
      </c>
      <c r="G65" s="189">
        <f t="shared" si="10"/>
        <v>20705.411999999997</v>
      </c>
      <c r="H65" s="275"/>
      <c r="I65" s="139">
        <v>41040</v>
      </c>
      <c r="J65" s="364">
        <v>145</v>
      </c>
      <c r="K65" s="191">
        <f t="shared" si="11"/>
        <v>21338.2</v>
      </c>
      <c r="L65" s="175">
        <f t="shared" si="12"/>
        <v>632.7880000000041</v>
      </c>
      <c r="M65" s="163">
        <v>1.61425</v>
      </c>
      <c r="N65" s="280">
        <f t="shared" si="13"/>
        <v>1021.4780290000066</v>
      </c>
      <c r="O65" s="113"/>
    </row>
    <row r="66" spans="1:15" s="114" customFormat="1" ht="15" customHeight="1">
      <c r="A66" s="82" t="s">
        <v>751</v>
      </c>
      <c r="B66" s="438" t="s">
        <v>752</v>
      </c>
      <c r="C66" s="78" t="s">
        <v>53</v>
      </c>
      <c r="D66" s="139">
        <v>40977</v>
      </c>
      <c r="E66" s="153">
        <v>975</v>
      </c>
      <c r="F66" s="154">
        <v>1644</v>
      </c>
      <c r="G66" s="189">
        <f t="shared" si="10"/>
        <v>16029</v>
      </c>
      <c r="H66" s="275"/>
      <c r="I66" s="139">
        <v>41040</v>
      </c>
      <c r="J66" s="364">
        <v>1639</v>
      </c>
      <c r="K66" s="191">
        <f t="shared" si="11"/>
        <v>15980.25</v>
      </c>
      <c r="L66" s="175">
        <f t="shared" si="12"/>
        <v>-48.75</v>
      </c>
      <c r="M66" s="163">
        <v>1.61425</v>
      </c>
      <c r="N66" s="280">
        <f t="shared" si="13"/>
        <v>-78.694687500000001</v>
      </c>
      <c r="O66" s="113"/>
    </row>
    <row r="67" spans="1:15" s="114" customFormat="1" ht="15" customHeight="1">
      <c r="A67" s="84" t="s">
        <v>753</v>
      </c>
      <c r="B67" s="449" t="s">
        <v>754</v>
      </c>
      <c r="C67" s="84" t="s">
        <v>78</v>
      </c>
      <c r="D67" s="155">
        <v>40956</v>
      </c>
      <c r="E67" s="156">
        <v>3487</v>
      </c>
      <c r="F67" s="157">
        <v>291.5</v>
      </c>
      <c r="G67" s="190">
        <f>SUM(E67*F67)/100</f>
        <v>10164.605</v>
      </c>
      <c r="H67" s="113"/>
      <c r="I67" s="155">
        <v>41054</v>
      </c>
      <c r="J67" s="366">
        <v>210.1</v>
      </c>
      <c r="K67" s="181">
        <f>SUM(E67*J67)/100</f>
        <v>7326.1869999999999</v>
      </c>
      <c r="L67" s="175">
        <f>SUM(G67-K67)</f>
        <v>2838.4179999999997</v>
      </c>
      <c r="M67" s="168">
        <v>1.5668</v>
      </c>
      <c r="N67" s="280">
        <f>SUM(G67-K67)*M67</f>
        <v>4447.2333223999995</v>
      </c>
      <c r="O67" s="113"/>
    </row>
    <row r="68" spans="1:15" s="114" customFormat="1" ht="15" customHeight="1">
      <c r="A68" s="82" t="s">
        <v>755</v>
      </c>
      <c r="B68" s="438" t="s">
        <v>756</v>
      </c>
      <c r="C68" s="78" t="s">
        <v>53</v>
      </c>
      <c r="D68" s="139">
        <v>41047</v>
      </c>
      <c r="E68" s="153">
        <v>1349</v>
      </c>
      <c r="F68" s="154">
        <v>1018</v>
      </c>
      <c r="G68" s="189">
        <f t="shared" si="10"/>
        <v>13732.82</v>
      </c>
      <c r="H68" s="275"/>
      <c r="I68" s="139">
        <v>41061</v>
      </c>
      <c r="J68" s="364">
        <v>971.9</v>
      </c>
      <c r="K68" s="191">
        <f t="shared" si="11"/>
        <v>13110.930999999999</v>
      </c>
      <c r="L68" s="175">
        <f t="shared" si="12"/>
        <v>-621.88900000000103</v>
      </c>
      <c r="M68" s="163">
        <v>1.5403500000000001</v>
      </c>
      <c r="N68" s="280">
        <f>SUM(K68-G68)*M68</f>
        <v>-957.92672115000164</v>
      </c>
      <c r="O68" s="113"/>
    </row>
    <row r="69" spans="1:15" s="114" customFormat="1" ht="15" customHeight="1">
      <c r="A69" s="84" t="s">
        <v>757</v>
      </c>
      <c r="B69" s="449" t="s">
        <v>758</v>
      </c>
      <c r="C69" s="84" t="s">
        <v>78</v>
      </c>
      <c r="D69" s="155">
        <v>41075</v>
      </c>
      <c r="E69" s="156">
        <v>11789</v>
      </c>
      <c r="F69" s="157">
        <v>70.28</v>
      </c>
      <c r="G69" s="190">
        <f>SUM(E69*F69)/100</f>
        <v>8285.3091999999997</v>
      </c>
      <c r="H69" s="113"/>
      <c r="I69" s="155">
        <v>41082</v>
      </c>
      <c r="J69" s="366">
        <v>75.72</v>
      </c>
      <c r="K69" s="181">
        <f>SUM(E69*J69)/100</f>
        <v>8926.630799999999</v>
      </c>
      <c r="L69" s="178">
        <f>SUM(G69-K69)</f>
        <v>-641.32159999999931</v>
      </c>
      <c r="M69" s="168">
        <v>1.5589299999999999</v>
      </c>
      <c r="N69" s="281">
        <f>SUM(G69-K69)*M69</f>
        <v>-999.77548188799892</v>
      </c>
      <c r="O69" s="113"/>
    </row>
    <row r="70" spans="1:15" s="114" customFormat="1" ht="15" customHeight="1">
      <c r="A70" s="84" t="s">
        <v>759</v>
      </c>
      <c r="B70" s="449" t="s">
        <v>760</v>
      </c>
      <c r="C70" s="84" t="s">
        <v>78</v>
      </c>
      <c r="D70" s="155">
        <v>41054</v>
      </c>
      <c r="E70" s="156">
        <v>11890</v>
      </c>
      <c r="F70" s="157">
        <v>78.83</v>
      </c>
      <c r="G70" s="190">
        <f>SUM(E70*F70)/100</f>
        <v>9372.8869999999988</v>
      </c>
      <c r="H70" s="113"/>
      <c r="I70" s="155">
        <v>41117</v>
      </c>
      <c r="J70" s="366">
        <v>78.010000000000005</v>
      </c>
      <c r="K70" s="181">
        <f>SUM(E70*J70)/100</f>
        <v>9275.389000000001</v>
      </c>
      <c r="L70" s="175">
        <f>SUM(G70-K70)</f>
        <v>97.497999999997774</v>
      </c>
      <c r="M70" s="168">
        <v>1.5685100000000001</v>
      </c>
      <c r="N70" s="280">
        <f>SUM(G70-K70)*M70</f>
        <v>152.92658797999653</v>
      </c>
      <c r="O70" s="113"/>
    </row>
    <row r="71" spans="1:15" s="114" customFormat="1" ht="15" customHeight="1">
      <c r="A71" s="82" t="s">
        <v>761</v>
      </c>
      <c r="B71" s="438" t="s">
        <v>406</v>
      </c>
      <c r="C71" s="78" t="s">
        <v>53</v>
      </c>
      <c r="D71" s="139">
        <v>41075</v>
      </c>
      <c r="E71" s="153">
        <v>628</v>
      </c>
      <c r="F71" s="154">
        <v>2141</v>
      </c>
      <c r="G71" s="189">
        <f>SUM(E71*F71)/100</f>
        <v>13445.48</v>
      </c>
      <c r="H71" s="275"/>
      <c r="I71" s="139">
        <v>41117</v>
      </c>
      <c r="J71" s="364">
        <v>2093.3000000000002</v>
      </c>
      <c r="K71" s="191">
        <f>SUM(E71*J71)/100</f>
        <v>13145.924000000001</v>
      </c>
      <c r="L71" s="175">
        <f>SUM(K71-G71)</f>
        <v>-299.55599999999868</v>
      </c>
      <c r="M71" s="163">
        <v>1.5685100000000001</v>
      </c>
      <c r="N71" s="280">
        <f>SUM(K71-G71)*M71</f>
        <v>-469.85658155999795</v>
      </c>
      <c r="O71" s="113"/>
    </row>
    <row r="72" spans="1:15" s="114" customFormat="1" ht="15" customHeight="1">
      <c r="A72" s="84" t="s">
        <v>762</v>
      </c>
      <c r="B72" s="449" t="s">
        <v>763</v>
      </c>
      <c r="C72" s="84" t="s">
        <v>78</v>
      </c>
      <c r="D72" s="155">
        <v>41117</v>
      </c>
      <c r="E72" s="156">
        <v>8059</v>
      </c>
      <c r="F72" s="157">
        <v>90.72</v>
      </c>
      <c r="G72" s="190">
        <f>SUM(E72*F72)/100</f>
        <v>7311.1247999999996</v>
      </c>
      <c r="H72" s="113"/>
      <c r="I72" s="155">
        <v>41117</v>
      </c>
      <c r="J72" s="366">
        <v>98.98</v>
      </c>
      <c r="K72" s="181">
        <f>SUM(E72*J72)/100</f>
        <v>7976.7982000000011</v>
      </c>
      <c r="L72" s="178">
        <f>SUM(G72-K72)</f>
        <v>-665.67340000000149</v>
      </c>
      <c r="M72" s="163">
        <v>1.5685100000000001</v>
      </c>
      <c r="N72" s="281">
        <f>SUM(G72-K72)*M72</f>
        <v>-1044.1153846340023</v>
      </c>
      <c r="O72" s="113"/>
    </row>
    <row r="73" spans="1:15" s="114" customFormat="1" ht="15" customHeight="1">
      <c r="A73" s="84" t="s">
        <v>764</v>
      </c>
      <c r="B73" s="449" t="s">
        <v>765</v>
      </c>
      <c r="C73" s="84" t="s">
        <v>78</v>
      </c>
      <c r="D73" s="155">
        <v>41061</v>
      </c>
      <c r="E73" s="156">
        <v>4263</v>
      </c>
      <c r="F73" s="157">
        <v>261.60000000000002</v>
      </c>
      <c r="G73" s="190">
        <f>SUM(E73*F73)/100</f>
        <v>11152.008</v>
      </c>
      <c r="H73" s="113"/>
      <c r="I73" s="155">
        <v>41131</v>
      </c>
      <c r="J73" s="366">
        <v>217.9</v>
      </c>
      <c r="K73" s="181">
        <f>SUM(E73*J73)/100</f>
        <v>9289.0770000000011</v>
      </c>
      <c r="L73" s="175">
        <f>SUM(G73-K73)</f>
        <v>1862.9309999999987</v>
      </c>
      <c r="M73" s="168">
        <v>1.56389</v>
      </c>
      <c r="N73" s="280">
        <f>SUM(G73-K73)*M73</f>
        <v>2913.4191615899981</v>
      </c>
      <c r="O73" s="113"/>
    </row>
    <row r="74" spans="1:15" s="114" customFormat="1" ht="15" customHeight="1">
      <c r="A74" s="82" t="s">
        <v>766</v>
      </c>
      <c r="B74" s="438" t="s">
        <v>767</v>
      </c>
      <c r="C74" s="78" t="s">
        <v>53</v>
      </c>
      <c r="D74" s="139">
        <v>41082</v>
      </c>
      <c r="E74" s="153">
        <v>2525</v>
      </c>
      <c r="F74" s="154">
        <v>763.8</v>
      </c>
      <c r="G74" s="189">
        <f t="shared" ref="G74:G83" si="14">SUM(E74*F74)/100</f>
        <v>19285.95</v>
      </c>
      <c r="H74" s="275"/>
      <c r="I74" s="139">
        <v>41131</v>
      </c>
      <c r="J74" s="364">
        <v>738.2</v>
      </c>
      <c r="K74" s="191">
        <f t="shared" ref="K74:K83" si="15">SUM(E74*J74)/100</f>
        <v>18639.55</v>
      </c>
      <c r="L74" s="175">
        <f t="shared" ref="L74:L90" si="16">SUM(K74-G74)</f>
        <v>-646.40000000000146</v>
      </c>
      <c r="M74" s="163">
        <v>1.56389</v>
      </c>
      <c r="N74" s="280">
        <f t="shared" ref="N74:N83" si="17">SUM(K74-G74)*M74</f>
        <v>-1010.8984960000023</v>
      </c>
      <c r="O74" s="113"/>
    </row>
    <row r="75" spans="1:15" s="114" customFormat="1" ht="15" customHeight="1">
      <c r="A75" s="82" t="s">
        <v>768</v>
      </c>
      <c r="B75" s="438" t="s">
        <v>769</v>
      </c>
      <c r="C75" s="78" t="s">
        <v>53</v>
      </c>
      <c r="D75" s="139">
        <v>41075</v>
      </c>
      <c r="E75" s="153">
        <v>801</v>
      </c>
      <c r="F75" s="154">
        <v>1829</v>
      </c>
      <c r="G75" s="189">
        <f t="shared" si="14"/>
        <v>14650.29</v>
      </c>
      <c r="H75" s="275"/>
      <c r="I75" s="139">
        <v>41145</v>
      </c>
      <c r="J75" s="364">
        <v>1941</v>
      </c>
      <c r="K75" s="191">
        <f t="shared" si="15"/>
        <v>15547.41</v>
      </c>
      <c r="L75" s="175">
        <f t="shared" si="16"/>
        <v>897.11999999999898</v>
      </c>
      <c r="M75" s="163">
        <v>1.5860300000000001</v>
      </c>
      <c r="N75" s="280">
        <f t="shared" si="17"/>
        <v>1422.8592335999983</v>
      </c>
      <c r="O75" s="113"/>
    </row>
    <row r="76" spans="1:15" s="114" customFormat="1" ht="15" customHeight="1">
      <c r="A76" s="82" t="s">
        <v>735</v>
      </c>
      <c r="B76" s="438" t="s">
        <v>736</v>
      </c>
      <c r="C76" s="78" t="s">
        <v>53</v>
      </c>
      <c r="D76" s="139">
        <v>41127</v>
      </c>
      <c r="E76" s="153">
        <v>2341</v>
      </c>
      <c r="F76" s="154">
        <v>1009.8</v>
      </c>
      <c r="G76" s="189">
        <f t="shared" si="14"/>
        <v>23639.417999999998</v>
      </c>
      <c r="H76" s="275"/>
      <c r="I76" s="139">
        <v>41145</v>
      </c>
      <c r="J76" s="364">
        <v>999.8</v>
      </c>
      <c r="K76" s="191">
        <f t="shared" si="15"/>
        <v>23405.317999999999</v>
      </c>
      <c r="L76" s="175">
        <f t="shared" si="16"/>
        <v>-234.09999999999854</v>
      </c>
      <c r="M76" s="163">
        <v>1.5860300000000001</v>
      </c>
      <c r="N76" s="280">
        <f t="shared" si="17"/>
        <v>-371.28962299999773</v>
      </c>
      <c r="O76" s="113"/>
    </row>
    <row r="77" spans="1:15" s="114" customFormat="1" ht="15" customHeight="1">
      <c r="A77" s="82" t="s">
        <v>770</v>
      </c>
      <c r="B77" s="438" t="s">
        <v>771</v>
      </c>
      <c r="C77" s="78" t="s">
        <v>53</v>
      </c>
      <c r="D77" s="139">
        <v>41075</v>
      </c>
      <c r="E77" s="153">
        <v>572</v>
      </c>
      <c r="F77" s="154">
        <v>3088</v>
      </c>
      <c r="G77" s="189">
        <f t="shared" si="14"/>
        <v>17663.36</v>
      </c>
      <c r="H77" s="275"/>
      <c r="I77" s="139">
        <v>41165</v>
      </c>
      <c r="J77" s="364">
        <v>3468</v>
      </c>
      <c r="K77" s="191">
        <f t="shared" si="15"/>
        <v>19836.96</v>
      </c>
      <c r="L77" s="175">
        <f t="shared" si="16"/>
        <v>2173.5999999999985</v>
      </c>
      <c r="M77" s="163">
        <v>1.61042</v>
      </c>
      <c r="N77" s="280">
        <f t="shared" si="17"/>
        <v>3500.4089119999976</v>
      </c>
      <c r="O77" s="113"/>
    </row>
    <row r="78" spans="1:15" s="114" customFormat="1" ht="15" customHeight="1">
      <c r="A78" s="82" t="s">
        <v>747</v>
      </c>
      <c r="B78" s="438" t="s">
        <v>772</v>
      </c>
      <c r="C78" s="78" t="s">
        <v>53</v>
      </c>
      <c r="D78" s="139">
        <v>41145</v>
      </c>
      <c r="E78" s="153">
        <v>12300</v>
      </c>
      <c r="F78" s="154">
        <v>125.2</v>
      </c>
      <c r="G78" s="189">
        <f t="shared" si="14"/>
        <v>15399.6</v>
      </c>
      <c r="H78" s="275"/>
      <c r="I78" s="139">
        <v>41165</v>
      </c>
      <c r="J78" s="364">
        <v>124.4</v>
      </c>
      <c r="K78" s="191">
        <f t="shared" si="15"/>
        <v>15301.2</v>
      </c>
      <c r="L78" s="175">
        <f t="shared" si="16"/>
        <v>-98.399999999999636</v>
      </c>
      <c r="M78" s="163">
        <v>1.61042</v>
      </c>
      <c r="N78" s="280">
        <f t="shared" si="17"/>
        <v>-158.4653279999994</v>
      </c>
      <c r="O78" s="113"/>
    </row>
    <row r="79" spans="1:15" s="114" customFormat="1" ht="15" customHeight="1">
      <c r="A79" s="82" t="s">
        <v>713</v>
      </c>
      <c r="B79" s="438" t="s">
        <v>714</v>
      </c>
      <c r="C79" s="78" t="s">
        <v>53</v>
      </c>
      <c r="D79" s="139">
        <v>41145</v>
      </c>
      <c r="E79" s="153">
        <v>1566</v>
      </c>
      <c r="F79" s="154">
        <v>1319.5</v>
      </c>
      <c r="G79" s="189">
        <f t="shared" si="14"/>
        <v>20663.37</v>
      </c>
      <c r="H79" s="275"/>
      <c r="I79" s="139">
        <v>41165</v>
      </c>
      <c r="J79" s="364">
        <v>1279</v>
      </c>
      <c r="K79" s="191">
        <f t="shared" si="15"/>
        <v>20029.14</v>
      </c>
      <c r="L79" s="175">
        <f t="shared" si="16"/>
        <v>-634.22999999999956</v>
      </c>
      <c r="M79" s="163">
        <v>1.61042</v>
      </c>
      <c r="N79" s="280">
        <f t="shared" si="17"/>
        <v>-1021.3766765999993</v>
      </c>
      <c r="O79" s="113"/>
    </row>
    <row r="80" spans="1:15" s="114" customFormat="1" ht="15" customHeight="1">
      <c r="A80" s="82" t="s">
        <v>773</v>
      </c>
      <c r="B80" s="438" t="s">
        <v>774</v>
      </c>
      <c r="C80" s="78" t="s">
        <v>53</v>
      </c>
      <c r="D80" s="139">
        <v>41131</v>
      </c>
      <c r="E80" s="153">
        <v>936</v>
      </c>
      <c r="F80" s="154">
        <v>1482</v>
      </c>
      <c r="G80" s="189">
        <f t="shared" si="14"/>
        <v>13871.52</v>
      </c>
      <c r="H80" s="275"/>
      <c r="I80" s="139">
        <v>41180</v>
      </c>
      <c r="J80" s="364">
        <v>1410</v>
      </c>
      <c r="K80" s="191">
        <f t="shared" si="15"/>
        <v>13197.6</v>
      </c>
      <c r="L80" s="175">
        <f t="shared" si="16"/>
        <v>-673.92000000000007</v>
      </c>
      <c r="M80" s="163">
        <v>1.62351</v>
      </c>
      <c r="N80" s="280">
        <f t="shared" si="17"/>
        <v>-1094.1158592000002</v>
      </c>
      <c r="O80" s="113"/>
    </row>
    <row r="81" spans="1:15" s="114" customFormat="1" ht="15" customHeight="1">
      <c r="A81" s="82" t="s">
        <v>775</v>
      </c>
      <c r="B81" s="438" t="s">
        <v>776</v>
      </c>
      <c r="C81" s="78" t="s">
        <v>53</v>
      </c>
      <c r="D81" s="139">
        <v>41131</v>
      </c>
      <c r="E81" s="153">
        <v>2594</v>
      </c>
      <c r="F81" s="154">
        <v>538</v>
      </c>
      <c r="G81" s="189">
        <f t="shared" si="14"/>
        <v>13955.72</v>
      </c>
      <c r="H81" s="275"/>
      <c r="I81" s="139">
        <v>41180</v>
      </c>
      <c r="J81" s="364">
        <v>525.79999999999995</v>
      </c>
      <c r="K81" s="191">
        <f t="shared" si="15"/>
        <v>13639.252</v>
      </c>
      <c r="L81" s="175">
        <f t="shared" si="16"/>
        <v>-316.46799999999894</v>
      </c>
      <c r="M81" s="163">
        <v>1.62351</v>
      </c>
      <c r="N81" s="280">
        <f t="shared" si="17"/>
        <v>-513.78896267999824</v>
      </c>
      <c r="O81" s="113"/>
    </row>
    <row r="82" spans="1:15" s="114" customFormat="1" ht="15" customHeight="1">
      <c r="A82" s="82" t="s">
        <v>777</v>
      </c>
      <c r="B82" s="438" t="s">
        <v>778</v>
      </c>
      <c r="C82" s="78" t="s">
        <v>53</v>
      </c>
      <c r="D82" s="139">
        <v>41159</v>
      </c>
      <c r="E82" s="153">
        <v>5404</v>
      </c>
      <c r="F82" s="154">
        <v>329.7</v>
      </c>
      <c r="G82" s="189">
        <f t="shared" si="14"/>
        <v>17816.988000000001</v>
      </c>
      <c r="H82" s="275"/>
      <c r="I82" s="139">
        <v>41180</v>
      </c>
      <c r="J82" s="364">
        <v>317.7</v>
      </c>
      <c r="K82" s="191">
        <f t="shared" si="15"/>
        <v>17168.508000000002</v>
      </c>
      <c r="L82" s="175">
        <f t="shared" si="16"/>
        <v>-648.47999999999956</v>
      </c>
      <c r="M82" s="163">
        <v>1.62351</v>
      </c>
      <c r="N82" s="280">
        <f t="shared" si="17"/>
        <v>-1052.8137647999993</v>
      </c>
      <c r="O82" s="113"/>
    </row>
    <row r="83" spans="1:15" s="114" customFormat="1" ht="15" customHeight="1">
      <c r="A83" s="82" t="s">
        <v>779</v>
      </c>
      <c r="B83" s="438" t="s">
        <v>780</v>
      </c>
      <c r="C83" s="78" t="s">
        <v>53</v>
      </c>
      <c r="D83" s="139">
        <v>41110</v>
      </c>
      <c r="E83" s="153">
        <v>5357</v>
      </c>
      <c r="F83" s="154">
        <v>403.1</v>
      </c>
      <c r="G83" s="189">
        <f t="shared" si="14"/>
        <v>21594.067000000003</v>
      </c>
      <c r="H83" s="275"/>
      <c r="I83" s="139">
        <v>41187</v>
      </c>
      <c r="J83" s="364">
        <v>418.7</v>
      </c>
      <c r="K83" s="191">
        <f t="shared" si="15"/>
        <v>22429.758999999998</v>
      </c>
      <c r="L83" s="175">
        <f t="shared" si="16"/>
        <v>835.69199999999546</v>
      </c>
      <c r="M83" s="163">
        <v>1.61904</v>
      </c>
      <c r="N83" s="280">
        <f t="shared" si="17"/>
        <v>1353.0187756799926</v>
      </c>
      <c r="O83" s="113"/>
    </row>
    <row r="84" spans="1:15" s="114" customFormat="1" ht="15" customHeight="1">
      <c r="A84" s="84" t="s">
        <v>781</v>
      </c>
      <c r="B84" s="449" t="s">
        <v>782</v>
      </c>
      <c r="C84" s="84" t="s">
        <v>78</v>
      </c>
      <c r="D84" s="155">
        <v>41117</v>
      </c>
      <c r="E84" s="156">
        <v>4687</v>
      </c>
      <c r="F84" s="157">
        <v>72.900000000000006</v>
      </c>
      <c r="G84" s="190">
        <f t="shared" ref="G84:G102" si="18">SUM(E84*F84)/100</f>
        <v>3416.8230000000003</v>
      </c>
      <c r="H84" s="113"/>
      <c r="I84" s="155">
        <v>41191</v>
      </c>
      <c r="J84" s="366">
        <v>69.19</v>
      </c>
      <c r="K84" s="181">
        <f t="shared" ref="K84:K102" si="19">SUM(E84*J84)/100</f>
        <v>3242.9352999999996</v>
      </c>
      <c r="L84" s="175">
        <f>SUM(G84-K84)</f>
        <v>173.88770000000068</v>
      </c>
      <c r="M84" s="168">
        <v>1.6025100000000001</v>
      </c>
      <c r="N84" s="280">
        <f>SUM(G84-K84)*M84</f>
        <v>278.65677812700108</v>
      </c>
      <c r="O84" s="113"/>
    </row>
    <row r="85" spans="1:15" s="114" customFormat="1" ht="15" customHeight="1">
      <c r="A85" s="82" t="s">
        <v>735</v>
      </c>
      <c r="B85" s="438" t="s">
        <v>736</v>
      </c>
      <c r="C85" s="78" t="s">
        <v>53</v>
      </c>
      <c r="D85" s="139">
        <v>41187</v>
      </c>
      <c r="E85" s="153">
        <v>2558</v>
      </c>
      <c r="F85" s="154">
        <v>1056.5</v>
      </c>
      <c r="G85" s="189">
        <f t="shared" si="18"/>
        <v>27025.27</v>
      </c>
      <c r="H85" s="275"/>
      <c r="I85" s="139">
        <v>41194</v>
      </c>
      <c r="J85" s="364">
        <v>1029.5</v>
      </c>
      <c r="K85" s="191">
        <f t="shared" si="19"/>
        <v>26334.61</v>
      </c>
      <c r="L85" s="175">
        <f t="shared" si="16"/>
        <v>-690.65999999999985</v>
      </c>
      <c r="M85" s="163">
        <v>1.6042700000000001</v>
      </c>
      <c r="N85" s="280">
        <f>SUM(K85-G85)*M85</f>
        <v>-1108.0051181999997</v>
      </c>
      <c r="O85" s="113"/>
    </row>
    <row r="86" spans="1:15" s="114" customFormat="1" ht="15" customHeight="1">
      <c r="A86" s="82" t="s">
        <v>783</v>
      </c>
      <c r="B86" s="438" t="s">
        <v>784</v>
      </c>
      <c r="C86" s="78" t="s">
        <v>53</v>
      </c>
      <c r="D86" s="139">
        <v>41165</v>
      </c>
      <c r="E86" s="153">
        <v>5336</v>
      </c>
      <c r="F86" s="154">
        <v>322.3</v>
      </c>
      <c r="G86" s="189">
        <f t="shared" si="18"/>
        <v>17197.928</v>
      </c>
      <c r="H86" s="275"/>
      <c r="I86" s="139">
        <v>41208</v>
      </c>
      <c r="J86" s="364">
        <v>320.49</v>
      </c>
      <c r="K86" s="191">
        <f t="shared" si="19"/>
        <v>17101.346400000002</v>
      </c>
      <c r="L86" s="175">
        <f t="shared" si="16"/>
        <v>-96.581599999997707</v>
      </c>
      <c r="M86" s="163">
        <v>1.6117699999999999</v>
      </c>
      <c r="N86" s="280">
        <f>SUM(K86-G86)*M86</f>
        <v>-155.66732543199629</v>
      </c>
      <c r="O86" s="113"/>
    </row>
    <row r="87" spans="1:15" s="114" customFormat="1" ht="15" customHeight="1">
      <c r="A87" s="84" t="s">
        <v>785</v>
      </c>
      <c r="B87" s="449" t="s">
        <v>786</v>
      </c>
      <c r="C87" s="84" t="s">
        <v>78</v>
      </c>
      <c r="D87" s="155">
        <v>41201</v>
      </c>
      <c r="E87" s="156">
        <v>2931</v>
      </c>
      <c r="F87" s="157">
        <v>622.70000000000005</v>
      </c>
      <c r="G87" s="190">
        <f t="shared" si="18"/>
        <v>18251.337000000003</v>
      </c>
      <c r="H87" s="113"/>
      <c r="I87" s="155">
        <v>41208</v>
      </c>
      <c r="J87" s="366">
        <v>600.70000000000005</v>
      </c>
      <c r="K87" s="181">
        <f t="shared" si="19"/>
        <v>17606.517000000003</v>
      </c>
      <c r="L87" s="175">
        <f>SUM(G87-K87)</f>
        <v>644.81999999999971</v>
      </c>
      <c r="M87" s="168">
        <v>1.6117699999999999</v>
      </c>
      <c r="N87" s="280">
        <f>SUM(G87-K87)*M87</f>
        <v>1039.3015313999995</v>
      </c>
      <c r="O87" s="113"/>
    </row>
    <row r="88" spans="1:15" s="114" customFormat="1" ht="15" customHeight="1">
      <c r="A88" s="82" t="s">
        <v>787</v>
      </c>
      <c r="B88" s="438" t="s">
        <v>788</v>
      </c>
      <c r="C88" s="78" t="s">
        <v>53</v>
      </c>
      <c r="D88" s="139">
        <v>41165</v>
      </c>
      <c r="E88" s="153">
        <v>3288</v>
      </c>
      <c r="F88" s="154">
        <v>478.6</v>
      </c>
      <c r="G88" s="189">
        <f t="shared" si="18"/>
        <v>15736.368</v>
      </c>
      <c r="H88" s="275"/>
      <c r="I88" s="139">
        <v>41215</v>
      </c>
      <c r="J88" s="364">
        <v>461.38</v>
      </c>
      <c r="K88" s="191">
        <f t="shared" si="19"/>
        <v>15170.1744</v>
      </c>
      <c r="L88" s="175">
        <f t="shared" si="16"/>
        <v>-566.19360000000052</v>
      </c>
      <c r="M88" s="163">
        <v>1.6128899999999999</v>
      </c>
      <c r="N88" s="280">
        <f>SUM(K88-G88)*M88</f>
        <v>-913.20799550400079</v>
      </c>
      <c r="O88" s="113"/>
    </row>
    <row r="89" spans="1:15" s="114" customFormat="1" ht="15" customHeight="1">
      <c r="A89" s="82" t="s">
        <v>789</v>
      </c>
      <c r="B89" s="438" t="s">
        <v>790</v>
      </c>
      <c r="C89" s="78" t="s">
        <v>53</v>
      </c>
      <c r="D89" s="139">
        <v>41165</v>
      </c>
      <c r="E89" s="153">
        <v>2959</v>
      </c>
      <c r="F89" s="154">
        <v>641</v>
      </c>
      <c r="G89" s="189">
        <f t="shared" si="18"/>
        <v>18967.189999999999</v>
      </c>
      <c r="H89" s="275"/>
      <c r="I89" s="139">
        <v>41229</v>
      </c>
      <c r="J89" s="364">
        <v>660.87</v>
      </c>
      <c r="K89" s="191">
        <f t="shared" si="19"/>
        <v>19555.1433</v>
      </c>
      <c r="L89" s="175">
        <f t="shared" si="16"/>
        <v>587.95330000000104</v>
      </c>
      <c r="M89" s="163">
        <v>1.5864</v>
      </c>
      <c r="N89" s="280">
        <f>SUM(K89-G89)*M89</f>
        <v>932.72911512000167</v>
      </c>
      <c r="O89" s="113"/>
    </row>
    <row r="90" spans="1:15" s="114" customFormat="1" ht="15" customHeight="1">
      <c r="A90" s="82" t="s">
        <v>791</v>
      </c>
      <c r="B90" s="438" t="s">
        <v>792</v>
      </c>
      <c r="C90" s="78" t="s">
        <v>53</v>
      </c>
      <c r="D90" s="139">
        <v>41180</v>
      </c>
      <c r="E90" s="153">
        <v>1283</v>
      </c>
      <c r="F90" s="154">
        <v>1486</v>
      </c>
      <c r="G90" s="189">
        <f t="shared" si="18"/>
        <v>19065.38</v>
      </c>
      <c r="H90" s="275"/>
      <c r="I90" s="139">
        <v>41229</v>
      </c>
      <c r="J90" s="364">
        <v>1483</v>
      </c>
      <c r="K90" s="191">
        <f t="shared" si="19"/>
        <v>19026.89</v>
      </c>
      <c r="L90" s="175">
        <f t="shared" si="16"/>
        <v>-38.490000000001601</v>
      </c>
      <c r="M90" s="163">
        <v>1.5864</v>
      </c>
      <c r="N90" s="280">
        <f>SUM(K90-G90)*M90</f>
        <v>-61.060536000002543</v>
      </c>
      <c r="O90" s="113"/>
    </row>
    <row r="91" spans="1:15" s="114" customFormat="1" ht="15" customHeight="1">
      <c r="A91" s="84" t="s">
        <v>741</v>
      </c>
      <c r="B91" s="449" t="s">
        <v>742</v>
      </c>
      <c r="C91" s="84" t="s">
        <v>78</v>
      </c>
      <c r="D91" s="155">
        <v>41201</v>
      </c>
      <c r="E91" s="156">
        <v>5374</v>
      </c>
      <c r="F91" s="157">
        <v>441.5</v>
      </c>
      <c r="G91" s="190">
        <f t="shared" si="18"/>
        <v>23726.21</v>
      </c>
      <c r="H91" s="113"/>
      <c r="I91" s="155">
        <v>41229</v>
      </c>
      <c r="J91" s="366">
        <v>429.5</v>
      </c>
      <c r="K91" s="181">
        <f t="shared" si="19"/>
        <v>23081.33</v>
      </c>
      <c r="L91" s="175">
        <f>SUM(G91-K91)</f>
        <v>644.87999999999738</v>
      </c>
      <c r="M91" s="168">
        <v>1.5864</v>
      </c>
      <c r="N91" s="280">
        <f>SUM(G91-K91)*M91</f>
        <v>1023.0376319999958</v>
      </c>
      <c r="O91" s="113"/>
    </row>
    <row r="92" spans="1:15" s="114" customFormat="1" ht="15" customHeight="1">
      <c r="A92" s="84" t="s">
        <v>768</v>
      </c>
      <c r="B92" s="449" t="s">
        <v>769</v>
      </c>
      <c r="C92" s="84" t="s">
        <v>78</v>
      </c>
      <c r="D92" s="155">
        <v>41215</v>
      </c>
      <c r="E92" s="156">
        <v>849</v>
      </c>
      <c r="F92" s="157">
        <v>2074</v>
      </c>
      <c r="G92" s="190">
        <f t="shared" si="18"/>
        <v>17608.259999999998</v>
      </c>
      <c r="H92" s="113"/>
      <c r="I92" s="155">
        <v>41229</v>
      </c>
      <c r="J92" s="366">
        <v>1998</v>
      </c>
      <c r="K92" s="181">
        <f t="shared" si="19"/>
        <v>16963.02</v>
      </c>
      <c r="L92" s="175">
        <f>SUM(G92-K92)</f>
        <v>645.23999999999796</v>
      </c>
      <c r="M92" s="168">
        <v>1.5864</v>
      </c>
      <c r="N92" s="280">
        <f>SUM(G92-K92)*M92</f>
        <v>1023.6087359999968</v>
      </c>
      <c r="O92" s="113"/>
    </row>
    <row r="93" spans="1:15" s="114" customFormat="1" ht="15" customHeight="1">
      <c r="A93" s="82" t="s">
        <v>793</v>
      </c>
      <c r="B93" s="438" t="s">
        <v>794</v>
      </c>
      <c r="C93" s="78" t="s">
        <v>53</v>
      </c>
      <c r="D93" s="139">
        <v>41187</v>
      </c>
      <c r="E93" s="153">
        <v>1972</v>
      </c>
      <c r="F93" s="154">
        <v>843</v>
      </c>
      <c r="G93" s="189">
        <f t="shared" si="18"/>
        <v>16623.96</v>
      </c>
      <c r="H93" s="275"/>
      <c r="I93" s="139">
        <v>41243</v>
      </c>
      <c r="J93" s="364">
        <v>813.62</v>
      </c>
      <c r="K93" s="191">
        <f t="shared" si="19"/>
        <v>16044.586399999998</v>
      </c>
      <c r="L93" s="175">
        <f>SUM(K93-G93)</f>
        <v>-579.37360000000081</v>
      </c>
      <c r="M93" s="163">
        <v>1.60398</v>
      </c>
      <c r="N93" s="280">
        <f>SUM(K93-G93)*M93</f>
        <v>-929.30366692800123</v>
      </c>
      <c r="O93" s="113"/>
    </row>
    <row r="94" spans="1:15" s="114" customFormat="1" ht="15" customHeight="1">
      <c r="A94" s="82" t="s">
        <v>795</v>
      </c>
      <c r="B94" s="438" t="s">
        <v>508</v>
      </c>
      <c r="C94" s="78" t="s">
        <v>53</v>
      </c>
      <c r="D94" s="139">
        <v>41159</v>
      </c>
      <c r="E94" s="153">
        <v>4632</v>
      </c>
      <c r="F94" s="154">
        <v>337</v>
      </c>
      <c r="G94" s="189">
        <f t="shared" si="18"/>
        <v>15609.84</v>
      </c>
      <c r="H94" s="275"/>
      <c r="I94" s="139">
        <v>41257</v>
      </c>
      <c r="J94" s="364">
        <v>376.4</v>
      </c>
      <c r="K94" s="191">
        <f t="shared" si="19"/>
        <v>17434.847999999998</v>
      </c>
      <c r="L94" s="175">
        <f>SUM(K94-G94)</f>
        <v>1825.007999999998</v>
      </c>
      <c r="M94" s="163">
        <v>1.6110599999999999</v>
      </c>
      <c r="N94" s="280">
        <f>SUM(K94-G94)*M94</f>
        <v>2940.1973884799968</v>
      </c>
      <c r="O94" s="113"/>
    </row>
    <row r="95" spans="1:15" s="114" customFormat="1" ht="15" customHeight="1">
      <c r="A95" s="84" t="s">
        <v>706</v>
      </c>
      <c r="B95" s="449" t="s">
        <v>707</v>
      </c>
      <c r="C95" s="84" t="s">
        <v>78</v>
      </c>
      <c r="D95" s="155">
        <v>41187</v>
      </c>
      <c r="E95" s="156">
        <v>901</v>
      </c>
      <c r="F95" s="157">
        <v>2145</v>
      </c>
      <c r="G95" s="190">
        <f t="shared" si="18"/>
        <v>19326.45</v>
      </c>
      <c r="H95" s="113"/>
      <c r="I95" s="155">
        <v>41257</v>
      </c>
      <c r="J95" s="366">
        <v>2127</v>
      </c>
      <c r="K95" s="181">
        <f t="shared" si="19"/>
        <v>19164.27</v>
      </c>
      <c r="L95" s="175">
        <f>SUM(G95-K95)</f>
        <v>162.18000000000029</v>
      </c>
      <c r="M95" s="168">
        <v>1.6110599999999999</v>
      </c>
      <c r="N95" s="280">
        <f>SUM(G95-K95)*M95</f>
        <v>261.28171080000044</v>
      </c>
      <c r="O95" s="113"/>
    </row>
    <row r="96" spans="1:15" s="114" customFormat="1" ht="15" customHeight="1">
      <c r="A96" s="82" t="s">
        <v>796</v>
      </c>
      <c r="B96" s="438" t="s">
        <v>797</v>
      </c>
      <c r="C96" s="78" t="s">
        <v>53</v>
      </c>
      <c r="D96" s="139">
        <v>41215</v>
      </c>
      <c r="E96" s="153">
        <v>11125</v>
      </c>
      <c r="F96" s="154">
        <v>112.65</v>
      </c>
      <c r="G96" s="189">
        <f t="shared" si="18"/>
        <v>12532.3125</v>
      </c>
      <c r="H96" s="275"/>
      <c r="I96" s="139">
        <v>41271</v>
      </c>
      <c r="J96" s="364">
        <v>111.9</v>
      </c>
      <c r="K96" s="191">
        <f t="shared" si="19"/>
        <v>12448.875</v>
      </c>
      <c r="L96" s="175">
        <f>SUM(K96-G96)</f>
        <v>-83.4375</v>
      </c>
      <c r="M96" s="163">
        <v>1.60964</v>
      </c>
      <c r="N96" s="280">
        <f>SUM(K96-G96)*M96</f>
        <v>-134.3043375</v>
      </c>
      <c r="O96" s="113"/>
    </row>
    <row r="97" spans="1:16" s="114" customFormat="1" ht="15" customHeight="1">
      <c r="A97" s="84" t="s">
        <v>717</v>
      </c>
      <c r="B97" s="449" t="s">
        <v>718</v>
      </c>
      <c r="C97" s="84" t="s">
        <v>78</v>
      </c>
      <c r="D97" s="155">
        <v>41264</v>
      </c>
      <c r="E97" s="156">
        <v>2925</v>
      </c>
      <c r="F97" s="157">
        <v>315.70999999999998</v>
      </c>
      <c r="G97" s="190">
        <f t="shared" si="18"/>
        <v>9234.5174999999981</v>
      </c>
      <c r="H97" s="113"/>
      <c r="I97" s="155">
        <v>41271</v>
      </c>
      <c r="J97" s="366">
        <v>337.7</v>
      </c>
      <c r="K97" s="181">
        <f t="shared" si="19"/>
        <v>9877.7250000000004</v>
      </c>
      <c r="L97" s="178">
        <f>SUM(G97-K97)</f>
        <v>-643.20750000000226</v>
      </c>
      <c r="M97" s="168">
        <v>1.60964</v>
      </c>
      <c r="N97" s="281">
        <f>SUM(G97-K97)*M97</f>
        <v>-1035.3325203000036</v>
      </c>
      <c r="O97" s="113"/>
    </row>
    <row r="98" spans="1:16" s="114" customFormat="1" ht="15" customHeight="1">
      <c r="A98" s="82" t="s">
        <v>713</v>
      </c>
      <c r="B98" s="438" t="s">
        <v>714</v>
      </c>
      <c r="C98" s="78" t="s">
        <v>53</v>
      </c>
      <c r="D98" s="139">
        <v>41208</v>
      </c>
      <c r="E98" s="153">
        <v>1695</v>
      </c>
      <c r="F98" s="154">
        <v>1362</v>
      </c>
      <c r="G98" s="189">
        <f t="shared" si="18"/>
        <v>23085.9</v>
      </c>
      <c r="H98" s="275"/>
      <c r="I98" s="139">
        <v>41285</v>
      </c>
      <c r="J98" s="364">
        <v>1524</v>
      </c>
      <c r="K98" s="191">
        <f t="shared" si="19"/>
        <v>25831.8</v>
      </c>
      <c r="L98" s="175">
        <f>SUM(K98-G98)</f>
        <v>2745.8999999999978</v>
      </c>
      <c r="M98" s="163">
        <v>1.61653</v>
      </c>
      <c r="N98" s="280">
        <f>SUM(K98-G98)*M98</f>
        <v>4438.8297269999966</v>
      </c>
      <c r="O98" s="113"/>
    </row>
    <row r="99" spans="1:16" s="114" customFormat="1" ht="15" customHeight="1">
      <c r="A99" s="84" t="s">
        <v>798</v>
      </c>
      <c r="B99" s="449" t="s">
        <v>799</v>
      </c>
      <c r="C99" s="84" t="s">
        <v>78</v>
      </c>
      <c r="D99" s="155">
        <v>41250</v>
      </c>
      <c r="E99" s="156">
        <v>14027</v>
      </c>
      <c r="F99" s="157">
        <v>91.95</v>
      </c>
      <c r="G99" s="190">
        <f t="shared" si="18"/>
        <v>12897.826500000001</v>
      </c>
      <c r="H99" s="113"/>
      <c r="I99" s="155">
        <v>41285</v>
      </c>
      <c r="J99" s="366">
        <v>91.7</v>
      </c>
      <c r="K99" s="181">
        <f t="shared" si="19"/>
        <v>12862.759000000002</v>
      </c>
      <c r="L99" s="175">
        <f>SUM(G99-K99)</f>
        <v>35.0674999999992</v>
      </c>
      <c r="M99" s="168">
        <v>1.61653</v>
      </c>
      <c r="N99" s="280">
        <f>SUM(G99-K99)*M99</f>
        <v>56.687665774998706</v>
      </c>
      <c r="O99" s="113"/>
    </row>
    <row r="100" spans="1:16" s="112" customFormat="1" ht="15" customHeight="1">
      <c r="A100" s="2" t="s">
        <v>933</v>
      </c>
      <c r="B100" s="438" t="s">
        <v>934</v>
      </c>
      <c r="C100" s="82" t="s">
        <v>53</v>
      </c>
      <c r="D100" s="75">
        <v>41302</v>
      </c>
      <c r="E100" s="74">
        <v>4422</v>
      </c>
      <c r="F100" s="145">
        <v>471.2</v>
      </c>
      <c r="G100" s="189">
        <f t="shared" si="18"/>
        <v>20836.464</v>
      </c>
      <c r="H100" s="275"/>
      <c r="I100" s="352">
        <v>41313</v>
      </c>
      <c r="J100" s="323">
        <v>456.3</v>
      </c>
      <c r="K100" s="191">
        <f t="shared" si="19"/>
        <v>20177.585999999999</v>
      </c>
      <c r="L100" s="175">
        <f t="shared" ref="L100:L105" si="20">SUM(K100-G100)</f>
        <v>-658.87800000000061</v>
      </c>
      <c r="M100" s="163">
        <v>1.5712900000000001</v>
      </c>
      <c r="N100" s="280">
        <f t="shared" ref="N100:N105" si="21">SUM(K100-G100)*M100</f>
        <v>-1035.2884126200011</v>
      </c>
      <c r="O100" s="275"/>
      <c r="P100" s="275"/>
    </row>
    <row r="101" spans="1:16" s="112" customFormat="1" ht="15" customHeight="1">
      <c r="A101" s="2" t="s">
        <v>957</v>
      </c>
      <c r="B101" s="438" t="s">
        <v>956</v>
      </c>
      <c r="C101" s="82" t="s">
        <v>53</v>
      </c>
      <c r="D101" s="75">
        <v>41309</v>
      </c>
      <c r="E101" s="74">
        <v>5883</v>
      </c>
      <c r="F101" s="145">
        <v>357.1</v>
      </c>
      <c r="G101" s="189">
        <f t="shared" si="18"/>
        <v>21008.193000000003</v>
      </c>
      <c r="H101" s="275"/>
      <c r="I101" s="352">
        <v>41309</v>
      </c>
      <c r="J101" s="323">
        <v>346.1</v>
      </c>
      <c r="K101" s="191">
        <f t="shared" si="19"/>
        <v>20361.063000000002</v>
      </c>
      <c r="L101" s="175">
        <f t="shared" si="20"/>
        <v>-647.13000000000102</v>
      </c>
      <c r="M101" s="163">
        <v>1.5696699999999999</v>
      </c>
      <c r="N101" s="280">
        <f t="shared" si="21"/>
        <v>-1015.7805471000015</v>
      </c>
      <c r="O101" s="275"/>
      <c r="P101" s="275"/>
    </row>
    <row r="102" spans="1:16" s="114" customFormat="1" ht="15" customHeight="1">
      <c r="A102" s="82" t="s">
        <v>812</v>
      </c>
      <c r="B102" s="598" t="s">
        <v>813</v>
      </c>
      <c r="C102" s="78" t="s">
        <v>53</v>
      </c>
      <c r="D102" s="139">
        <v>41187</v>
      </c>
      <c r="E102" s="153">
        <v>1214</v>
      </c>
      <c r="F102" s="154">
        <v>1776</v>
      </c>
      <c r="G102" s="189">
        <f t="shared" si="18"/>
        <v>21560.639999999999</v>
      </c>
      <c r="H102" s="275"/>
      <c r="I102" s="352">
        <v>41316</v>
      </c>
      <c r="J102" s="364">
        <v>2120</v>
      </c>
      <c r="K102" s="191">
        <f t="shared" si="19"/>
        <v>25736.799999999999</v>
      </c>
      <c r="L102" s="175">
        <f t="shared" si="20"/>
        <v>4176.16</v>
      </c>
      <c r="M102" s="163">
        <v>1.57968</v>
      </c>
      <c r="N102" s="280">
        <f t="shared" si="21"/>
        <v>6596.9964288000001</v>
      </c>
      <c r="O102" s="113"/>
      <c r="P102" s="113"/>
    </row>
    <row r="103" spans="1:16" s="114" customFormat="1" ht="15" customHeight="1">
      <c r="A103" s="82" t="s">
        <v>802</v>
      </c>
      <c r="B103" s="598" t="s">
        <v>803</v>
      </c>
      <c r="C103" s="82" t="s">
        <v>53</v>
      </c>
      <c r="D103" s="139">
        <v>41159</v>
      </c>
      <c r="E103" s="153">
        <v>3413</v>
      </c>
      <c r="F103" s="154">
        <v>330.4</v>
      </c>
      <c r="G103" s="189">
        <f t="shared" ref="G103:G110" si="22">SUM(E103*F103)/100</f>
        <v>11276.552</v>
      </c>
      <c r="H103" s="275"/>
      <c r="I103" s="352">
        <v>41346</v>
      </c>
      <c r="J103" s="364">
        <v>427.1</v>
      </c>
      <c r="K103" s="191">
        <f t="shared" ref="K103:K110" si="23">SUM(E103*J103)/100</f>
        <v>14576.923000000001</v>
      </c>
      <c r="L103" s="175">
        <f t="shared" si="20"/>
        <v>3300.371000000001</v>
      </c>
      <c r="M103" s="163">
        <v>1.4901599999999999</v>
      </c>
      <c r="N103" s="280">
        <f t="shared" si="21"/>
        <v>4918.0808493600016</v>
      </c>
      <c r="O103" s="113"/>
      <c r="P103" s="113"/>
    </row>
    <row r="104" spans="1:16" s="112" customFormat="1" ht="15" customHeight="1">
      <c r="A104" s="2" t="s">
        <v>958</v>
      </c>
      <c r="B104" s="438" t="s">
        <v>955</v>
      </c>
      <c r="C104" s="82" t="s">
        <v>53</v>
      </c>
      <c r="D104" s="75">
        <v>41312</v>
      </c>
      <c r="E104" s="74">
        <v>1632</v>
      </c>
      <c r="F104" s="145">
        <v>817.5</v>
      </c>
      <c r="G104" s="189">
        <f t="shared" si="22"/>
        <v>13341.6</v>
      </c>
      <c r="H104" s="275"/>
      <c r="I104" s="352">
        <v>41319</v>
      </c>
      <c r="J104" s="323">
        <v>787.5</v>
      </c>
      <c r="K104" s="191">
        <f t="shared" si="23"/>
        <v>12852</v>
      </c>
      <c r="L104" s="175">
        <f t="shared" si="20"/>
        <v>-489.60000000000036</v>
      </c>
      <c r="M104" s="163">
        <v>1.55402</v>
      </c>
      <c r="N104" s="280">
        <f t="shared" si="21"/>
        <v>-760.84819200000049</v>
      </c>
      <c r="O104" s="275"/>
      <c r="P104" s="275"/>
    </row>
    <row r="105" spans="1:16" s="114" customFormat="1" ht="15" customHeight="1">
      <c r="A105" s="82" t="s">
        <v>833</v>
      </c>
      <c r="B105" s="598" t="s">
        <v>834</v>
      </c>
      <c r="C105" s="82" t="s">
        <v>53</v>
      </c>
      <c r="D105" s="139">
        <v>41292</v>
      </c>
      <c r="E105" s="153">
        <v>3245</v>
      </c>
      <c r="F105" s="154">
        <v>576.9</v>
      </c>
      <c r="G105" s="189">
        <f t="shared" si="22"/>
        <v>18720.404999999999</v>
      </c>
      <c r="H105" s="275"/>
      <c r="I105" s="352">
        <v>41323</v>
      </c>
      <c r="J105" s="364">
        <v>579.20000000000005</v>
      </c>
      <c r="K105" s="191">
        <f t="shared" si="23"/>
        <v>18795.04</v>
      </c>
      <c r="L105" s="175">
        <f t="shared" si="20"/>
        <v>74.635000000002037</v>
      </c>
      <c r="M105" s="163">
        <v>1.5503499999999999</v>
      </c>
      <c r="N105" s="280">
        <f t="shared" si="21"/>
        <v>115.71037225000315</v>
      </c>
      <c r="O105" s="113"/>
      <c r="P105" s="113"/>
    </row>
    <row r="106" spans="1:16" s="114" customFormat="1" ht="15" customHeight="1">
      <c r="A106" s="82" t="s">
        <v>820</v>
      </c>
      <c r="B106" s="598" t="s">
        <v>821</v>
      </c>
      <c r="C106" s="82" t="s">
        <v>53</v>
      </c>
      <c r="D106" s="139">
        <v>41264</v>
      </c>
      <c r="E106" s="153">
        <v>3214</v>
      </c>
      <c r="F106" s="154">
        <v>564.51</v>
      </c>
      <c r="G106" s="189">
        <f t="shared" si="22"/>
        <v>18143.3514</v>
      </c>
      <c r="H106" s="275"/>
      <c r="I106" s="352">
        <v>41331</v>
      </c>
      <c r="J106" s="364">
        <v>566.79999999999995</v>
      </c>
      <c r="K106" s="191">
        <f t="shared" si="23"/>
        <v>18216.952000000001</v>
      </c>
      <c r="L106" s="175">
        <f t="shared" ref="L106:L112" si="24">SUM(K106-G106)</f>
        <v>73.600600000001577</v>
      </c>
      <c r="M106" s="163">
        <v>1.51627</v>
      </c>
      <c r="N106" s="280">
        <f t="shared" ref="N106:N112" si="25">SUM(K106-G106)*M106</f>
        <v>111.59838176200239</v>
      </c>
      <c r="O106" s="113"/>
      <c r="P106" s="113"/>
    </row>
    <row r="107" spans="1:16" s="112" customFormat="1" ht="15" customHeight="1">
      <c r="A107" s="2" t="s">
        <v>973</v>
      </c>
      <c r="B107" s="438" t="s">
        <v>974</v>
      </c>
      <c r="C107" s="82" t="s">
        <v>53</v>
      </c>
      <c r="D107" s="75">
        <v>41316</v>
      </c>
      <c r="E107" s="74">
        <v>7831</v>
      </c>
      <c r="F107" s="145">
        <v>100.2</v>
      </c>
      <c r="G107" s="189">
        <f t="shared" si="22"/>
        <v>7846.6620000000003</v>
      </c>
      <c r="H107" s="275"/>
      <c r="I107" s="352">
        <v>41332</v>
      </c>
      <c r="J107" s="323">
        <v>95.13</v>
      </c>
      <c r="K107" s="191">
        <f t="shared" si="23"/>
        <v>7449.6302999999989</v>
      </c>
      <c r="L107" s="175">
        <f t="shared" si="24"/>
        <v>-397.03170000000136</v>
      </c>
      <c r="M107" s="163">
        <v>1.5122599999999999</v>
      </c>
      <c r="N107" s="280">
        <f t="shared" si="25"/>
        <v>-600.41515864200198</v>
      </c>
      <c r="O107" s="275"/>
      <c r="P107" s="275"/>
    </row>
    <row r="108" spans="1:16" s="112" customFormat="1" ht="15" customHeight="1">
      <c r="A108" s="2" t="s">
        <v>1044</v>
      </c>
      <c r="B108" s="438" t="s">
        <v>1041</v>
      </c>
      <c r="C108" s="82" t="s">
        <v>53</v>
      </c>
      <c r="D108" s="75">
        <v>41330</v>
      </c>
      <c r="E108" s="74">
        <v>15000</v>
      </c>
      <c r="F108" s="145">
        <v>126.97</v>
      </c>
      <c r="G108" s="189">
        <f t="shared" si="22"/>
        <v>19045.5</v>
      </c>
      <c r="H108" s="275"/>
      <c r="I108" s="352">
        <v>41330</v>
      </c>
      <c r="J108" s="323">
        <v>125.03</v>
      </c>
      <c r="K108" s="191">
        <f t="shared" si="23"/>
        <v>18754.5</v>
      </c>
      <c r="L108" s="175">
        <f t="shared" si="24"/>
        <v>-291</v>
      </c>
      <c r="M108" s="163">
        <v>1.5076499999999999</v>
      </c>
      <c r="N108" s="280">
        <f t="shared" si="25"/>
        <v>-438.72614999999996</v>
      </c>
      <c r="O108" s="275"/>
      <c r="P108" s="275"/>
    </row>
    <row r="109" spans="1:16" s="114" customFormat="1" ht="15" customHeight="1">
      <c r="A109" s="82" t="s">
        <v>704</v>
      </c>
      <c r="B109" s="598" t="s">
        <v>705</v>
      </c>
      <c r="C109" s="82" t="s">
        <v>53</v>
      </c>
      <c r="D109" s="139">
        <v>41180</v>
      </c>
      <c r="E109" s="153">
        <v>26747</v>
      </c>
      <c r="F109" s="154">
        <v>138</v>
      </c>
      <c r="G109" s="189">
        <f t="shared" si="22"/>
        <v>36910.86</v>
      </c>
      <c r="H109" s="275"/>
      <c r="I109" s="352">
        <v>41339</v>
      </c>
      <c r="J109" s="364">
        <v>148</v>
      </c>
      <c r="K109" s="191">
        <f t="shared" si="23"/>
        <v>39585.56</v>
      </c>
      <c r="L109" s="175">
        <f t="shared" si="24"/>
        <v>2674.6999999999971</v>
      </c>
      <c r="M109" s="163">
        <v>1.5124599999999999</v>
      </c>
      <c r="N109" s="280">
        <f t="shared" si="25"/>
        <v>4045.3767619999953</v>
      </c>
      <c r="O109" s="113"/>
      <c r="P109" s="113"/>
    </row>
    <row r="110" spans="1:16" s="114" customFormat="1" ht="15" customHeight="1">
      <c r="A110" s="82" t="s">
        <v>816</v>
      </c>
      <c r="B110" s="598" t="s">
        <v>817</v>
      </c>
      <c r="C110" s="78" t="s">
        <v>53</v>
      </c>
      <c r="D110" s="139">
        <v>41250</v>
      </c>
      <c r="E110" s="153">
        <v>8962</v>
      </c>
      <c r="F110" s="154">
        <v>257.5</v>
      </c>
      <c r="G110" s="189">
        <f t="shared" si="22"/>
        <v>23077.15</v>
      </c>
      <c r="H110" s="275"/>
      <c r="I110" s="352">
        <v>41339</v>
      </c>
      <c r="J110" s="364">
        <v>285.2</v>
      </c>
      <c r="K110" s="191">
        <f t="shared" si="23"/>
        <v>25559.624</v>
      </c>
      <c r="L110" s="175">
        <f t="shared" si="24"/>
        <v>2482.4739999999983</v>
      </c>
      <c r="M110" s="163">
        <v>1.5124599999999999</v>
      </c>
      <c r="N110" s="280">
        <f t="shared" si="25"/>
        <v>3754.6426260399971</v>
      </c>
      <c r="O110" s="113"/>
      <c r="P110" s="113"/>
    </row>
    <row r="111" spans="1:16" s="114" customFormat="1" ht="15" customHeight="1">
      <c r="A111" s="82" t="s">
        <v>822</v>
      </c>
      <c r="B111" s="598" t="s">
        <v>823</v>
      </c>
      <c r="C111" s="82" t="s">
        <v>53</v>
      </c>
      <c r="D111" s="139">
        <v>41264</v>
      </c>
      <c r="E111" s="153">
        <v>21440</v>
      </c>
      <c r="F111" s="154">
        <v>48.79</v>
      </c>
      <c r="G111" s="189">
        <f t="shared" ref="G111:G119" si="26">SUM(E111*F111)/100</f>
        <v>10460.575999999999</v>
      </c>
      <c r="H111" s="275"/>
      <c r="I111" s="352">
        <v>41344</v>
      </c>
      <c r="J111" s="364">
        <v>49.23</v>
      </c>
      <c r="K111" s="191">
        <f t="shared" ref="K111:K119" si="27">SUM(E111*J111)/100</f>
        <v>10554.912</v>
      </c>
      <c r="L111" s="175">
        <f t="shared" si="24"/>
        <v>94.33600000000115</v>
      </c>
      <c r="M111" s="163">
        <v>1.49194</v>
      </c>
      <c r="N111" s="280">
        <f t="shared" si="25"/>
        <v>140.74365184000172</v>
      </c>
      <c r="O111" s="113"/>
      <c r="P111" s="113"/>
    </row>
    <row r="112" spans="1:16" s="112" customFormat="1" ht="15" customHeight="1">
      <c r="A112" s="2" t="s">
        <v>1069</v>
      </c>
      <c r="B112" s="438" t="s">
        <v>1070</v>
      </c>
      <c r="C112" s="82" t="s">
        <v>53</v>
      </c>
      <c r="D112" s="75">
        <v>41338</v>
      </c>
      <c r="E112" s="74">
        <v>24359</v>
      </c>
      <c r="F112" s="145">
        <v>134.1</v>
      </c>
      <c r="G112" s="189">
        <f t="shared" si="26"/>
        <v>32665.418999999998</v>
      </c>
      <c r="H112" s="275"/>
      <c r="I112" s="352">
        <v>41348</v>
      </c>
      <c r="J112" s="323">
        <v>130.9</v>
      </c>
      <c r="K112" s="191">
        <f t="shared" si="27"/>
        <v>31885.931</v>
      </c>
      <c r="L112" s="175">
        <f t="shared" si="24"/>
        <v>-779.48799999999756</v>
      </c>
      <c r="M112" s="163">
        <v>1.5081500000000001</v>
      </c>
      <c r="N112" s="280">
        <f t="shared" si="25"/>
        <v>-1175.5848271999964</v>
      </c>
      <c r="O112" s="275"/>
      <c r="P112" s="275"/>
    </row>
    <row r="113" spans="1:16" s="112" customFormat="1" ht="15" customHeight="1">
      <c r="A113" s="2" t="s">
        <v>1076</v>
      </c>
      <c r="B113" s="438" t="s">
        <v>1075</v>
      </c>
      <c r="C113" s="82" t="s">
        <v>53</v>
      </c>
      <c r="D113" s="75">
        <v>41338</v>
      </c>
      <c r="E113" s="74">
        <v>6163</v>
      </c>
      <c r="F113" s="145">
        <v>300.2</v>
      </c>
      <c r="G113" s="189">
        <f t="shared" si="26"/>
        <v>18501.325999999997</v>
      </c>
      <c r="H113" s="275"/>
      <c r="I113" s="352">
        <v>41352</v>
      </c>
      <c r="J113" s="323">
        <v>290.2</v>
      </c>
      <c r="K113" s="191">
        <f t="shared" si="27"/>
        <v>17885.025999999998</v>
      </c>
      <c r="L113" s="175">
        <f t="shared" ref="L113:L119" si="28">SUM(K113-G113)</f>
        <v>-616.29999999999927</v>
      </c>
      <c r="M113" s="163">
        <v>1.51047</v>
      </c>
      <c r="N113" s="280">
        <f t="shared" ref="N113:N119" si="29">SUM(K113-G113)*M113</f>
        <v>-930.90266099999894</v>
      </c>
      <c r="O113" s="275"/>
      <c r="P113" s="275"/>
    </row>
    <row r="114" spans="1:16" s="112" customFormat="1" ht="15" customHeight="1">
      <c r="A114" s="2" t="s">
        <v>1068</v>
      </c>
      <c r="B114" s="438" t="s">
        <v>1067</v>
      </c>
      <c r="C114" s="82" t="s">
        <v>53</v>
      </c>
      <c r="D114" s="75">
        <v>41337</v>
      </c>
      <c r="E114" s="74">
        <v>4520</v>
      </c>
      <c r="F114" s="145">
        <v>510</v>
      </c>
      <c r="G114" s="189">
        <f t="shared" si="26"/>
        <v>23052</v>
      </c>
      <c r="H114" s="275"/>
      <c r="I114" s="352">
        <v>41352</v>
      </c>
      <c r="J114" s="323">
        <v>495</v>
      </c>
      <c r="K114" s="191">
        <f t="shared" si="27"/>
        <v>22374</v>
      </c>
      <c r="L114" s="175">
        <f t="shared" si="28"/>
        <v>-678</v>
      </c>
      <c r="M114" s="163">
        <v>1.51047</v>
      </c>
      <c r="N114" s="280">
        <f t="shared" si="29"/>
        <v>-1024.0986599999999</v>
      </c>
      <c r="O114" s="275"/>
      <c r="P114" s="275"/>
    </row>
    <row r="115" spans="1:16" s="112" customFormat="1" ht="15" customHeight="1">
      <c r="A115" s="2" t="s">
        <v>1091</v>
      </c>
      <c r="B115" s="438" t="s">
        <v>1092</v>
      </c>
      <c r="C115" s="82" t="s">
        <v>53</v>
      </c>
      <c r="D115" s="75">
        <v>41347</v>
      </c>
      <c r="E115" s="74">
        <v>895</v>
      </c>
      <c r="F115" s="145">
        <v>1472</v>
      </c>
      <c r="G115" s="189">
        <f t="shared" si="26"/>
        <v>13174.4</v>
      </c>
      <c r="H115" s="275"/>
      <c r="I115" s="352">
        <v>41354</v>
      </c>
      <c r="J115" s="323">
        <v>1395</v>
      </c>
      <c r="K115" s="191">
        <f t="shared" si="27"/>
        <v>12485.25</v>
      </c>
      <c r="L115" s="175">
        <f t="shared" si="28"/>
        <v>-689.14999999999964</v>
      </c>
      <c r="M115" s="163">
        <v>1.50976</v>
      </c>
      <c r="N115" s="280">
        <f t="shared" si="29"/>
        <v>-1040.4511039999995</v>
      </c>
      <c r="O115" s="275"/>
      <c r="P115" s="275"/>
    </row>
    <row r="116" spans="1:16" s="112" customFormat="1" ht="15" customHeight="1">
      <c r="A116" s="2" t="s">
        <v>1006</v>
      </c>
      <c r="B116" s="438" t="s">
        <v>1007</v>
      </c>
      <c r="C116" s="82" t="s">
        <v>53</v>
      </c>
      <c r="D116" s="75">
        <v>41324</v>
      </c>
      <c r="E116" s="74">
        <v>4142</v>
      </c>
      <c r="F116" s="145">
        <v>347.7</v>
      </c>
      <c r="G116" s="189">
        <f t="shared" si="26"/>
        <v>14401.733999999999</v>
      </c>
      <c r="H116" s="275"/>
      <c r="I116" s="352">
        <v>41354</v>
      </c>
      <c r="J116" s="323">
        <v>331.5</v>
      </c>
      <c r="K116" s="191">
        <f t="shared" si="27"/>
        <v>13730.73</v>
      </c>
      <c r="L116" s="175">
        <f t="shared" si="28"/>
        <v>-671.003999999999</v>
      </c>
      <c r="M116" s="163">
        <v>1.50976</v>
      </c>
      <c r="N116" s="280">
        <f t="shared" si="29"/>
        <v>-1013.0549990399985</v>
      </c>
      <c r="O116" s="275"/>
      <c r="P116" s="275"/>
    </row>
    <row r="117" spans="1:16" s="112" customFormat="1" ht="15" customHeight="1">
      <c r="A117" s="2" t="s">
        <v>1108</v>
      </c>
      <c r="B117" s="438" t="s">
        <v>1109</v>
      </c>
      <c r="C117" s="82" t="s">
        <v>53</v>
      </c>
      <c r="D117" s="75">
        <v>41355</v>
      </c>
      <c r="E117" s="74">
        <v>1717</v>
      </c>
      <c r="F117" s="145">
        <v>1024</v>
      </c>
      <c r="G117" s="189">
        <f t="shared" si="26"/>
        <v>17582.080000000002</v>
      </c>
      <c r="H117" s="275"/>
      <c r="I117" s="340">
        <v>41360</v>
      </c>
      <c r="J117" s="323">
        <v>984</v>
      </c>
      <c r="K117" s="191">
        <f t="shared" si="27"/>
        <v>16895.28</v>
      </c>
      <c r="L117" s="175">
        <f t="shared" si="28"/>
        <v>-686.80000000000291</v>
      </c>
      <c r="M117" s="163">
        <v>1.5376000000000001</v>
      </c>
      <c r="N117" s="280">
        <f t="shared" si="29"/>
        <v>-1056.0236800000046</v>
      </c>
      <c r="O117" s="275"/>
      <c r="P117" s="275"/>
    </row>
    <row r="118" spans="1:16" s="114" customFormat="1" ht="15" customHeight="1">
      <c r="A118" s="82" t="s">
        <v>808</v>
      </c>
      <c r="B118" s="598" t="s">
        <v>809</v>
      </c>
      <c r="C118" s="82" t="s">
        <v>53</v>
      </c>
      <c r="D118" s="139">
        <v>41165</v>
      </c>
      <c r="E118" s="153">
        <v>1615</v>
      </c>
      <c r="F118" s="154">
        <v>1190.1500000000001</v>
      </c>
      <c r="G118" s="189">
        <f t="shared" si="26"/>
        <v>19220.922500000001</v>
      </c>
      <c r="H118" s="275"/>
      <c r="I118" s="340">
        <v>41360</v>
      </c>
      <c r="J118" s="364">
        <v>1357</v>
      </c>
      <c r="K118" s="191">
        <f t="shared" si="27"/>
        <v>21915.55</v>
      </c>
      <c r="L118" s="175">
        <f t="shared" si="28"/>
        <v>2694.6274999999987</v>
      </c>
      <c r="M118" s="163">
        <v>1.5376000000000001</v>
      </c>
      <c r="N118" s="280">
        <f t="shared" si="29"/>
        <v>4143.259243999998</v>
      </c>
      <c r="O118" s="359"/>
      <c r="P118" s="113"/>
    </row>
    <row r="119" spans="1:16" s="114" customFormat="1" ht="15" customHeight="1">
      <c r="A119" s="82" t="s">
        <v>804</v>
      </c>
      <c r="B119" s="598" t="s">
        <v>805</v>
      </c>
      <c r="C119" s="82" t="s">
        <v>53</v>
      </c>
      <c r="D119" s="139">
        <v>41159</v>
      </c>
      <c r="E119" s="153">
        <v>15620</v>
      </c>
      <c r="F119" s="154">
        <v>115.45</v>
      </c>
      <c r="G119" s="189">
        <f t="shared" si="26"/>
        <v>18033.29</v>
      </c>
      <c r="H119" s="275"/>
      <c r="I119" s="352">
        <v>41361</v>
      </c>
      <c r="J119" s="364">
        <v>138.19999999999999</v>
      </c>
      <c r="K119" s="191">
        <f t="shared" si="27"/>
        <v>21586.84</v>
      </c>
      <c r="L119" s="175">
        <f t="shared" si="28"/>
        <v>3553.5499999999993</v>
      </c>
      <c r="M119" s="163">
        <v>1.51294</v>
      </c>
      <c r="N119" s="280">
        <f t="shared" si="29"/>
        <v>5376.3079369999987</v>
      </c>
      <c r="O119" s="113"/>
      <c r="P119" s="113"/>
    </row>
    <row r="120" spans="1:16" s="114" customFormat="1" ht="15" customHeight="1">
      <c r="A120" s="82" t="s">
        <v>692</v>
      </c>
      <c r="B120" s="598" t="s">
        <v>693</v>
      </c>
      <c r="C120" s="82" t="s">
        <v>53</v>
      </c>
      <c r="D120" s="139">
        <v>41159</v>
      </c>
      <c r="E120" s="153">
        <v>763</v>
      </c>
      <c r="F120" s="154">
        <v>1883</v>
      </c>
      <c r="G120" s="189">
        <f t="shared" ref="G120:G126" si="30">SUM(E120*F120)/100</f>
        <v>14367.29</v>
      </c>
      <c r="H120" s="275"/>
      <c r="I120" s="352">
        <v>41369</v>
      </c>
      <c r="J120" s="364">
        <v>2146</v>
      </c>
      <c r="K120" s="191">
        <f t="shared" ref="K120:K126" si="31">SUM(E120*J120)/100</f>
        <v>16373.98</v>
      </c>
      <c r="L120" s="175">
        <f t="shared" ref="L120:L126" si="32">SUM(K120-G120)</f>
        <v>2006.6899999999987</v>
      </c>
      <c r="M120" s="163">
        <v>1.5232000000000001</v>
      </c>
      <c r="N120" s="280">
        <f t="shared" ref="N120:N126" si="33">SUM(K120-G120)*M120</f>
        <v>3056.5902079999983</v>
      </c>
      <c r="O120" s="113"/>
      <c r="P120" s="113"/>
    </row>
    <row r="121" spans="1:16" s="114" customFormat="1" ht="15" customHeight="1">
      <c r="A121" s="82" t="s">
        <v>826</v>
      </c>
      <c r="B121" s="598" t="s">
        <v>827</v>
      </c>
      <c r="C121" s="82" t="s">
        <v>53</v>
      </c>
      <c r="D121" s="139">
        <v>41278</v>
      </c>
      <c r="E121" s="153">
        <v>4661</v>
      </c>
      <c r="F121" s="154">
        <v>330.3</v>
      </c>
      <c r="G121" s="189">
        <f t="shared" si="30"/>
        <v>15395.283000000001</v>
      </c>
      <c r="H121" s="275"/>
      <c r="I121" s="352">
        <v>41369</v>
      </c>
      <c r="J121" s="364">
        <v>348.6</v>
      </c>
      <c r="K121" s="191">
        <f t="shared" si="31"/>
        <v>16248.246000000001</v>
      </c>
      <c r="L121" s="175">
        <f t="shared" si="32"/>
        <v>852.96299999999974</v>
      </c>
      <c r="M121" s="163">
        <v>1.5232000000000001</v>
      </c>
      <c r="N121" s="280">
        <f t="shared" si="33"/>
        <v>1299.2332415999997</v>
      </c>
      <c r="O121" s="113"/>
      <c r="P121" s="113"/>
    </row>
    <row r="122" spans="1:16" s="114" customFormat="1" ht="15" customHeight="1">
      <c r="A122" s="82" t="s">
        <v>831</v>
      </c>
      <c r="B122" s="598" t="s">
        <v>832</v>
      </c>
      <c r="C122" s="82" t="s">
        <v>53</v>
      </c>
      <c r="D122" s="139">
        <v>41285</v>
      </c>
      <c r="E122" s="153">
        <v>5021</v>
      </c>
      <c r="F122" s="154">
        <v>535.5</v>
      </c>
      <c r="G122" s="189">
        <f t="shared" si="30"/>
        <v>26887.455000000002</v>
      </c>
      <c r="H122" s="275"/>
      <c r="I122" s="352">
        <v>41369</v>
      </c>
      <c r="J122" s="364">
        <v>571.4</v>
      </c>
      <c r="K122" s="191">
        <f t="shared" si="31"/>
        <v>28689.993999999999</v>
      </c>
      <c r="L122" s="175">
        <f t="shared" si="32"/>
        <v>1802.538999999997</v>
      </c>
      <c r="M122" s="163">
        <v>1.5232000000000001</v>
      </c>
      <c r="N122" s="280">
        <f t="shared" si="33"/>
        <v>2745.6274047999955</v>
      </c>
      <c r="O122" s="113"/>
      <c r="P122" s="113"/>
    </row>
    <row r="123" spans="1:16" s="112" customFormat="1" ht="15" customHeight="1">
      <c r="A123" s="2" t="s">
        <v>743</v>
      </c>
      <c r="B123" s="438" t="s">
        <v>744</v>
      </c>
      <c r="C123" s="82" t="s">
        <v>53</v>
      </c>
      <c r="D123" s="75">
        <v>41302</v>
      </c>
      <c r="E123" s="74">
        <v>5235</v>
      </c>
      <c r="F123" s="145">
        <v>535.6</v>
      </c>
      <c r="G123" s="189">
        <f t="shared" si="30"/>
        <v>28038.66</v>
      </c>
      <c r="H123" s="275"/>
      <c r="I123" s="352">
        <v>41369</v>
      </c>
      <c r="J123" s="323">
        <v>556.6</v>
      </c>
      <c r="K123" s="191">
        <f t="shared" si="31"/>
        <v>29138.01</v>
      </c>
      <c r="L123" s="175">
        <f t="shared" si="32"/>
        <v>1099.3499999999985</v>
      </c>
      <c r="M123" s="163">
        <v>1.5232000000000001</v>
      </c>
      <c r="N123" s="280">
        <f t="shared" si="33"/>
        <v>1674.5299199999979</v>
      </c>
      <c r="O123" s="275"/>
      <c r="P123" s="275"/>
    </row>
    <row r="124" spans="1:16" s="112" customFormat="1" ht="15" customHeight="1">
      <c r="A124" s="2" t="s">
        <v>993</v>
      </c>
      <c r="B124" s="438" t="s">
        <v>994</v>
      </c>
      <c r="C124" s="82" t="s">
        <v>53</v>
      </c>
      <c r="D124" s="75">
        <v>41320</v>
      </c>
      <c r="E124" s="74">
        <v>14123</v>
      </c>
      <c r="F124" s="145">
        <v>94.55</v>
      </c>
      <c r="G124" s="189">
        <f t="shared" si="30"/>
        <v>13353.296499999999</v>
      </c>
      <c r="H124" s="275"/>
      <c r="I124" s="352">
        <v>41369</v>
      </c>
      <c r="J124" s="323">
        <v>92.4</v>
      </c>
      <c r="K124" s="191">
        <f t="shared" si="31"/>
        <v>13049.652000000002</v>
      </c>
      <c r="L124" s="175">
        <f t="shared" si="32"/>
        <v>-303.6444999999967</v>
      </c>
      <c r="M124" s="163">
        <v>1.5232000000000001</v>
      </c>
      <c r="N124" s="280">
        <f t="shared" si="33"/>
        <v>-462.51130239999497</v>
      </c>
      <c r="O124" s="275"/>
      <c r="P124" s="275"/>
    </row>
    <row r="125" spans="1:16" s="112" customFormat="1" ht="15" customHeight="1">
      <c r="A125" s="2" t="s">
        <v>1043</v>
      </c>
      <c r="B125" s="438" t="s">
        <v>1042</v>
      </c>
      <c r="C125" s="82" t="s">
        <v>53</v>
      </c>
      <c r="D125" s="75">
        <v>41330</v>
      </c>
      <c r="E125" s="74">
        <v>3390</v>
      </c>
      <c r="F125" s="145">
        <v>501.8</v>
      </c>
      <c r="G125" s="189">
        <f t="shared" si="30"/>
        <v>17011.02</v>
      </c>
      <c r="H125" s="275"/>
      <c r="I125" s="352">
        <v>41369</v>
      </c>
      <c r="J125" s="323">
        <v>493.4</v>
      </c>
      <c r="K125" s="191">
        <f t="shared" si="31"/>
        <v>16726.259999999998</v>
      </c>
      <c r="L125" s="175">
        <f t="shared" si="32"/>
        <v>-284.76000000000204</v>
      </c>
      <c r="M125" s="163">
        <v>1.5232000000000001</v>
      </c>
      <c r="N125" s="280">
        <f t="shared" si="33"/>
        <v>-433.74643200000315</v>
      </c>
      <c r="O125" s="275"/>
      <c r="P125" s="275"/>
    </row>
    <row r="126" spans="1:16" s="112" customFormat="1" ht="15" customHeight="1">
      <c r="A126" s="2" t="s">
        <v>1103</v>
      </c>
      <c r="B126" s="438" t="s">
        <v>1104</v>
      </c>
      <c r="C126" s="82" t="s">
        <v>53</v>
      </c>
      <c r="D126" s="75">
        <v>41354</v>
      </c>
      <c r="E126" s="74">
        <v>6245</v>
      </c>
      <c r="F126" s="145">
        <v>274.89999999999998</v>
      </c>
      <c r="G126" s="189">
        <f t="shared" si="30"/>
        <v>17167.504999999997</v>
      </c>
      <c r="H126" s="275"/>
      <c r="I126" s="352">
        <v>41369</v>
      </c>
      <c r="J126" s="323">
        <v>263.89999999999998</v>
      </c>
      <c r="K126" s="191">
        <f t="shared" si="31"/>
        <v>16480.554999999997</v>
      </c>
      <c r="L126" s="175">
        <f t="shared" si="32"/>
        <v>-686.95000000000073</v>
      </c>
      <c r="M126" s="163">
        <v>1.5232000000000001</v>
      </c>
      <c r="N126" s="280">
        <f t="shared" si="33"/>
        <v>-1046.3622400000013</v>
      </c>
      <c r="O126" s="275"/>
      <c r="P126" s="275"/>
    </row>
    <row r="127" spans="1:16" s="112" customFormat="1" ht="15" customHeight="1">
      <c r="A127" s="2" t="s">
        <v>733</v>
      </c>
      <c r="B127" s="438" t="s">
        <v>734</v>
      </c>
      <c r="C127" s="82" t="s">
        <v>53</v>
      </c>
      <c r="D127" s="75">
        <v>41320</v>
      </c>
      <c r="E127" s="74">
        <v>3836</v>
      </c>
      <c r="F127" s="145">
        <v>450.7</v>
      </c>
      <c r="G127" s="189">
        <f t="shared" ref="G127:G132" si="34">SUM(E127*F127)/100</f>
        <v>17288.851999999999</v>
      </c>
      <c r="H127" s="275"/>
      <c r="I127" s="352">
        <v>41372</v>
      </c>
      <c r="J127" s="323">
        <v>465.5</v>
      </c>
      <c r="K127" s="191">
        <f t="shared" ref="K127:K132" si="35">SUM(E127*J127)/100</f>
        <v>17856.580000000002</v>
      </c>
      <c r="L127" s="175">
        <f t="shared" ref="L127:L132" si="36">SUM(K127-G127)</f>
        <v>567.72800000000279</v>
      </c>
      <c r="M127" s="163">
        <v>1.53094</v>
      </c>
      <c r="N127" s="280">
        <f t="shared" ref="N127:N132" si="37">SUM(K127-G127)*M127</f>
        <v>869.15750432000425</v>
      </c>
      <c r="O127" s="275"/>
      <c r="P127" s="275"/>
    </row>
    <row r="128" spans="1:16" s="112" customFormat="1" ht="15" customHeight="1">
      <c r="A128" s="2" t="s">
        <v>1073</v>
      </c>
      <c r="B128" s="438" t="s">
        <v>1074</v>
      </c>
      <c r="C128" s="82" t="s">
        <v>53</v>
      </c>
      <c r="D128" s="75">
        <v>41338</v>
      </c>
      <c r="E128" s="74">
        <v>1130</v>
      </c>
      <c r="F128" s="145">
        <v>1235</v>
      </c>
      <c r="G128" s="189">
        <f t="shared" si="34"/>
        <v>13955.5</v>
      </c>
      <c r="H128" s="275"/>
      <c r="I128" s="352">
        <v>41373</v>
      </c>
      <c r="J128" s="323">
        <v>1235</v>
      </c>
      <c r="K128" s="191">
        <f t="shared" si="35"/>
        <v>13955.5</v>
      </c>
      <c r="L128" s="175">
        <f t="shared" si="36"/>
        <v>0</v>
      </c>
      <c r="M128" s="163">
        <v>1.5252399999999999</v>
      </c>
      <c r="N128" s="280">
        <f t="shared" si="37"/>
        <v>0</v>
      </c>
      <c r="O128" s="275"/>
      <c r="P128" s="275"/>
    </row>
    <row r="129" spans="1:16" s="112" customFormat="1" ht="15" customHeight="1">
      <c r="A129" s="2" t="s">
        <v>992</v>
      </c>
      <c r="B129" s="438" t="s">
        <v>995</v>
      </c>
      <c r="C129" s="82" t="s">
        <v>53</v>
      </c>
      <c r="D129" s="75">
        <v>41320</v>
      </c>
      <c r="E129" s="74">
        <v>706</v>
      </c>
      <c r="F129" s="145">
        <v>2551</v>
      </c>
      <c r="G129" s="189">
        <f t="shared" si="34"/>
        <v>18010.060000000001</v>
      </c>
      <c r="H129" s="275"/>
      <c r="I129" s="352">
        <v>41376</v>
      </c>
      <c r="J129" s="323">
        <v>2613</v>
      </c>
      <c r="K129" s="191">
        <f t="shared" si="35"/>
        <v>18447.78</v>
      </c>
      <c r="L129" s="175">
        <f t="shared" si="36"/>
        <v>437.71999999999753</v>
      </c>
      <c r="M129" s="163">
        <v>1.53837</v>
      </c>
      <c r="N129" s="280">
        <f t="shared" si="37"/>
        <v>673.37531639999622</v>
      </c>
      <c r="O129" s="275"/>
      <c r="P129" s="275"/>
    </row>
    <row r="130" spans="1:16" s="114" customFormat="1" ht="15" customHeight="1">
      <c r="A130" s="82" t="s">
        <v>800</v>
      </c>
      <c r="B130" s="598" t="s">
        <v>801</v>
      </c>
      <c r="C130" s="82" t="s">
        <v>53</v>
      </c>
      <c r="D130" s="139">
        <v>41152</v>
      </c>
      <c r="E130" s="153">
        <v>1971</v>
      </c>
      <c r="F130" s="154">
        <v>910</v>
      </c>
      <c r="G130" s="189">
        <f t="shared" si="34"/>
        <v>17936.099999999999</v>
      </c>
      <c r="H130" s="275"/>
      <c r="I130" s="352">
        <v>41383</v>
      </c>
      <c r="J130" s="364">
        <v>1047</v>
      </c>
      <c r="K130" s="191">
        <f t="shared" si="35"/>
        <v>20636.37</v>
      </c>
      <c r="L130" s="175">
        <f t="shared" si="36"/>
        <v>2700.2700000000004</v>
      </c>
      <c r="M130" s="163">
        <v>1.52776</v>
      </c>
      <c r="N130" s="280">
        <f t="shared" si="37"/>
        <v>4125.3644952000004</v>
      </c>
      <c r="O130" s="113"/>
      <c r="P130" s="113"/>
    </row>
    <row r="131" spans="1:16" s="358" customFormat="1" ht="15" customHeight="1">
      <c r="A131" s="357" t="s">
        <v>828</v>
      </c>
      <c r="B131" s="530" t="s">
        <v>829</v>
      </c>
      <c r="C131" s="357" t="s">
        <v>53</v>
      </c>
      <c r="D131" s="346">
        <v>41285</v>
      </c>
      <c r="E131" s="360">
        <v>2119</v>
      </c>
      <c r="F131" s="347">
        <v>790.4</v>
      </c>
      <c r="G131" s="361">
        <f t="shared" si="34"/>
        <v>16748.575999999997</v>
      </c>
      <c r="H131" s="359"/>
      <c r="I131" s="352">
        <v>41383</v>
      </c>
      <c r="J131" s="364">
        <v>840.3</v>
      </c>
      <c r="K131" s="341">
        <f t="shared" si="35"/>
        <v>17805.956999999999</v>
      </c>
      <c r="L131" s="332">
        <f t="shared" si="36"/>
        <v>1057.3810000000012</v>
      </c>
      <c r="M131" s="163">
        <v>1.52776</v>
      </c>
      <c r="N131" s="280">
        <f t="shared" si="37"/>
        <v>1615.4243965600019</v>
      </c>
    </row>
    <row r="132" spans="1:16" s="359" customFormat="1" ht="15" customHeight="1">
      <c r="A132" s="355" t="s">
        <v>954</v>
      </c>
      <c r="B132" s="440" t="s">
        <v>703</v>
      </c>
      <c r="C132" s="357" t="s">
        <v>53</v>
      </c>
      <c r="D132" s="321">
        <v>41311</v>
      </c>
      <c r="E132" s="357">
        <v>2612</v>
      </c>
      <c r="F132" s="323">
        <v>474.4</v>
      </c>
      <c r="G132" s="361">
        <f t="shared" si="34"/>
        <v>12391.328000000001</v>
      </c>
      <c r="I132" s="352">
        <v>41390</v>
      </c>
      <c r="J132" s="323">
        <v>485</v>
      </c>
      <c r="K132" s="341">
        <f t="shared" si="35"/>
        <v>12668.2</v>
      </c>
      <c r="L132" s="332">
        <f t="shared" si="36"/>
        <v>276.87199999999939</v>
      </c>
      <c r="M132" s="163">
        <v>1</v>
      </c>
      <c r="N132" s="280">
        <f t="shared" si="37"/>
        <v>276.87199999999939</v>
      </c>
    </row>
    <row r="133" spans="1:16" s="358" customFormat="1" ht="15" customHeight="1">
      <c r="A133" s="357" t="s">
        <v>806</v>
      </c>
      <c r="B133" s="530" t="s">
        <v>807</v>
      </c>
      <c r="C133" s="357" t="s">
        <v>53</v>
      </c>
      <c r="D133" s="346">
        <v>41159</v>
      </c>
      <c r="E133" s="360">
        <v>527</v>
      </c>
      <c r="F133" s="347">
        <v>3676</v>
      </c>
      <c r="G133" s="361">
        <f t="shared" ref="G133:G145" si="38">SUM(E133*F133)/100</f>
        <v>19372.52</v>
      </c>
      <c r="H133" s="359"/>
      <c r="I133" s="352">
        <v>41432</v>
      </c>
      <c r="J133" s="364">
        <v>4482</v>
      </c>
      <c r="K133" s="341">
        <f t="shared" ref="K133:K145" si="39">SUM(E133*J133)/100</f>
        <v>23620.14</v>
      </c>
      <c r="L133" s="332">
        <f t="shared" ref="L133:L145" si="40">SUM(K133-G133)</f>
        <v>4247.619999999999</v>
      </c>
      <c r="M133" s="163">
        <v>1.5539000000000001</v>
      </c>
      <c r="N133" s="280">
        <f t="shared" ref="N133:N145" si="41">SUM(K133-G133)*M133</f>
        <v>6600.3767179999986</v>
      </c>
      <c r="O133" s="359"/>
    </row>
    <row r="134" spans="1:16" s="358" customFormat="1" ht="15" customHeight="1">
      <c r="A134" s="357" t="s">
        <v>810</v>
      </c>
      <c r="B134" s="530" t="s">
        <v>811</v>
      </c>
      <c r="C134" s="357" t="s">
        <v>53</v>
      </c>
      <c r="D134" s="346">
        <v>41165</v>
      </c>
      <c r="E134" s="360">
        <v>32554</v>
      </c>
      <c r="F134" s="347">
        <v>98.25</v>
      </c>
      <c r="G134" s="361">
        <f t="shared" si="38"/>
        <v>31984.305</v>
      </c>
      <c r="H134" s="359"/>
      <c r="I134" s="352">
        <v>41449</v>
      </c>
      <c r="J134" s="364">
        <v>125.8</v>
      </c>
      <c r="K134" s="341">
        <f t="shared" si="39"/>
        <v>40952.932000000001</v>
      </c>
      <c r="L134" s="332">
        <f t="shared" si="40"/>
        <v>8968.6270000000004</v>
      </c>
      <c r="M134" s="163">
        <v>1.5376000000000001</v>
      </c>
      <c r="N134" s="280">
        <f t="shared" si="41"/>
        <v>13790.160875200001</v>
      </c>
      <c r="O134" s="359"/>
    </row>
    <row r="135" spans="1:16" s="358" customFormat="1" ht="15" customHeight="1">
      <c r="A135" s="357" t="s">
        <v>818</v>
      </c>
      <c r="B135" s="530" t="s">
        <v>819</v>
      </c>
      <c r="C135" s="76" t="s">
        <v>53</v>
      </c>
      <c r="D135" s="346">
        <v>41250</v>
      </c>
      <c r="E135" s="360">
        <v>872</v>
      </c>
      <c r="F135" s="347">
        <v>1626</v>
      </c>
      <c r="G135" s="361">
        <f t="shared" si="38"/>
        <v>14178.72</v>
      </c>
      <c r="H135" s="359"/>
      <c r="I135" s="352">
        <v>41430</v>
      </c>
      <c r="J135" s="364">
        <v>2298</v>
      </c>
      <c r="K135" s="341">
        <f t="shared" si="39"/>
        <v>20038.560000000001</v>
      </c>
      <c r="L135" s="332">
        <f t="shared" si="40"/>
        <v>5859.840000000002</v>
      </c>
      <c r="M135" s="163">
        <v>1.5379</v>
      </c>
      <c r="N135" s="280">
        <f t="shared" si="41"/>
        <v>9011.8479360000038</v>
      </c>
      <c r="O135" s="359"/>
    </row>
    <row r="136" spans="1:16" s="358" customFormat="1" ht="15" customHeight="1">
      <c r="A136" s="357" t="s">
        <v>719</v>
      </c>
      <c r="B136" s="530" t="s">
        <v>720</v>
      </c>
      <c r="C136" s="357" t="s">
        <v>53</v>
      </c>
      <c r="D136" s="346">
        <v>41264</v>
      </c>
      <c r="E136" s="360">
        <v>8040</v>
      </c>
      <c r="F136" s="347">
        <v>382.9</v>
      </c>
      <c r="G136" s="361">
        <f t="shared" si="38"/>
        <v>30785.16</v>
      </c>
      <c r="H136" s="359"/>
      <c r="I136" s="352">
        <v>41430</v>
      </c>
      <c r="J136" s="364">
        <v>441.7</v>
      </c>
      <c r="K136" s="341">
        <f t="shared" si="39"/>
        <v>35512.68</v>
      </c>
      <c r="L136" s="332">
        <f t="shared" si="40"/>
        <v>4727.5200000000004</v>
      </c>
      <c r="M136" s="163">
        <v>1.5512999999999999</v>
      </c>
      <c r="N136" s="280">
        <f t="shared" si="41"/>
        <v>7333.8017760000002</v>
      </c>
      <c r="O136" s="359"/>
    </row>
    <row r="137" spans="1:16" s="358" customFormat="1" ht="15" customHeight="1">
      <c r="A137" s="357" t="s">
        <v>824</v>
      </c>
      <c r="B137" s="530" t="s">
        <v>825</v>
      </c>
      <c r="C137" s="357" t="s">
        <v>53</v>
      </c>
      <c r="D137" s="346">
        <v>41264</v>
      </c>
      <c r="E137" s="360">
        <v>8040</v>
      </c>
      <c r="F137" s="347">
        <v>292</v>
      </c>
      <c r="G137" s="361">
        <f t="shared" si="38"/>
        <v>23476.799999999999</v>
      </c>
      <c r="H137" s="359"/>
      <c r="I137" s="352">
        <v>41431</v>
      </c>
      <c r="J137" s="364">
        <v>333.1</v>
      </c>
      <c r="K137" s="341">
        <f t="shared" si="39"/>
        <v>26781.24</v>
      </c>
      <c r="L137" s="332">
        <f t="shared" si="40"/>
        <v>3304.4400000000023</v>
      </c>
      <c r="M137" s="163">
        <v>1.5512999999999999</v>
      </c>
      <c r="N137" s="280">
        <f t="shared" si="41"/>
        <v>5126.1777720000036</v>
      </c>
      <c r="O137" s="359"/>
    </row>
    <row r="138" spans="1:16" s="358" customFormat="1" ht="15" customHeight="1">
      <c r="A138" s="357" t="s">
        <v>830</v>
      </c>
      <c r="B138" s="530" t="s">
        <v>504</v>
      </c>
      <c r="C138" s="357" t="s">
        <v>53</v>
      </c>
      <c r="D138" s="346">
        <v>41285</v>
      </c>
      <c r="E138" s="360">
        <v>1865</v>
      </c>
      <c r="F138" s="347">
        <v>905</v>
      </c>
      <c r="G138" s="361">
        <f t="shared" si="38"/>
        <v>16878.25</v>
      </c>
      <c r="H138" s="359"/>
      <c r="I138" s="352">
        <v>41418</v>
      </c>
      <c r="J138" s="364">
        <v>999.6</v>
      </c>
      <c r="K138" s="341">
        <f t="shared" si="39"/>
        <v>18642.54</v>
      </c>
      <c r="L138" s="332">
        <f t="shared" si="40"/>
        <v>1764.2900000000009</v>
      </c>
      <c r="M138" s="163">
        <v>1.5206999999999999</v>
      </c>
      <c r="N138" s="280">
        <f t="shared" si="41"/>
        <v>2682.9558030000012</v>
      </c>
      <c r="O138" s="359"/>
    </row>
    <row r="139" spans="1:16" s="358" customFormat="1" ht="15" customHeight="1">
      <c r="A139" s="357" t="s">
        <v>835</v>
      </c>
      <c r="B139" s="530" t="s">
        <v>836</v>
      </c>
      <c r="C139" s="357" t="s">
        <v>53</v>
      </c>
      <c r="D139" s="346">
        <v>41292</v>
      </c>
      <c r="E139" s="360">
        <v>3309</v>
      </c>
      <c r="F139" s="347">
        <v>700</v>
      </c>
      <c r="G139" s="361">
        <f t="shared" si="38"/>
        <v>23163</v>
      </c>
      <c r="H139" s="359"/>
      <c r="I139" s="352">
        <v>41430</v>
      </c>
      <c r="J139" s="364">
        <v>759.5</v>
      </c>
      <c r="K139" s="341">
        <f t="shared" si="39"/>
        <v>25131.855</v>
      </c>
      <c r="L139" s="332">
        <f t="shared" si="40"/>
        <v>1968.8549999999996</v>
      </c>
      <c r="M139" s="163">
        <v>1.5188999999999999</v>
      </c>
      <c r="N139" s="280">
        <f t="shared" si="41"/>
        <v>2990.493859499999</v>
      </c>
      <c r="O139" s="359"/>
    </row>
    <row r="140" spans="1:16" s="358" customFormat="1" ht="15" customHeight="1">
      <c r="A140" s="357" t="s">
        <v>837</v>
      </c>
      <c r="B140" s="530" t="s">
        <v>838</v>
      </c>
      <c r="C140" s="357" t="s">
        <v>53</v>
      </c>
      <c r="D140" s="346">
        <v>41299</v>
      </c>
      <c r="E140" s="360">
        <v>1319</v>
      </c>
      <c r="F140" s="347">
        <v>1228</v>
      </c>
      <c r="G140" s="361">
        <f t="shared" si="38"/>
        <v>16197.32</v>
      </c>
      <c r="H140" s="359"/>
      <c r="I140" s="352">
        <v>41394</v>
      </c>
      <c r="J140" s="364">
        <v>1286</v>
      </c>
      <c r="K140" s="341">
        <f t="shared" si="39"/>
        <v>16962.34</v>
      </c>
      <c r="L140" s="332">
        <f t="shared" si="40"/>
        <v>765.02000000000044</v>
      </c>
      <c r="M140" s="163">
        <v>1.5058</v>
      </c>
      <c r="N140" s="280">
        <f t="shared" si="41"/>
        <v>1151.9671160000007</v>
      </c>
      <c r="O140" s="359"/>
    </row>
    <row r="141" spans="1:16" s="359" customFormat="1" ht="15" customHeight="1">
      <c r="A141" s="355" t="s">
        <v>1039</v>
      </c>
      <c r="B141" s="440" t="s">
        <v>1040</v>
      </c>
      <c r="C141" s="357" t="s">
        <v>53</v>
      </c>
      <c r="D141" s="321">
        <v>41330</v>
      </c>
      <c r="E141" s="357">
        <v>1937</v>
      </c>
      <c r="F141" s="323">
        <v>624</v>
      </c>
      <c r="G141" s="361">
        <f t="shared" si="38"/>
        <v>12086.88</v>
      </c>
      <c r="I141" s="352">
        <v>41424</v>
      </c>
      <c r="J141" s="323">
        <v>706.9</v>
      </c>
      <c r="K141" s="341">
        <f t="shared" si="39"/>
        <v>13692.653</v>
      </c>
      <c r="L141" s="332">
        <f t="shared" si="40"/>
        <v>1605.773000000001</v>
      </c>
      <c r="M141" s="163">
        <v>1.4771000000000001</v>
      </c>
      <c r="N141" s="280">
        <f t="shared" si="41"/>
        <v>2371.8872983000015</v>
      </c>
    </row>
    <row r="142" spans="1:16" s="359" customFormat="1" ht="15" customHeight="1">
      <c r="A142" s="355" t="s">
        <v>1065</v>
      </c>
      <c r="B142" s="440" t="s">
        <v>1066</v>
      </c>
      <c r="C142" s="357" t="s">
        <v>53</v>
      </c>
      <c r="D142" s="321">
        <v>41337</v>
      </c>
      <c r="E142" s="357">
        <v>20954</v>
      </c>
      <c r="F142" s="323">
        <v>129.66</v>
      </c>
      <c r="G142" s="361">
        <f t="shared" si="38"/>
        <v>27168.956400000003</v>
      </c>
      <c r="I142" s="352">
        <v>41396</v>
      </c>
      <c r="J142" s="323">
        <v>131.19999999999999</v>
      </c>
      <c r="K142" s="341">
        <f t="shared" si="39"/>
        <v>27491.647999999997</v>
      </c>
      <c r="L142" s="332">
        <f t="shared" si="40"/>
        <v>322.69159999999465</v>
      </c>
      <c r="M142" s="163">
        <v>1.4833000000000001</v>
      </c>
      <c r="N142" s="280">
        <f t="shared" si="41"/>
        <v>478.64845027999206</v>
      </c>
    </row>
    <row r="143" spans="1:16" s="359" customFormat="1" ht="15" customHeight="1">
      <c r="A143" s="355" t="s">
        <v>1072</v>
      </c>
      <c r="B143" s="440" t="s">
        <v>1071</v>
      </c>
      <c r="C143" s="357" t="s">
        <v>53</v>
      </c>
      <c r="D143" s="321">
        <v>41338</v>
      </c>
      <c r="E143" s="357">
        <v>1093</v>
      </c>
      <c r="F143" s="323">
        <v>1447</v>
      </c>
      <c r="G143" s="361">
        <f t="shared" si="38"/>
        <v>15815.71</v>
      </c>
      <c r="I143" s="352">
        <v>41400</v>
      </c>
      <c r="J143" s="323">
        <v>1447</v>
      </c>
      <c r="K143" s="341">
        <f t="shared" si="39"/>
        <v>15815.71</v>
      </c>
      <c r="L143" s="332">
        <f t="shared" si="40"/>
        <v>0</v>
      </c>
      <c r="M143" s="163">
        <v>1.4730000000000001</v>
      </c>
      <c r="N143" s="280">
        <f t="shared" si="41"/>
        <v>0</v>
      </c>
    </row>
    <row r="144" spans="1:16" s="359" customFormat="1" ht="15" customHeight="1">
      <c r="A144" s="355" t="s">
        <v>1162</v>
      </c>
      <c r="B144" s="440" t="s">
        <v>1163</v>
      </c>
      <c r="C144" s="357" t="s">
        <v>53</v>
      </c>
      <c r="D144" s="321">
        <v>41388</v>
      </c>
      <c r="E144" s="357">
        <v>6393</v>
      </c>
      <c r="F144" s="323">
        <v>566.20000000000005</v>
      </c>
      <c r="G144" s="361">
        <f t="shared" si="38"/>
        <v>36197.165999999997</v>
      </c>
      <c r="I144" s="352">
        <v>41438</v>
      </c>
      <c r="J144" s="323">
        <v>688</v>
      </c>
      <c r="K144" s="341">
        <f t="shared" si="39"/>
        <v>43983.839999999997</v>
      </c>
      <c r="L144" s="332">
        <f t="shared" si="40"/>
        <v>7786.6739999999991</v>
      </c>
      <c r="M144" s="163">
        <v>1.4730000000000001</v>
      </c>
      <c r="N144" s="280">
        <f t="shared" si="41"/>
        <v>11469.770801999999</v>
      </c>
    </row>
    <row r="145" spans="1:26" s="359" customFormat="1" ht="15" customHeight="1">
      <c r="A145" s="355" t="s">
        <v>1166</v>
      </c>
      <c r="B145" s="440" t="s">
        <v>1167</v>
      </c>
      <c r="C145" s="357" t="s">
        <v>53</v>
      </c>
      <c r="D145" s="321">
        <v>41388</v>
      </c>
      <c r="E145" s="357">
        <v>14182</v>
      </c>
      <c r="F145" s="323">
        <v>442.5</v>
      </c>
      <c r="G145" s="361">
        <f t="shared" si="38"/>
        <v>62755.35</v>
      </c>
      <c r="I145" s="352">
        <v>41489</v>
      </c>
      <c r="J145" s="323">
        <v>449.4</v>
      </c>
      <c r="K145" s="341">
        <f t="shared" si="39"/>
        <v>63733.907999999996</v>
      </c>
      <c r="L145" s="332">
        <f t="shared" si="40"/>
        <v>978.55799999999726</v>
      </c>
      <c r="M145" s="163">
        <v>1.4730000000000001</v>
      </c>
      <c r="N145" s="280">
        <f t="shared" si="41"/>
        <v>1441.415933999996</v>
      </c>
    </row>
    <row r="146" spans="1:26" s="359" customFormat="1" ht="15" customHeight="1">
      <c r="A146" s="355" t="s">
        <v>1241</v>
      </c>
      <c r="B146" s="440" t="s">
        <v>1242</v>
      </c>
      <c r="C146" s="357" t="s">
        <v>53</v>
      </c>
      <c r="D146" s="346">
        <v>41414</v>
      </c>
      <c r="E146" s="360">
        <v>1351</v>
      </c>
      <c r="F146" s="323">
        <v>2640</v>
      </c>
      <c r="G146" s="361">
        <f t="shared" ref="G146:G155" si="42">SUM(E146*F146)/100</f>
        <v>35666.400000000001</v>
      </c>
      <c r="H146" s="325"/>
      <c r="I146" s="346">
        <v>41428</v>
      </c>
      <c r="J146" s="357">
        <v>2518</v>
      </c>
      <c r="K146" s="341">
        <f t="shared" ref="K146:K155" si="43">SUM(E146*J146)/100</f>
        <v>34018.18</v>
      </c>
      <c r="L146" s="332">
        <f t="shared" ref="L146:L157" si="44">SUM(K146-G146)</f>
        <v>-1648.2200000000012</v>
      </c>
      <c r="M146" s="163">
        <v>1.5195700000000001</v>
      </c>
      <c r="N146" s="280">
        <f t="shared" ref="N146:N157" si="45">SUM(K146-G146)*M146</f>
        <v>-2504.5856654000017</v>
      </c>
      <c r="O146" s="360"/>
      <c r="P146" s="319" t="s">
        <v>3</v>
      </c>
      <c r="Q146" s="355" t="s">
        <v>3</v>
      </c>
      <c r="R146" s="357"/>
      <c r="S146" s="357"/>
      <c r="T146" s="321"/>
      <c r="U146" s="357"/>
      <c r="V146" s="323"/>
      <c r="W146" s="361"/>
      <c r="Y146" s="325"/>
      <c r="Z146" s="360"/>
    </row>
    <row r="147" spans="1:26" s="359" customFormat="1" ht="15" customHeight="1">
      <c r="A147" s="355" t="s">
        <v>1243</v>
      </c>
      <c r="B147" s="440" t="s">
        <v>1244</v>
      </c>
      <c r="C147" s="357" t="s">
        <v>53</v>
      </c>
      <c r="D147" s="346">
        <v>41415</v>
      </c>
      <c r="E147" s="360">
        <v>1642</v>
      </c>
      <c r="F147" s="323">
        <v>3456</v>
      </c>
      <c r="G147" s="361">
        <f t="shared" si="42"/>
        <v>56747.519999999997</v>
      </c>
      <c r="H147" s="325"/>
      <c r="I147" s="346">
        <v>41430</v>
      </c>
      <c r="J147" s="357">
        <v>3356</v>
      </c>
      <c r="K147" s="341">
        <f t="shared" si="43"/>
        <v>55105.52</v>
      </c>
      <c r="L147" s="332">
        <f t="shared" si="44"/>
        <v>-1642</v>
      </c>
      <c r="M147" s="163">
        <v>1.5310299999999999</v>
      </c>
      <c r="N147" s="280">
        <f t="shared" si="45"/>
        <v>-2513.9512599999998</v>
      </c>
      <c r="O147" s="360"/>
      <c r="P147" s="319" t="s">
        <v>3</v>
      </c>
      <c r="Q147" s="360" t="s">
        <v>3</v>
      </c>
      <c r="R147" s="360"/>
      <c r="S147" s="360"/>
      <c r="T147" s="360"/>
      <c r="U147" s="360"/>
      <c r="V147" s="360"/>
      <c r="W147" s="360"/>
      <c r="X147" s="360"/>
      <c r="Y147" s="360"/>
      <c r="Z147" s="360"/>
    </row>
    <row r="148" spans="1:26" s="359" customFormat="1" ht="15" customHeight="1">
      <c r="A148" s="355" t="s">
        <v>1245</v>
      </c>
      <c r="B148" s="440" t="s">
        <v>760</v>
      </c>
      <c r="C148" s="357" t="s">
        <v>53</v>
      </c>
      <c r="D148" s="346">
        <v>41442</v>
      </c>
      <c r="E148" s="360">
        <v>25473</v>
      </c>
      <c r="F148" s="323">
        <v>138</v>
      </c>
      <c r="G148" s="361">
        <f t="shared" si="42"/>
        <v>35152.74</v>
      </c>
      <c r="H148" s="325"/>
      <c r="I148" s="346">
        <v>41449</v>
      </c>
      <c r="J148" s="357">
        <v>131.6</v>
      </c>
      <c r="K148" s="341">
        <f t="shared" si="43"/>
        <v>33522.468000000001</v>
      </c>
      <c r="L148" s="332">
        <f t="shared" si="44"/>
        <v>-1630.2719999999972</v>
      </c>
      <c r="M148" s="163">
        <v>1.53799</v>
      </c>
      <c r="N148" s="280">
        <f t="shared" si="45"/>
        <v>-2507.3420332799956</v>
      </c>
      <c r="O148" s="360"/>
      <c r="P148" s="319" t="s">
        <v>3</v>
      </c>
      <c r="Q148" s="360" t="s">
        <v>3</v>
      </c>
      <c r="R148" s="360"/>
      <c r="S148" s="360"/>
      <c r="T148" s="360"/>
      <c r="U148" s="360"/>
      <c r="V148" s="360"/>
      <c r="W148" s="360"/>
      <c r="X148" s="360"/>
      <c r="Y148" s="360"/>
      <c r="Z148" s="360"/>
    </row>
    <row r="149" spans="1:26" s="359" customFormat="1" ht="15" customHeight="1">
      <c r="A149" s="355" t="s">
        <v>1246</v>
      </c>
      <c r="B149" s="440" t="s">
        <v>1247</v>
      </c>
      <c r="C149" s="357" t="s">
        <v>53</v>
      </c>
      <c r="D149" s="346">
        <v>41480</v>
      </c>
      <c r="E149" s="360">
        <v>12284</v>
      </c>
      <c r="F149" s="323">
        <v>297.60000000000002</v>
      </c>
      <c r="G149" s="361">
        <f t="shared" si="42"/>
        <v>36557.184000000001</v>
      </c>
      <c r="H149" s="325"/>
      <c r="I149" s="346">
        <v>41492</v>
      </c>
      <c r="J149" s="357">
        <v>284.3</v>
      </c>
      <c r="K149" s="341">
        <f t="shared" si="43"/>
        <v>34923.412000000004</v>
      </c>
      <c r="L149" s="332">
        <f t="shared" si="44"/>
        <v>-1633.7719999999972</v>
      </c>
      <c r="M149" s="163">
        <v>1.53532</v>
      </c>
      <c r="N149" s="280">
        <f t="shared" si="45"/>
        <v>-2508.3628270399959</v>
      </c>
      <c r="O149" s="360"/>
      <c r="P149" s="319" t="s">
        <v>3</v>
      </c>
      <c r="Q149" s="360" t="s">
        <v>3</v>
      </c>
      <c r="R149" s="360"/>
      <c r="S149" s="360"/>
      <c r="T149" s="360"/>
      <c r="U149" s="360"/>
      <c r="V149" s="360"/>
      <c r="W149" s="360"/>
      <c r="X149" s="360"/>
      <c r="Y149" s="360"/>
      <c r="Z149" s="360"/>
    </row>
    <row r="150" spans="1:26" s="359" customFormat="1" ht="15" customHeight="1">
      <c r="A150" s="355" t="s">
        <v>837</v>
      </c>
      <c r="B150" s="440" t="s">
        <v>838</v>
      </c>
      <c r="C150" s="357" t="s">
        <v>53</v>
      </c>
      <c r="D150" s="346">
        <v>41484</v>
      </c>
      <c r="E150" s="360">
        <v>2814</v>
      </c>
      <c r="F150" s="323">
        <v>1407</v>
      </c>
      <c r="G150" s="361">
        <f t="shared" si="42"/>
        <v>39592.980000000003</v>
      </c>
      <c r="H150" s="325"/>
      <c r="I150" s="379">
        <v>41488</v>
      </c>
      <c r="J150" s="357">
        <v>1349</v>
      </c>
      <c r="K150" s="341">
        <f t="shared" si="43"/>
        <v>37960.86</v>
      </c>
      <c r="L150" s="332">
        <f t="shared" si="44"/>
        <v>-1632.1200000000026</v>
      </c>
      <c r="M150" s="163">
        <v>1.5118799999999999</v>
      </c>
      <c r="N150" s="280">
        <f t="shared" si="45"/>
        <v>-2467.5695856000038</v>
      </c>
      <c r="O150" s="360"/>
      <c r="P150" s="319" t="s">
        <v>3</v>
      </c>
      <c r="Q150" s="360" t="s">
        <v>3</v>
      </c>
      <c r="R150" s="360"/>
      <c r="S150" s="360"/>
      <c r="T150" s="360"/>
      <c r="U150" s="360"/>
      <c r="V150" s="360"/>
      <c r="W150" s="360"/>
      <c r="X150" s="360"/>
      <c r="Y150" s="360"/>
      <c r="Z150" s="360"/>
    </row>
    <row r="151" spans="1:26" s="407" customFormat="1" ht="15" customHeight="1">
      <c r="A151" s="396" t="s">
        <v>1299</v>
      </c>
      <c r="B151" s="599" t="s">
        <v>1300</v>
      </c>
      <c r="C151" s="397" t="s">
        <v>53</v>
      </c>
      <c r="D151" s="398">
        <v>41516</v>
      </c>
      <c r="E151" s="399">
        <v>65338</v>
      </c>
      <c r="F151" s="400">
        <v>115.64</v>
      </c>
      <c r="G151" s="401">
        <f t="shared" si="42"/>
        <v>75556.863200000007</v>
      </c>
      <c r="H151" s="402"/>
      <c r="I151" s="408">
        <v>41541</v>
      </c>
      <c r="J151" s="400">
        <v>114.7</v>
      </c>
      <c r="K151" s="403">
        <f t="shared" si="43"/>
        <v>74942.686000000002</v>
      </c>
      <c r="L151" s="404">
        <f t="shared" si="44"/>
        <v>-614.17720000000554</v>
      </c>
      <c r="M151" s="405">
        <v>1.60405</v>
      </c>
      <c r="N151" s="406">
        <f t="shared" si="45"/>
        <v>-985.17093766000892</v>
      </c>
      <c r="O151" s="402"/>
      <c r="P151" s="402"/>
    </row>
    <row r="152" spans="1:26" s="112" customFormat="1" ht="15" customHeight="1">
      <c r="A152" s="320" t="s">
        <v>1320</v>
      </c>
      <c r="B152" s="438" t="s">
        <v>1321</v>
      </c>
      <c r="C152" s="322" t="s">
        <v>53</v>
      </c>
      <c r="D152" s="321">
        <v>41519</v>
      </c>
      <c r="E152" s="357">
        <v>11325</v>
      </c>
      <c r="F152" s="323">
        <v>268.3</v>
      </c>
      <c r="G152" s="361">
        <f t="shared" si="42"/>
        <v>30384.974999999999</v>
      </c>
      <c r="H152" s="359"/>
      <c r="I152" s="307">
        <v>41540</v>
      </c>
      <c r="J152" s="323">
        <v>256.3</v>
      </c>
      <c r="K152" s="341">
        <f t="shared" si="43"/>
        <v>29025.974999999999</v>
      </c>
      <c r="L152" s="332">
        <f t="shared" si="44"/>
        <v>-1359</v>
      </c>
      <c r="M152" s="163">
        <v>1.6004</v>
      </c>
      <c r="N152" s="280">
        <f t="shared" si="45"/>
        <v>-2174.9436000000001</v>
      </c>
      <c r="O152" s="359"/>
      <c r="P152" s="359"/>
    </row>
    <row r="153" spans="1:26" s="112" customFormat="1" ht="15" customHeight="1">
      <c r="A153" s="320" t="s">
        <v>1331</v>
      </c>
      <c r="B153" s="438" t="s">
        <v>1332</v>
      </c>
      <c r="C153" s="322" t="s">
        <v>53</v>
      </c>
      <c r="D153" s="321">
        <v>41527</v>
      </c>
      <c r="E153" s="357">
        <v>1907</v>
      </c>
      <c r="F153" s="323">
        <v>1639</v>
      </c>
      <c r="G153" s="361">
        <f t="shared" si="42"/>
        <v>31255.73</v>
      </c>
      <c r="H153" s="359"/>
      <c r="I153" s="307">
        <v>41544</v>
      </c>
      <c r="J153" s="323">
        <v>1529</v>
      </c>
      <c r="K153" s="341">
        <f t="shared" si="43"/>
        <v>29158.03</v>
      </c>
      <c r="L153" s="332">
        <f t="shared" si="44"/>
        <v>-2097.7000000000007</v>
      </c>
      <c r="M153" s="163">
        <v>1.6039000000000001</v>
      </c>
      <c r="N153" s="280">
        <f t="shared" si="45"/>
        <v>-3364.5010300000013</v>
      </c>
      <c r="O153" s="359"/>
      <c r="P153" s="359"/>
    </row>
    <row r="154" spans="1:26" s="114" customFormat="1" ht="15" customHeight="1">
      <c r="A154" s="82" t="s">
        <v>814</v>
      </c>
      <c r="B154" s="438" t="s">
        <v>815</v>
      </c>
      <c r="C154" s="78" t="s">
        <v>53</v>
      </c>
      <c r="D154" s="321">
        <v>41187</v>
      </c>
      <c r="E154" s="357">
        <v>4104</v>
      </c>
      <c r="F154" s="367">
        <v>556.19000000000005</v>
      </c>
      <c r="G154" s="361">
        <f t="shared" si="42"/>
        <v>22826.037600000003</v>
      </c>
      <c r="H154" s="368"/>
      <c r="I154" s="307">
        <v>41549</v>
      </c>
      <c r="J154" s="364">
        <v>831</v>
      </c>
      <c r="K154" s="341">
        <f t="shared" si="43"/>
        <v>34104.239999999998</v>
      </c>
      <c r="L154" s="332">
        <f t="shared" si="44"/>
        <v>11278.202399999995</v>
      </c>
      <c r="M154" s="163">
        <v>1.6192899999999999</v>
      </c>
      <c r="N154" s="280">
        <f t="shared" si="45"/>
        <v>18262.680364295989</v>
      </c>
      <c r="O154" s="113"/>
      <c r="P154" s="113"/>
    </row>
    <row r="155" spans="1:26" s="112" customFormat="1" ht="15" customHeight="1">
      <c r="A155" s="2" t="s">
        <v>1165</v>
      </c>
      <c r="B155" s="438" t="s">
        <v>1164</v>
      </c>
      <c r="C155" s="82" t="s">
        <v>53</v>
      </c>
      <c r="D155" s="321">
        <v>41387</v>
      </c>
      <c r="E155" s="357">
        <v>13333</v>
      </c>
      <c r="F155" s="323">
        <v>303.3</v>
      </c>
      <c r="G155" s="361">
        <f t="shared" si="42"/>
        <v>40438.989000000001</v>
      </c>
      <c r="H155" s="368"/>
      <c r="I155" s="307">
        <v>41549</v>
      </c>
      <c r="J155" s="323">
        <v>378.9</v>
      </c>
      <c r="K155" s="341">
        <f t="shared" si="43"/>
        <v>50518.736999999994</v>
      </c>
      <c r="L155" s="332">
        <f t="shared" si="44"/>
        <v>10079.747999999992</v>
      </c>
      <c r="M155" s="163">
        <v>1.6192899999999999</v>
      </c>
      <c r="N155" s="280">
        <f t="shared" si="45"/>
        <v>16322.035138919986</v>
      </c>
      <c r="O155" s="275"/>
      <c r="P155" s="275"/>
    </row>
    <row r="156" spans="1:26" s="112" customFormat="1" ht="15" customHeight="1">
      <c r="A156" s="320" t="s">
        <v>1286</v>
      </c>
      <c r="B156" s="498" t="s">
        <v>1092</v>
      </c>
      <c r="C156" s="193" t="s">
        <v>53</v>
      </c>
      <c r="D156" s="194">
        <v>41509</v>
      </c>
      <c r="E156" s="192">
        <v>1755</v>
      </c>
      <c r="F156" s="195">
        <v>1602</v>
      </c>
      <c r="G156" s="361">
        <f t="shared" ref="G156:G162" si="46">SUM(E156*F156)/100</f>
        <v>28115.1</v>
      </c>
      <c r="H156" s="359"/>
      <c r="I156" s="307">
        <v>41556</v>
      </c>
      <c r="J156" s="195">
        <v>1575</v>
      </c>
      <c r="K156" s="341">
        <f t="shared" ref="K156:K162" si="47">SUM(E156*J156)/100</f>
        <v>27641.25</v>
      </c>
      <c r="L156" s="332">
        <f t="shared" si="44"/>
        <v>-473.84999999999854</v>
      </c>
      <c r="M156" s="196">
        <v>1.6081099999999999</v>
      </c>
      <c r="N156" s="280">
        <f t="shared" si="45"/>
        <v>-762.00292349999768</v>
      </c>
      <c r="O156" s="359"/>
      <c r="P156" s="359"/>
    </row>
    <row r="157" spans="1:26" s="112" customFormat="1" ht="15" customHeight="1">
      <c r="A157" s="320" t="s">
        <v>1416</v>
      </c>
      <c r="B157" s="438" t="s">
        <v>1417</v>
      </c>
      <c r="C157" s="322" t="s">
        <v>53</v>
      </c>
      <c r="D157" s="321">
        <v>41563</v>
      </c>
      <c r="E157" s="357">
        <v>3560</v>
      </c>
      <c r="F157" s="323">
        <v>835.5</v>
      </c>
      <c r="G157" s="361">
        <f t="shared" si="46"/>
        <v>29743.8</v>
      </c>
      <c r="H157" s="359"/>
      <c r="I157" s="307">
        <v>793.5</v>
      </c>
      <c r="J157" s="323">
        <v>807</v>
      </c>
      <c r="K157" s="341">
        <f t="shared" si="47"/>
        <v>28729.200000000001</v>
      </c>
      <c r="L157" s="332">
        <f t="shared" si="44"/>
        <v>-1014.5999999999985</v>
      </c>
      <c r="M157" s="196">
        <v>1.6164000000000001</v>
      </c>
      <c r="N157" s="280">
        <f t="shared" si="45"/>
        <v>-1639.9994399999978</v>
      </c>
      <c r="O157" s="359"/>
      <c r="P157" s="359"/>
    </row>
    <row r="158" spans="1:26" s="112" customFormat="1" ht="15" customHeight="1">
      <c r="A158" s="326" t="s">
        <v>725</v>
      </c>
      <c r="B158" s="449" t="s">
        <v>726</v>
      </c>
      <c r="C158" s="317" t="s">
        <v>78</v>
      </c>
      <c r="D158" s="318">
        <v>41549</v>
      </c>
      <c r="E158" s="83">
        <v>1506</v>
      </c>
      <c r="F158" s="324">
        <v>1497</v>
      </c>
      <c r="G158" s="190">
        <f t="shared" si="46"/>
        <v>22544.82</v>
      </c>
      <c r="H158" s="358"/>
      <c r="I158" s="307">
        <v>41575</v>
      </c>
      <c r="J158" s="324">
        <v>1599</v>
      </c>
      <c r="K158" s="336">
        <f t="shared" si="47"/>
        <v>24080.94</v>
      </c>
      <c r="L158" s="334">
        <f>SUM(G158-K158)</f>
        <v>-1536.119999999999</v>
      </c>
      <c r="M158" s="339">
        <v>1.6162000000000001</v>
      </c>
      <c r="N158" s="281">
        <f>SUM(G158-K158)*M158</f>
        <v>-2482.6771439999984</v>
      </c>
      <c r="O158" s="359"/>
      <c r="P158" s="359"/>
    </row>
    <row r="159" spans="1:26" s="112" customFormat="1" ht="15" customHeight="1">
      <c r="A159" s="320" t="s">
        <v>1338</v>
      </c>
      <c r="B159" s="438" t="s">
        <v>1341</v>
      </c>
      <c r="C159" s="322" t="s">
        <v>53</v>
      </c>
      <c r="D159" s="321">
        <v>41535</v>
      </c>
      <c r="E159" s="357">
        <v>7215</v>
      </c>
      <c r="F159" s="323">
        <v>409</v>
      </c>
      <c r="G159" s="361">
        <f t="shared" si="46"/>
        <v>29509.35</v>
      </c>
      <c r="H159" s="359"/>
      <c r="I159" s="307">
        <v>41578</v>
      </c>
      <c r="J159" s="323">
        <v>422.07</v>
      </c>
      <c r="K159" s="341">
        <f t="shared" si="47"/>
        <v>30452.350499999997</v>
      </c>
      <c r="L159" s="332">
        <f t="shared" ref="L159:L166" si="48">SUM(K159-G159)</f>
        <v>943.00049999999828</v>
      </c>
      <c r="M159" s="196">
        <v>1.6035999999999999</v>
      </c>
      <c r="N159" s="280">
        <f t="shared" ref="N159:N166" si="49">SUM(K159-G159)*M159</f>
        <v>1512.1956017999971</v>
      </c>
      <c r="O159" s="359"/>
      <c r="P159" s="359"/>
    </row>
    <row r="160" spans="1:26" s="112" customFormat="1" ht="15" customHeight="1">
      <c r="A160" s="320" t="s">
        <v>818</v>
      </c>
      <c r="B160" s="498" t="s">
        <v>819</v>
      </c>
      <c r="C160" s="193" t="s">
        <v>53</v>
      </c>
      <c r="D160" s="194">
        <v>41575</v>
      </c>
      <c r="E160" s="192">
        <v>1301</v>
      </c>
      <c r="F160" s="195">
        <v>2704</v>
      </c>
      <c r="G160" s="361">
        <f t="shared" si="46"/>
        <v>35179.040000000001</v>
      </c>
      <c r="H160" s="359"/>
      <c r="I160" s="306">
        <v>41578</v>
      </c>
      <c r="J160" s="195">
        <v>2574</v>
      </c>
      <c r="K160" s="341">
        <f t="shared" si="47"/>
        <v>33487.74</v>
      </c>
      <c r="L160" s="332">
        <f t="shared" si="48"/>
        <v>-1691.3000000000029</v>
      </c>
      <c r="M160" s="196">
        <v>1.6035999999999999</v>
      </c>
      <c r="N160" s="280">
        <f t="shared" si="49"/>
        <v>-2712.1686800000043</v>
      </c>
      <c r="O160" s="359"/>
      <c r="P160" s="359"/>
    </row>
    <row r="161" spans="1:26" s="112" customFormat="1" ht="15" customHeight="1">
      <c r="A161" s="320" t="s">
        <v>822</v>
      </c>
      <c r="B161" s="498" t="s">
        <v>823</v>
      </c>
      <c r="C161" s="193" t="s">
        <v>53</v>
      </c>
      <c r="D161" s="194">
        <v>41456</v>
      </c>
      <c r="E161" s="192">
        <v>44814</v>
      </c>
      <c r="F161" s="195">
        <v>64.599999999999994</v>
      </c>
      <c r="G161" s="361">
        <f t="shared" si="46"/>
        <v>28949.843999999997</v>
      </c>
      <c r="H161" s="368"/>
      <c r="I161" s="306">
        <v>41586</v>
      </c>
      <c r="J161" s="195">
        <v>73.239999999999995</v>
      </c>
      <c r="K161" s="341">
        <f t="shared" si="47"/>
        <v>32821.7736</v>
      </c>
      <c r="L161" s="332">
        <f t="shared" si="48"/>
        <v>3871.9296000000031</v>
      </c>
      <c r="M161" s="196">
        <v>1.6164000000000001</v>
      </c>
      <c r="N161" s="280">
        <f t="shared" si="49"/>
        <v>6258.5870054400057</v>
      </c>
      <c r="O161" s="359"/>
      <c r="P161" s="359"/>
    </row>
    <row r="162" spans="1:26" s="112" customFormat="1" ht="15" customHeight="1">
      <c r="A162" s="320" t="s">
        <v>1415</v>
      </c>
      <c r="B162" s="498" t="s">
        <v>1414</v>
      </c>
      <c r="C162" s="193" t="s">
        <v>53</v>
      </c>
      <c r="D162" s="194">
        <v>41561</v>
      </c>
      <c r="E162" s="192">
        <v>1870</v>
      </c>
      <c r="F162" s="195">
        <v>1748</v>
      </c>
      <c r="G162" s="361">
        <f t="shared" si="46"/>
        <v>32687.599999999999</v>
      </c>
      <c r="H162" s="359"/>
      <c r="I162" s="306">
        <v>41591</v>
      </c>
      <c r="J162" s="195">
        <v>1682</v>
      </c>
      <c r="K162" s="341">
        <f t="shared" si="47"/>
        <v>31453.4</v>
      </c>
      <c r="L162" s="332">
        <f t="shared" si="48"/>
        <v>-1234.1999999999971</v>
      </c>
      <c r="M162" s="196">
        <v>1.6164000000000001</v>
      </c>
      <c r="N162" s="280">
        <f t="shared" si="49"/>
        <v>-1994.9608799999953</v>
      </c>
      <c r="O162" s="359"/>
      <c r="P162" s="359"/>
    </row>
    <row r="163" spans="1:26" s="112" customFormat="1" ht="15" customHeight="1">
      <c r="A163" s="546" t="s">
        <v>1412</v>
      </c>
      <c r="B163" s="384" t="s">
        <v>1413</v>
      </c>
      <c r="C163" s="547" t="s">
        <v>53</v>
      </c>
      <c r="D163" s="548">
        <v>41562</v>
      </c>
      <c r="E163" s="549">
        <v>35600</v>
      </c>
      <c r="F163" s="550">
        <v>94.75</v>
      </c>
      <c r="G163" s="551">
        <f>SUM(E163*F163)/100</f>
        <v>33731</v>
      </c>
      <c r="H163" s="552"/>
      <c r="I163" s="587">
        <v>41607</v>
      </c>
      <c r="J163" s="550">
        <v>96</v>
      </c>
      <c r="K163" s="553">
        <f>SUM(E163*J163)/100</f>
        <v>34176</v>
      </c>
      <c r="L163" s="554">
        <f t="shared" si="48"/>
        <v>445</v>
      </c>
      <c r="M163" s="555">
        <v>1.6367</v>
      </c>
      <c r="N163" s="556">
        <f t="shared" si="49"/>
        <v>728.33150000000001</v>
      </c>
      <c r="O163" s="275"/>
      <c r="P163" s="275"/>
    </row>
    <row r="164" spans="1:26" s="112" customFormat="1" ht="15" customHeight="1">
      <c r="A164" s="546" t="s">
        <v>1462</v>
      </c>
      <c r="B164" s="570" t="s">
        <v>1463</v>
      </c>
      <c r="C164" s="571" t="s">
        <v>53</v>
      </c>
      <c r="D164" s="572">
        <v>41591</v>
      </c>
      <c r="E164" s="573">
        <v>17278</v>
      </c>
      <c r="F164" s="574">
        <v>408.2</v>
      </c>
      <c r="G164" s="551">
        <f>SUM(E164*F164)/100</f>
        <v>70528.796000000002</v>
      </c>
      <c r="H164" s="552"/>
      <c r="I164" s="588">
        <v>41610</v>
      </c>
      <c r="J164" s="574">
        <v>394.4</v>
      </c>
      <c r="K164" s="553">
        <f>SUM(E164*J164)/100</f>
        <v>68144.431999999986</v>
      </c>
      <c r="L164" s="554">
        <f t="shared" si="48"/>
        <v>-2384.3640000000159</v>
      </c>
      <c r="M164" s="555">
        <v>1.6342000000000001</v>
      </c>
      <c r="N164" s="556">
        <f t="shared" si="49"/>
        <v>-3896.5276488000263</v>
      </c>
      <c r="O164" s="359"/>
      <c r="P164" s="359"/>
    </row>
    <row r="165" spans="1:26" s="112" customFormat="1" ht="15" customHeight="1">
      <c r="A165" s="546" t="s">
        <v>1426</v>
      </c>
      <c r="B165" s="384" t="s">
        <v>809</v>
      </c>
      <c r="C165" s="547" t="s">
        <v>53</v>
      </c>
      <c r="D165" s="548">
        <v>41568</v>
      </c>
      <c r="E165" s="549">
        <v>3918</v>
      </c>
      <c r="F165" s="550">
        <v>1544</v>
      </c>
      <c r="G165" s="551">
        <f>SUM(E165*F165)/100</f>
        <v>60493.919999999998</v>
      </c>
      <c r="H165" s="552"/>
      <c r="I165" s="587">
        <v>41611</v>
      </c>
      <c r="J165" s="550">
        <v>1502</v>
      </c>
      <c r="K165" s="553">
        <f>SUM(E165*J165)/100</f>
        <v>58848.36</v>
      </c>
      <c r="L165" s="554">
        <f t="shared" si="48"/>
        <v>-1645.5599999999977</v>
      </c>
      <c r="M165" s="555">
        <v>1.639</v>
      </c>
      <c r="N165" s="556">
        <f t="shared" si="49"/>
        <v>-2697.0728399999962</v>
      </c>
      <c r="O165" s="359"/>
      <c r="P165" s="359"/>
    </row>
    <row r="166" spans="1:26" s="112" customFormat="1" ht="15" customHeight="1">
      <c r="A166" s="546" t="s">
        <v>1318</v>
      </c>
      <c r="B166" s="384" t="s">
        <v>1319</v>
      </c>
      <c r="C166" s="547" t="s">
        <v>53</v>
      </c>
      <c r="D166" s="548">
        <v>41523</v>
      </c>
      <c r="E166" s="549">
        <v>9707</v>
      </c>
      <c r="F166" s="550">
        <v>226.28</v>
      </c>
      <c r="G166" s="551">
        <f>SUM(E166*F166)/100</f>
        <v>21964.999599999999</v>
      </c>
      <c r="H166" s="552"/>
      <c r="I166" s="587">
        <v>41612</v>
      </c>
      <c r="J166" s="550">
        <v>241.2</v>
      </c>
      <c r="K166" s="553">
        <f>SUM(E166*J166)/100</f>
        <v>23413.284</v>
      </c>
      <c r="L166" s="554">
        <f t="shared" si="48"/>
        <v>1448.2844000000005</v>
      </c>
      <c r="M166" s="555">
        <v>1.6377999999999999</v>
      </c>
      <c r="N166" s="556">
        <f t="shared" si="49"/>
        <v>2372.0001903200005</v>
      </c>
      <c r="O166" s="359"/>
      <c r="P166" s="359"/>
    </row>
    <row r="167" spans="1:26" s="112" customFormat="1" ht="15" customHeight="1">
      <c r="A167" s="546" t="s">
        <v>1485</v>
      </c>
      <c r="B167" s="570" t="s">
        <v>1486</v>
      </c>
      <c r="C167" s="571" t="s">
        <v>53</v>
      </c>
      <c r="D167" s="572">
        <v>41603</v>
      </c>
      <c r="E167" s="573">
        <v>8332</v>
      </c>
      <c r="F167" s="574">
        <v>927</v>
      </c>
      <c r="G167" s="551">
        <f t="shared" ref="G167:G176" si="50">SUM(E167*F167)/100</f>
        <v>77237.64</v>
      </c>
      <c r="H167" s="552"/>
      <c r="I167" s="588">
        <v>41620</v>
      </c>
      <c r="J167" s="574">
        <v>905.5</v>
      </c>
      <c r="K167" s="553">
        <f t="shared" ref="K167:K176" si="51">SUM(E167*J167)/100</f>
        <v>75446.259999999995</v>
      </c>
      <c r="L167" s="554">
        <f t="shared" ref="L167:L176" si="52">SUM(K167-G167)</f>
        <v>-1791.3800000000047</v>
      </c>
      <c r="M167" s="555">
        <v>1.6338999999999999</v>
      </c>
      <c r="N167" s="556">
        <f t="shared" ref="N167:N176" si="53">SUM(K167-G167)*M167</f>
        <v>-2926.9357820000073</v>
      </c>
      <c r="O167" s="359"/>
      <c r="P167" s="359"/>
    </row>
    <row r="168" spans="1:26" s="112" customFormat="1" ht="15" customHeight="1">
      <c r="A168" s="546" t="s">
        <v>1420</v>
      </c>
      <c r="B168" s="384" t="s">
        <v>1421</v>
      </c>
      <c r="C168" s="547" t="s">
        <v>53</v>
      </c>
      <c r="D168" s="548">
        <v>41563</v>
      </c>
      <c r="E168" s="549">
        <v>3323</v>
      </c>
      <c r="F168" s="550">
        <v>1178.7</v>
      </c>
      <c r="G168" s="551">
        <f t="shared" si="50"/>
        <v>39168.201000000001</v>
      </c>
      <c r="H168" s="552"/>
      <c r="I168" s="587">
        <v>41620</v>
      </c>
      <c r="J168" s="550">
        <v>1210</v>
      </c>
      <c r="K168" s="553">
        <f t="shared" si="51"/>
        <v>40208.300000000003</v>
      </c>
      <c r="L168" s="554">
        <f t="shared" si="52"/>
        <v>1040.099000000002</v>
      </c>
      <c r="M168" s="555">
        <v>1.6338999999999999</v>
      </c>
      <c r="N168" s="556">
        <f t="shared" si="53"/>
        <v>1699.4177561000031</v>
      </c>
      <c r="O168" s="359"/>
      <c r="P168" s="359"/>
    </row>
    <row r="169" spans="1:26" s="112" customFormat="1" ht="15" customHeight="1">
      <c r="A169" s="546" t="s">
        <v>1333</v>
      </c>
      <c r="B169" s="384" t="s">
        <v>832</v>
      </c>
      <c r="C169" s="547" t="s">
        <v>53</v>
      </c>
      <c r="D169" s="548">
        <v>41527</v>
      </c>
      <c r="E169" s="549">
        <v>13111</v>
      </c>
      <c r="F169" s="550">
        <v>608</v>
      </c>
      <c r="G169" s="551">
        <f t="shared" si="50"/>
        <v>79714.880000000005</v>
      </c>
      <c r="H169" s="552"/>
      <c r="I169" s="587">
        <v>41624</v>
      </c>
      <c r="J169" s="550">
        <v>668</v>
      </c>
      <c r="K169" s="553">
        <f t="shared" si="51"/>
        <v>87581.48</v>
      </c>
      <c r="L169" s="554">
        <f t="shared" si="52"/>
        <v>7866.5999999999913</v>
      </c>
      <c r="M169" s="555">
        <v>1.6296999999999999</v>
      </c>
      <c r="N169" s="556">
        <f t="shared" si="53"/>
        <v>12820.198019999985</v>
      </c>
      <c r="O169" s="359"/>
      <c r="P169" s="359"/>
      <c r="Q169" s="163" t="s">
        <v>3</v>
      </c>
    </row>
    <row r="170" spans="1:26" s="112" customFormat="1" ht="15" customHeight="1">
      <c r="A170" s="546" t="s">
        <v>1427</v>
      </c>
      <c r="B170" s="544" t="s">
        <v>1428</v>
      </c>
      <c r="C170" s="547" t="s">
        <v>53</v>
      </c>
      <c r="D170" s="548">
        <v>41568</v>
      </c>
      <c r="E170" s="549">
        <v>20572</v>
      </c>
      <c r="F170" s="550">
        <v>131.1</v>
      </c>
      <c r="G170" s="551">
        <f t="shared" si="50"/>
        <v>26969.891999999996</v>
      </c>
      <c r="H170" s="552"/>
      <c r="I170" s="587">
        <v>41659</v>
      </c>
      <c r="J170" s="550">
        <v>130.88999999999999</v>
      </c>
      <c r="K170" s="553">
        <f t="shared" si="51"/>
        <v>26926.690799999997</v>
      </c>
      <c r="L170" s="554">
        <f t="shared" si="52"/>
        <v>-43.201199999999517</v>
      </c>
      <c r="M170" s="555">
        <v>1.6415</v>
      </c>
      <c r="N170" s="556">
        <f t="shared" si="53"/>
        <v>-70.914769799999206</v>
      </c>
      <c r="O170" s="359"/>
      <c r="P170" s="359"/>
    </row>
    <row r="171" spans="1:26" s="112" customFormat="1" ht="15" customHeight="1">
      <c r="A171" s="546" t="s">
        <v>1551</v>
      </c>
      <c r="B171" s="545" t="s">
        <v>742</v>
      </c>
      <c r="C171" s="571" t="s">
        <v>53</v>
      </c>
      <c r="D171" s="572">
        <v>41655</v>
      </c>
      <c r="E171" s="573">
        <v>20235</v>
      </c>
      <c r="F171" s="574">
        <v>596.5</v>
      </c>
      <c r="G171" s="551">
        <f t="shared" si="50"/>
        <v>120701.77499999999</v>
      </c>
      <c r="H171" s="552"/>
      <c r="I171" s="588">
        <v>41662</v>
      </c>
      <c r="J171" s="574">
        <v>579.5</v>
      </c>
      <c r="K171" s="553">
        <f t="shared" si="51"/>
        <v>117261.825</v>
      </c>
      <c r="L171" s="554">
        <f t="shared" si="52"/>
        <v>-3439.9499999999971</v>
      </c>
      <c r="M171" s="555">
        <v>1.6629</v>
      </c>
      <c r="N171" s="556">
        <f t="shared" si="53"/>
        <v>-5720.2928549999951</v>
      </c>
      <c r="O171" s="359"/>
      <c r="P171" s="359"/>
    </row>
    <row r="172" spans="1:26" s="112" customFormat="1" ht="15" customHeight="1">
      <c r="A172" s="546" t="s">
        <v>1553</v>
      </c>
      <c r="B172" s="545" t="s">
        <v>1552</v>
      </c>
      <c r="C172" s="571" t="s">
        <v>53</v>
      </c>
      <c r="D172" s="572">
        <v>41654</v>
      </c>
      <c r="E172" s="573">
        <v>43000</v>
      </c>
      <c r="F172" s="574">
        <v>382.9</v>
      </c>
      <c r="G172" s="551">
        <f t="shared" si="50"/>
        <v>164646.99999999997</v>
      </c>
      <c r="H172" s="552"/>
      <c r="I172" s="588">
        <v>41663</v>
      </c>
      <c r="J172" s="574">
        <v>374.9</v>
      </c>
      <c r="K172" s="553">
        <f t="shared" si="51"/>
        <v>161206.99999999997</v>
      </c>
      <c r="L172" s="554">
        <f t="shared" si="52"/>
        <v>-3440</v>
      </c>
      <c r="M172" s="555">
        <v>1.6483000000000001</v>
      </c>
      <c r="N172" s="556">
        <f t="shared" si="53"/>
        <v>-5670.152</v>
      </c>
      <c r="O172" s="359"/>
      <c r="P172" s="359"/>
    </row>
    <row r="173" spans="1:26" s="112" customFormat="1" ht="15" customHeight="1">
      <c r="A173" s="546" t="s">
        <v>1546</v>
      </c>
      <c r="B173" s="545" t="s">
        <v>1548</v>
      </c>
      <c r="C173" s="571" t="s">
        <v>53</v>
      </c>
      <c r="D173" s="572">
        <v>41649</v>
      </c>
      <c r="E173" s="573">
        <v>18117</v>
      </c>
      <c r="F173" s="574">
        <v>544</v>
      </c>
      <c r="G173" s="551">
        <f t="shared" si="50"/>
        <v>98556.479999999996</v>
      </c>
      <c r="H173" s="552"/>
      <c r="I173" s="588">
        <v>41663</v>
      </c>
      <c r="J173" s="574">
        <v>527</v>
      </c>
      <c r="K173" s="553">
        <f t="shared" si="51"/>
        <v>95476.59</v>
      </c>
      <c r="L173" s="554">
        <f t="shared" si="52"/>
        <v>-3079.8899999999994</v>
      </c>
      <c r="M173" s="555">
        <v>1.6483000000000001</v>
      </c>
      <c r="N173" s="556">
        <f t="shared" si="53"/>
        <v>-5076.5826869999992</v>
      </c>
      <c r="O173" s="359"/>
      <c r="P173" s="359"/>
    </row>
    <row r="174" spans="1:26" s="112" customFormat="1" ht="15" customHeight="1">
      <c r="A174" s="546" t="s">
        <v>1377</v>
      </c>
      <c r="B174" s="544" t="s">
        <v>1378</v>
      </c>
      <c r="C174" s="547" t="s">
        <v>53</v>
      </c>
      <c r="D174" s="548">
        <v>41557</v>
      </c>
      <c r="E174" s="549">
        <v>55257</v>
      </c>
      <c r="F174" s="550">
        <v>101.27</v>
      </c>
      <c r="G174" s="551">
        <f t="shared" si="50"/>
        <v>55958.763899999998</v>
      </c>
      <c r="H174" s="552"/>
      <c r="I174" s="587">
        <v>41666</v>
      </c>
      <c r="J174" s="550">
        <v>101.89</v>
      </c>
      <c r="K174" s="553">
        <f t="shared" si="51"/>
        <v>56301.357300000003</v>
      </c>
      <c r="L174" s="554">
        <f t="shared" si="52"/>
        <v>342.5934000000052</v>
      </c>
      <c r="M174" s="555">
        <v>1.657</v>
      </c>
      <c r="N174" s="556">
        <f t="shared" si="53"/>
        <v>567.67726380000863</v>
      </c>
      <c r="O174" s="1"/>
      <c r="P174" s="315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12" customFormat="1" ht="15" customHeight="1">
      <c r="A175" s="546" t="s">
        <v>1410</v>
      </c>
      <c r="B175" s="544" t="s">
        <v>1411</v>
      </c>
      <c r="C175" s="547" t="s">
        <v>53</v>
      </c>
      <c r="D175" s="548">
        <v>41564</v>
      </c>
      <c r="E175" s="549">
        <v>37382</v>
      </c>
      <c r="F175" s="550">
        <v>103</v>
      </c>
      <c r="G175" s="551">
        <f t="shared" si="50"/>
        <v>38503.46</v>
      </c>
      <c r="H175" s="552"/>
      <c r="I175" s="587">
        <v>41666</v>
      </c>
      <c r="J175" s="550">
        <v>105.6</v>
      </c>
      <c r="K175" s="553">
        <f t="shared" si="51"/>
        <v>39475.392</v>
      </c>
      <c r="L175" s="554">
        <f t="shared" si="52"/>
        <v>971.9320000000007</v>
      </c>
      <c r="M175" s="555">
        <v>1.657</v>
      </c>
      <c r="N175" s="556">
        <f t="shared" si="53"/>
        <v>1610.4913240000012</v>
      </c>
      <c r="O175" s="359"/>
      <c r="P175" s="359"/>
    </row>
    <row r="176" spans="1:26" s="112" customFormat="1" ht="15" customHeight="1">
      <c r="A176" s="546" t="s">
        <v>1339</v>
      </c>
      <c r="B176" s="544" t="s">
        <v>1340</v>
      </c>
      <c r="C176" s="547" t="s">
        <v>53</v>
      </c>
      <c r="D176" s="548">
        <v>41533</v>
      </c>
      <c r="E176" s="549">
        <v>10307</v>
      </c>
      <c r="F176" s="550">
        <v>454</v>
      </c>
      <c r="G176" s="551">
        <f t="shared" si="50"/>
        <v>46793.78</v>
      </c>
      <c r="H176" s="552"/>
      <c r="I176" s="587">
        <v>41666</v>
      </c>
      <c r="J176" s="550">
        <v>473.2</v>
      </c>
      <c r="K176" s="553">
        <f t="shared" si="51"/>
        <v>48772.723999999995</v>
      </c>
      <c r="L176" s="554">
        <f t="shared" si="52"/>
        <v>1978.9439999999959</v>
      </c>
      <c r="M176" s="555">
        <v>1.657</v>
      </c>
      <c r="N176" s="556">
        <f t="shared" si="53"/>
        <v>3279.1102079999932</v>
      </c>
      <c r="O176" s="359"/>
      <c r="P176" s="359"/>
    </row>
    <row r="177" spans="1:26" s="112" customFormat="1" ht="15" customHeight="1">
      <c r="A177" s="546" t="s">
        <v>785</v>
      </c>
      <c r="B177" s="544" t="s">
        <v>786</v>
      </c>
      <c r="C177" s="547" t="s">
        <v>53</v>
      </c>
      <c r="D177" s="548">
        <v>41575</v>
      </c>
      <c r="E177" s="549">
        <v>6506</v>
      </c>
      <c r="F177" s="550">
        <v>873</v>
      </c>
      <c r="G177" s="551">
        <f t="shared" ref="G177:G184" si="54">SUM(E177*F177)/100</f>
        <v>56797.38</v>
      </c>
      <c r="H177" s="552"/>
      <c r="I177" s="587">
        <v>41670</v>
      </c>
      <c r="J177" s="550">
        <v>883</v>
      </c>
      <c r="K177" s="553">
        <f t="shared" ref="K177:K184" si="55">SUM(E177*J177)/100</f>
        <v>57447.98</v>
      </c>
      <c r="L177" s="554">
        <f t="shared" ref="L177:L184" si="56">SUM(K177-G177)</f>
        <v>650.60000000000582</v>
      </c>
      <c r="M177" s="555">
        <v>1.6454</v>
      </c>
      <c r="N177" s="556">
        <f t="shared" ref="N177:N184" si="57">SUM(K177-G177)*M177</f>
        <v>1070.4972400000095</v>
      </c>
      <c r="O177" s="359"/>
      <c r="P177" s="359"/>
    </row>
    <row r="178" spans="1:26" s="112" customFormat="1" ht="15" customHeight="1">
      <c r="A178" s="546" t="s">
        <v>1549</v>
      </c>
      <c r="B178" s="545" t="s">
        <v>1547</v>
      </c>
      <c r="C178" s="571" t="s">
        <v>53</v>
      </c>
      <c r="D178" s="572">
        <v>41653</v>
      </c>
      <c r="E178" s="573">
        <v>23888</v>
      </c>
      <c r="F178" s="574">
        <v>418.1</v>
      </c>
      <c r="G178" s="551">
        <f t="shared" si="54"/>
        <v>99875.728000000003</v>
      </c>
      <c r="H178" s="552"/>
      <c r="I178" s="588">
        <v>41670</v>
      </c>
      <c r="J178" s="574">
        <v>403.7</v>
      </c>
      <c r="K178" s="553">
        <f t="shared" si="55"/>
        <v>96435.856</v>
      </c>
      <c r="L178" s="554">
        <f t="shared" si="56"/>
        <v>-3439.872000000003</v>
      </c>
      <c r="M178" s="555">
        <v>1.6454</v>
      </c>
      <c r="N178" s="556">
        <f t="shared" si="57"/>
        <v>-5659.9653888000048</v>
      </c>
      <c r="O178" s="359"/>
      <c r="P178" s="359"/>
    </row>
    <row r="179" spans="1:26" s="112" customFormat="1" ht="15" customHeight="1">
      <c r="A179" s="546" t="s">
        <v>1488</v>
      </c>
      <c r="B179" s="545" t="s">
        <v>1487</v>
      </c>
      <c r="C179" s="571" t="s">
        <v>53</v>
      </c>
      <c r="D179" s="572">
        <v>41604</v>
      </c>
      <c r="E179" s="573">
        <v>1736</v>
      </c>
      <c r="F179" s="574">
        <v>3551</v>
      </c>
      <c r="G179" s="551">
        <f t="shared" si="54"/>
        <v>61645.36</v>
      </c>
      <c r="H179" s="552"/>
      <c r="I179" s="588">
        <v>41675</v>
      </c>
      <c r="J179" s="574">
        <v>3686</v>
      </c>
      <c r="K179" s="553">
        <f t="shared" si="55"/>
        <v>63988.959999999999</v>
      </c>
      <c r="L179" s="554">
        <f t="shared" si="56"/>
        <v>2343.5999999999985</v>
      </c>
      <c r="M179" s="555">
        <v>1.6322000000000001</v>
      </c>
      <c r="N179" s="556">
        <f t="shared" si="57"/>
        <v>3825.2239199999976</v>
      </c>
      <c r="O179" s="359"/>
      <c r="P179" s="359"/>
    </row>
    <row r="180" spans="1:26" s="112" customFormat="1" ht="15" customHeight="1">
      <c r="A180" s="546" t="s">
        <v>1408</v>
      </c>
      <c r="B180" s="544" t="s">
        <v>1409</v>
      </c>
      <c r="C180" s="547" t="s">
        <v>53</v>
      </c>
      <c r="D180" s="548">
        <v>41563</v>
      </c>
      <c r="E180" s="549">
        <v>2076</v>
      </c>
      <c r="F180" s="550">
        <v>1073</v>
      </c>
      <c r="G180" s="551">
        <f t="shared" si="54"/>
        <v>22275.48</v>
      </c>
      <c r="H180" s="552"/>
      <c r="I180" s="587">
        <v>41675</v>
      </c>
      <c r="J180" s="550">
        <v>1381</v>
      </c>
      <c r="K180" s="553">
        <f t="shared" si="55"/>
        <v>28669.56</v>
      </c>
      <c r="L180" s="554">
        <f t="shared" si="56"/>
        <v>6394.0800000000017</v>
      </c>
      <c r="M180" s="555">
        <v>1.6322000000000001</v>
      </c>
      <c r="N180" s="556">
        <f t="shared" si="57"/>
        <v>10436.417376000003</v>
      </c>
      <c r="O180" s="359"/>
      <c r="P180" s="359"/>
    </row>
    <row r="181" spans="1:26" s="112" customFormat="1" ht="15" customHeight="1">
      <c r="A181" s="546" t="s">
        <v>1554</v>
      </c>
      <c r="B181" s="545" t="s">
        <v>1555</v>
      </c>
      <c r="C181" s="571" t="s">
        <v>53</v>
      </c>
      <c r="D181" s="572">
        <v>41654</v>
      </c>
      <c r="E181" s="573">
        <v>6615</v>
      </c>
      <c r="F181" s="574">
        <v>825</v>
      </c>
      <c r="G181" s="551">
        <f t="shared" si="54"/>
        <v>54573.75</v>
      </c>
      <c r="H181" s="552"/>
      <c r="I181" s="588">
        <v>41683</v>
      </c>
      <c r="J181" s="574">
        <v>773</v>
      </c>
      <c r="K181" s="553">
        <f t="shared" si="55"/>
        <v>51133.95</v>
      </c>
      <c r="L181" s="554">
        <f t="shared" si="56"/>
        <v>-3439.8000000000029</v>
      </c>
      <c r="M181" s="555">
        <v>1.6655</v>
      </c>
      <c r="N181" s="556">
        <f t="shared" si="57"/>
        <v>-5728.9869000000044</v>
      </c>
      <c r="O181" s="359"/>
      <c r="P181" s="359"/>
    </row>
    <row r="182" spans="1:26" ht="14.25" customHeight="1">
      <c r="A182" s="546" t="s">
        <v>837</v>
      </c>
      <c r="B182" s="601" t="s">
        <v>838</v>
      </c>
      <c r="C182" s="571" t="s">
        <v>53</v>
      </c>
      <c r="D182" s="572">
        <v>41280</v>
      </c>
      <c r="E182" s="573">
        <v>15400</v>
      </c>
      <c r="F182" s="802">
        <v>1323</v>
      </c>
      <c r="G182" s="551">
        <f t="shared" si="54"/>
        <v>203742</v>
      </c>
      <c r="H182" s="552"/>
      <c r="I182" s="588">
        <v>41701</v>
      </c>
      <c r="J182" s="802">
        <v>1401</v>
      </c>
      <c r="K182" s="553">
        <f t="shared" si="55"/>
        <v>215754</v>
      </c>
      <c r="L182" s="554">
        <f t="shared" si="56"/>
        <v>12012</v>
      </c>
      <c r="M182" s="555">
        <v>1.6662999999999999</v>
      </c>
      <c r="N182" s="556">
        <f t="shared" si="57"/>
        <v>20015.595599999997</v>
      </c>
      <c r="O182" s="359"/>
      <c r="P182" s="359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s="112" customFormat="1" ht="15" customHeight="1">
      <c r="A183" s="546" t="s">
        <v>1578</v>
      </c>
      <c r="B183" s="545" t="s">
        <v>1579</v>
      </c>
      <c r="C183" s="571" t="s">
        <v>53</v>
      </c>
      <c r="D183" s="572">
        <v>41682</v>
      </c>
      <c r="E183" s="573">
        <v>4008</v>
      </c>
      <c r="F183" s="802">
        <v>633</v>
      </c>
      <c r="G183" s="551">
        <f t="shared" si="54"/>
        <v>25370.639999999999</v>
      </c>
      <c r="H183" s="552"/>
      <c r="I183" s="588">
        <v>41701</v>
      </c>
      <c r="J183" s="802">
        <v>599</v>
      </c>
      <c r="K183" s="553">
        <f t="shared" si="55"/>
        <v>24007.919999999998</v>
      </c>
      <c r="L183" s="554">
        <f t="shared" si="56"/>
        <v>-1362.7200000000012</v>
      </c>
      <c r="M183" s="555">
        <v>1.6662999999999999</v>
      </c>
      <c r="N183" s="556">
        <f t="shared" si="57"/>
        <v>-2270.7003360000017</v>
      </c>
      <c r="O183" s="359"/>
      <c r="P183" s="359"/>
    </row>
    <row r="184" spans="1:26" s="112" customFormat="1" ht="15" customHeight="1">
      <c r="A184" s="546" t="s">
        <v>1577</v>
      </c>
      <c r="B184" s="545" t="s">
        <v>1580</v>
      </c>
      <c r="C184" s="571" t="s">
        <v>53</v>
      </c>
      <c r="D184" s="572">
        <v>41680</v>
      </c>
      <c r="E184" s="573">
        <v>2889</v>
      </c>
      <c r="F184" s="802">
        <v>857</v>
      </c>
      <c r="G184" s="551">
        <f t="shared" si="54"/>
        <v>24758.73</v>
      </c>
      <c r="H184" s="552"/>
      <c r="I184" s="588">
        <v>41702</v>
      </c>
      <c r="J184" s="802">
        <v>869</v>
      </c>
      <c r="K184" s="553">
        <f t="shared" si="55"/>
        <v>25105.41</v>
      </c>
      <c r="L184" s="554">
        <f t="shared" si="56"/>
        <v>346.68000000000029</v>
      </c>
      <c r="M184" s="555">
        <v>1.6659999999999999</v>
      </c>
      <c r="N184" s="556">
        <f t="shared" si="57"/>
        <v>577.56888000000049</v>
      </c>
      <c r="O184" s="359"/>
      <c r="P184" s="359"/>
    </row>
    <row r="185" spans="1:26" s="112" customFormat="1" ht="15" customHeight="1">
      <c r="A185" s="546" t="s">
        <v>1418</v>
      </c>
      <c r="B185" s="544" t="s">
        <v>1419</v>
      </c>
      <c r="C185" s="547" t="s">
        <v>53</v>
      </c>
      <c r="D185" s="548">
        <v>41563</v>
      </c>
      <c r="E185" s="549">
        <v>14106</v>
      </c>
      <c r="F185" s="804">
        <v>305.3</v>
      </c>
      <c r="G185" s="551">
        <f t="shared" ref="G185:G190" si="58">SUM(E185*F185)/100</f>
        <v>43065.617999999995</v>
      </c>
      <c r="H185" s="552"/>
      <c r="I185" s="587">
        <v>41708</v>
      </c>
      <c r="J185" s="804">
        <v>324.7</v>
      </c>
      <c r="K185" s="553">
        <f t="shared" ref="K185:K190" si="59">SUM(E185*J185)/100</f>
        <v>45802.182000000001</v>
      </c>
      <c r="L185" s="554">
        <f>SUM(K185-G185)</f>
        <v>2736.5640000000058</v>
      </c>
      <c r="M185" s="555">
        <v>1.6637999999999999</v>
      </c>
      <c r="N185" s="556">
        <f>SUM(K185-G185)*M185</f>
        <v>4553.0951832000092</v>
      </c>
      <c r="O185" s="359"/>
      <c r="P185" s="359"/>
    </row>
    <row r="186" spans="1:26" s="112" customFormat="1" ht="15" customHeight="1">
      <c r="A186" s="546" t="s">
        <v>1587</v>
      </c>
      <c r="B186" s="545" t="s">
        <v>1588</v>
      </c>
      <c r="C186" s="571" t="s">
        <v>53</v>
      </c>
      <c r="D186" s="572">
        <v>41694</v>
      </c>
      <c r="E186" s="573">
        <v>6585</v>
      </c>
      <c r="F186" s="802">
        <v>1349</v>
      </c>
      <c r="G186" s="551">
        <f t="shared" si="58"/>
        <v>88831.65</v>
      </c>
      <c r="H186" s="552"/>
      <c r="I186" s="588">
        <v>41708</v>
      </c>
      <c r="J186" s="802">
        <v>1325</v>
      </c>
      <c r="K186" s="553">
        <f t="shared" si="59"/>
        <v>87251.25</v>
      </c>
      <c r="L186" s="554">
        <f>SUM(K186-G186)</f>
        <v>-1580.3999999999942</v>
      </c>
      <c r="M186" s="555">
        <v>1.6637999999999999</v>
      </c>
      <c r="N186" s="556">
        <f>SUM(K186-G186)*M186</f>
        <v>-2629.4695199999901</v>
      </c>
      <c r="O186" s="359"/>
      <c r="P186" s="359"/>
    </row>
    <row r="187" spans="1:26" s="112" customFormat="1" ht="15" customHeight="1">
      <c r="A187" s="546" t="s">
        <v>1499</v>
      </c>
      <c r="B187" s="545" t="s">
        <v>1500</v>
      </c>
      <c r="C187" s="571" t="s">
        <v>53</v>
      </c>
      <c r="D187" s="572">
        <v>41612</v>
      </c>
      <c r="E187" s="573">
        <v>11080</v>
      </c>
      <c r="F187" s="802">
        <v>823</v>
      </c>
      <c r="G187" s="551">
        <f t="shared" si="58"/>
        <v>91188.4</v>
      </c>
      <c r="H187" s="552"/>
      <c r="I187" s="588">
        <v>41710</v>
      </c>
      <c r="J187" s="802">
        <v>915.5</v>
      </c>
      <c r="K187" s="553">
        <f t="shared" si="59"/>
        <v>101437.4</v>
      </c>
      <c r="L187" s="554">
        <f>SUM(K187-G187)</f>
        <v>10249</v>
      </c>
      <c r="M187" s="555">
        <v>1.6620999999999999</v>
      </c>
      <c r="N187" s="556">
        <f>SUM(K187-G187)*M187</f>
        <v>17034.8629</v>
      </c>
      <c r="O187" s="359"/>
      <c r="P187" s="359"/>
    </row>
    <row r="188" spans="1:26" s="112" customFormat="1" ht="15" customHeight="1">
      <c r="A188" s="546" t="s">
        <v>812</v>
      </c>
      <c r="B188" s="545" t="s">
        <v>813</v>
      </c>
      <c r="C188" s="571" t="s">
        <v>53</v>
      </c>
      <c r="D188" s="572">
        <v>41689</v>
      </c>
      <c r="E188" s="573">
        <v>4829</v>
      </c>
      <c r="F188" s="802">
        <v>2459</v>
      </c>
      <c r="G188" s="551">
        <f t="shared" si="58"/>
        <v>118745.11</v>
      </c>
      <c r="H188" s="552"/>
      <c r="I188" s="588">
        <v>41722</v>
      </c>
      <c r="J188" s="802">
        <v>2639</v>
      </c>
      <c r="K188" s="553">
        <f t="shared" si="59"/>
        <v>127437.31</v>
      </c>
      <c r="L188" s="554">
        <f>SUM(K188-G188)</f>
        <v>8692.1999999999971</v>
      </c>
      <c r="M188" s="555">
        <v>1.6496</v>
      </c>
      <c r="N188" s="556">
        <f>SUM(K188-G188)*M188</f>
        <v>14338.653119999995</v>
      </c>
      <c r="O188" s="359"/>
      <c r="P188" s="359"/>
    </row>
    <row r="189" spans="1:26" s="114" customFormat="1" ht="15" customHeight="1">
      <c r="A189" s="576" t="s">
        <v>1620</v>
      </c>
      <c r="B189" s="586" t="s">
        <v>1621</v>
      </c>
      <c r="C189" s="577" t="s">
        <v>78</v>
      </c>
      <c r="D189" s="578">
        <v>41722</v>
      </c>
      <c r="E189" s="579">
        <v>1</v>
      </c>
      <c r="F189" s="803">
        <v>1120</v>
      </c>
      <c r="G189" s="580">
        <f t="shared" si="58"/>
        <v>11.2</v>
      </c>
      <c r="H189" s="581"/>
      <c r="I189" s="588">
        <v>41725</v>
      </c>
      <c r="J189" s="803">
        <v>1214</v>
      </c>
      <c r="K189" s="582">
        <f t="shared" si="59"/>
        <v>12.14</v>
      </c>
      <c r="L189" s="583">
        <f>SUM(G189-K189)</f>
        <v>-0.94000000000000128</v>
      </c>
      <c r="M189" s="584">
        <v>1.6606000000000001</v>
      </c>
      <c r="N189" s="585">
        <f>SUM(G189-K189)*M189</f>
        <v>-1.5609640000000022</v>
      </c>
      <c r="O189" s="358"/>
      <c r="P189" s="358"/>
    </row>
    <row r="190" spans="1:26" s="112" customFormat="1" ht="15" customHeight="1">
      <c r="A190" s="576" t="s">
        <v>1602</v>
      </c>
      <c r="B190" s="586" t="s">
        <v>1603</v>
      </c>
      <c r="C190" s="577" t="s">
        <v>78</v>
      </c>
      <c r="D190" s="578">
        <v>41710</v>
      </c>
      <c r="E190" s="579">
        <v>16542</v>
      </c>
      <c r="F190" s="803">
        <v>359.6</v>
      </c>
      <c r="G190" s="580">
        <f t="shared" si="58"/>
        <v>59485.031999999999</v>
      </c>
      <c r="H190" s="581"/>
      <c r="I190" s="588">
        <v>41731</v>
      </c>
      <c r="J190" s="803">
        <v>368.9</v>
      </c>
      <c r="K190" s="582">
        <f t="shared" si="59"/>
        <v>61023.437999999995</v>
      </c>
      <c r="L190" s="583">
        <f>SUM(G190-K190)</f>
        <v>-1538.4059999999954</v>
      </c>
      <c r="M190" s="584">
        <v>1.6623000000000001</v>
      </c>
      <c r="N190" s="585">
        <f>SUM(G190-K190)*M190</f>
        <v>-2557.2922937999924</v>
      </c>
      <c r="O190" s="358"/>
      <c r="P190" s="358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s="114" customFormat="1" ht="15" customHeight="1">
      <c r="A191" s="546" t="s">
        <v>1243</v>
      </c>
      <c r="B191" s="545" t="s">
        <v>1244</v>
      </c>
      <c r="C191" s="571" t="s">
        <v>53</v>
      </c>
      <c r="D191" s="572">
        <v>41653</v>
      </c>
      <c r="E191" s="573">
        <v>3071</v>
      </c>
      <c r="F191" s="802">
        <v>3725.5</v>
      </c>
      <c r="G191" s="551">
        <f t="shared" ref="G191:G196" si="60">SUM(E191*F191)/100</f>
        <v>114410.105</v>
      </c>
      <c r="H191" s="552"/>
      <c r="I191" s="588">
        <v>41737</v>
      </c>
      <c r="J191" s="802">
        <v>3832</v>
      </c>
      <c r="K191" s="553">
        <f t="shared" ref="K191:K196" si="61">SUM(E191*J191)/100</f>
        <v>117680.72</v>
      </c>
      <c r="L191" s="554">
        <f>SUM(K191-G191)</f>
        <v>3270.6150000000052</v>
      </c>
      <c r="M191" s="555">
        <v>1.6745000000000001</v>
      </c>
      <c r="N191" s="556">
        <f>SUM(K191-G191)*M191</f>
        <v>5476.6448175000087</v>
      </c>
      <c r="O191" s="359"/>
      <c r="P191" s="359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s="112" customFormat="1" ht="15" customHeight="1">
      <c r="A192" s="576" t="s">
        <v>713</v>
      </c>
      <c r="B192" s="586" t="s">
        <v>714</v>
      </c>
      <c r="C192" s="577" t="s">
        <v>78</v>
      </c>
      <c r="D192" s="578">
        <v>41737</v>
      </c>
      <c r="E192" s="579">
        <v>3158</v>
      </c>
      <c r="F192" s="803">
        <v>2680</v>
      </c>
      <c r="G192" s="580">
        <f t="shared" si="60"/>
        <v>84634.4</v>
      </c>
      <c r="H192" s="581"/>
      <c r="I192" s="588">
        <v>41752</v>
      </c>
      <c r="J192" s="803">
        <v>2806</v>
      </c>
      <c r="K192" s="582">
        <f t="shared" si="61"/>
        <v>88613.48</v>
      </c>
      <c r="L192" s="583">
        <f>SUM(G192-K192)</f>
        <v>-3979.0800000000017</v>
      </c>
      <c r="M192" s="584">
        <v>1.6778</v>
      </c>
      <c r="N192" s="585">
        <f>SUM(G192-K192)*M192</f>
        <v>-6676.1004240000029</v>
      </c>
      <c r="O192" s="358"/>
      <c r="P192" s="358"/>
      <c r="Q192" s="835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s="114" customFormat="1" ht="15" customHeight="1">
      <c r="A193" s="576" t="s">
        <v>787</v>
      </c>
      <c r="B193" s="586" t="s">
        <v>788</v>
      </c>
      <c r="C193" s="577" t="s">
        <v>78</v>
      </c>
      <c r="D193" s="578">
        <v>41737</v>
      </c>
      <c r="E193" s="579">
        <v>15308</v>
      </c>
      <c r="F193" s="803">
        <v>499.5</v>
      </c>
      <c r="G193" s="580">
        <f t="shared" si="60"/>
        <v>76463.460000000006</v>
      </c>
      <c r="H193" s="581"/>
      <c r="I193" s="588">
        <v>41753</v>
      </c>
      <c r="J193" s="803">
        <v>525.5</v>
      </c>
      <c r="K193" s="582">
        <f t="shared" si="61"/>
        <v>80443.539999999994</v>
      </c>
      <c r="L193" s="583">
        <f>SUM(G193-K193)</f>
        <v>-3980.0799999999872</v>
      </c>
      <c r="M193" s="584">
        <v>1.6808000000000001</v>
      </c>
      <c r="N193" s="585">
        <f>SUM(G193-K193)*M193</f>
        <v>-6689.7184639999787</v>
      </c>
      <c r="O193" s="358"/>
      <c r="P193" s="358"/>
    </row>
    <row r="194" spans="1:26" s="112" customFormat="1" ht="15" customHeight="1">
      <c r="A194" s="546" t="s">
        <v>1443</v>
      </c>
      <c r="B194" s="544" t="s">
        <v>1444</v>
      </c>
      <c r="C194" s="547" t="s">
        <v>53</v>
      </c>
      <c r="D194" s="548">
        <v>41577</v>
      </c>
      <c r="E194" s="549">
        <v>13012</v>
      </c>
      <c r="F194" s="804">
        <v>344.6</v>
      </c>
      <c r="G194" s="551">
        <f t="shared" si="60"/>
        <v>44839.351999999999</v>
      </c>
      <c r="H194" s="552"/>
      <c r="I194" s="587">
        <v>41760</v>
      </c>
      <c r="J194" s="804">
        <v>369.3</v>
      </c>
      <c r="K194" s="553">
        <f t="shared" si="61"/>
        <v>48053.316000000006</v>
      </c>
      <c r="L194" s="554">
        <f>SUM(K194-G194)</f>
        <v>3213.9640000000072</v>
      </c>
      <c r="M194" s="555">
        <v>1.6889000000000001</v>
      </c>
      <c r="N194" s="556">
        <f>SUM(K194-G194)*M194</f>
        <v>5428.0637996000123</v>
      </c>
      <c r="O194" s="359"/>
      <c r="P194" s="359"/>
    </row>
    <row r="195" spans="1:26" s="112" customFormat="1" ht="15" customHeight="1">
      <c r="A195" s="576" t="s">
        <v>1600</v>
      </c>
      <c r="B195" s="586" t="s">
        <v>1601</v>
      </c>
      <c r="C195" s="577" t="s">
        <v>78</v>
      </c>
      <c r="D195" s="578">
        <v>41709</v>
      </c>
      <c r="E195" s="579">
        <v>2186</v>
      </c>
      <c r="F195" s="803">
        <v>1360</v>
      </c>
      <c r="G195" s="580">
        <f t="shared" si="60"/>
        <v>29729.599999999999</v>
      </c>
      <c r="H195" s="581"/>
      <c r="I195" s="588">
        <v>41765</v>
      </c>
      <c r="J195" s="803">
        <v>1376</v>
      </c>
      <c r="K195" s="582">
        <f t="shared" si="61"/>
        <v>30079.360000000001</v>
      </c>
      <c r="L195" s="583">
        <f>SUM(G195-K195)</f>
        <v>-349.76000000000204</v>
      </c>
      <c r="M195" s="584">
        <v>1.6973</v>
      </c>
      <c r="N195" s="585">
        <f>SUM(G195-K195)*M195</f>
        <v>-593.64764800000341</v>
      </c>
      <c r="O195" s="358"/>
      <c r="P195" s="358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s="114" customFormat="1" ht="15" customHeight="1">
      <c r="A196" s="546" t="s">
        <v>1678</v>
      </c>
      <c r="B196" s="545" t="s">
        <v>1675</v>
      </c>
      <c r="C196" s="571" t="s">
        <v>53</v>
      </c>
      <c r="D196" s="572">
        <v>41751</v>
      </c>
      <c r="E196" s="573">
        <v>4892</v>
      </c>
      <c r="F196" s="802">
        <v>963.5</v>
      </c>
      <c r="G196" s="551">
        <f t="shared" si="60"/>
        <v>47134.42</v>
      </c>
      <c r="H196" s="552"/>
      <c r="I196" s="588">
        <v>41773</v>
      </c>
      <c r="J196" s="802">
        <v>886</v>
      </c>
      <c r="K196" s="553">
        <f t="shared" si="61"/>
        <v>43343.12</v>
      </c>
      <c r="L196" s="554">
        <f>SUM(K196-G196)</f>
        <v>-3791.2999999999956</v>
      </c>
      <c r="M196" s="555">
        <v>1.677</v>
      </c>
      <c r="N196" s="556">
        <f>SUM(K196-G196)*M196</f>
        <v>-6358.0100999999931</v>
      </c>
      <c r="O196" s="359"/>
      <c r="P196" s="359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s="112" customFormat="1" ht="15" customHeight="1">
      <c r="A197" s="546" t="s">
        <v>1673</v>
      </c>
      <c r="B197" s="545" t="s">
        <v>1674</v>
      </c>
      <c r="C197" s="571" t="s">
        <v>53</v>
      </c>
      <c r="D197" s="572">
        <v>41752</v>
      </c>
      <c r="E197" s="573">
        <v>5015</v>
      </c>
      <c r="F197" s="802">
        <v>2646</v>
      </c>
      <c r="G197" s="551">
        <f t="shared" ref="G197:G202" si="62">SUM(E197*F197)/100</f>
        <v>132696.9</v>
      </c>
      <c r="H197" s="552"/>
      <c r="I197" s="588">
        <v>41775</v>
      </c>
      <c r="J197" s="802">
        <v>2559</v>
      </c>
      <c r="K197" s="553">
        <f t="shared" ref="K197:K202" si="63">SUM(E197*J197)/100</f>
        <v>128333.85</v>
      </c>
      <c r="L197" s="554">
        <f>SUM(K197-G197)</f>
        <v>-4363.0499999999884</v>
      </c>
      <c r="M197" s="555">
        <v>1.6813</v>
      </c>
      <c r="N197" s="556">
        <f>SUM(K197-G197)*M197</f>
        <v>-7335.5959649999804</v>
      </c>
      <c r="O197" s="359"/>
      <c r="P197" s="359"/>
    </row>
    <row r="198" spans="1:26" s="114" customFormat="1" ht="15" customHeight="1">
      <c r="A198" s="546" t="s">
        <v>1710</v>
      </c>
      <c r="B198" s="545" t="s">
        <v>1711</v>
      </c>
      <c r="C198" s="571" t="s">
        <v>53</v>
      </c>
      <c r="D198" s="572">
        <v>41778</v>
      </c>
      <c r="E198" s="573">
        <v>11000</v>
      </c>
      <c r="F198" s="802">
        <v>319.60000000000002</v>
      </c>
      <c r="G198" s="551">
        <f t="shared" si="62"/>
        <v>35156.000000000007</v>
      </c>
      <c r="H198" s="552"/>
      <c r="I198" s="588">
        <v>41779</v>
      </c>
      <c r="J198" s="802">
        <v>305.60000000000002</v>
      </c>
      <c r="K198" s="553">
        <f t="shared" si="63"/>
        <v>33616.000000000007</v>
      </c>
      <c r="L198" s="554">
        <f>SUM(K198-G198)</f>
        <v>-1540</v>
      </c>
      <c r="M198" s="555">
        <v>1.6838</v>
      </c>
      <c r="N198" s="556">
        <f>SUM(K198-G198)*M198</f>
        <v>-2593.0520000000001</v>
      </c>
      <c r="O198" s="359"/>
      <c r="P198" s="359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s="114" customFormat="1" ht="15" customHeight="1">
      <c r="A199" s="576" t="s">
        <v>1702</v>
      </c>
      <c r="B199" s="586" t="s">
        <v>1703</v>
      </c>
      <c r="C199" s="577" t="s">
        <v>78</v>
      </c>
      <c r="D199" s="578">
        <v>41775</v>
      </c>
      <c r="E199" s="579">
        <v>29346</v>
      </c>
      <c r="F199" s="803">
        <v>233.9</v>
      </c>
      <c r="G199" s="580">
        <f t="shared" si="62"/>
        <v>68640.294000000009</v>
      </c>
      <c r="H199" s="581"/>
      <c r="I199" s="588">
        <v>41787</v>
      </c>
      <c r="J199" s="803">
        <v>246.7</v>
      </c>
      <c r="K199" s="582">
        <f t="shared" si="63"/>
        <v>72396.581999999995</v>
      </c>
      <c r="L199" s="583">
        <f>SUM(G199-K199)</f>
        <v>-3756.2879999999859</v>
      </c>
      <c r="M199" s="584">
        <v>1.6713</v>
      </c>
      <c r="N199" s="585">
        <f>SUM(G199-K199)*M199</f>
        <v>-6277.8841343999766</v>
      </c>
      <c r="O199" s="358"/>
      <c r="P199" s="358"/>
    </row>
    <row r="200" spans="1:26" s="112" customFormat="1" ht="15" customHeight="1">
      <c r="A200" s="576" t="s">
        <v>1604</v>
      </c>
      <c r="B200" s="586" t="s">
        <v>1605</v>
      </c>
      <c r="C200" s="577" t="s">
        <v>78</v>
      </c>
      <c r="D200" s="578">
        <v>41710</v>
      </c>
      <c r="E200" s="579">
        <v>5089</v>
      </c>
      <c r="F200" s="803">
        <v>526.5</v>
      </c>
      <c r="G200" s="580">
        <f t="shared" si="62"/>
        <v>26793.584999999999</v>
      </c>
      <c r="H200" s="581"/>
      <c r="I200" s="588">
        <v>41787</v>
      </c>
      <c r="J200" s="803">
        <v>367.1</v>
      </c>
      <c r="K200" s="582">
        <f t="shared" si="63"/>
        <v>18681.719000000001</v>
      </c>
      <c r="L200" s="583">
        <f>SUM(G200-K200)</f>
        <v>8111.8659999999982</v>
      </c>
      <c r="M200" s="584">
        <v>1.6713</v>
      </c>
      <c r="N200" s="585">
        <f>SUM(G200-K200)*M200</f>
        <v>13557.361645799998</v>
      </c>
      <c r="O200" s="358"/>
      <c r="P200" s="358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1:26" s="112" customFormat="1" ht="15" customHeight="1">
      <c r="A201" s="546" t="s">
        <v>1697</v>
      </c>
      <c r="B201" s="545" t="s">
        <v>738</v>
      </c>
      <c r="C201" s="571" t="s">
        <v>53</v>
      </c>
      <c r="D201" s="572">
        <v>41774</v>
      </c>
      <c r="E201" s="573">
        <v>17350</v>
      </c>
      <c r="F201" s="802">
        <v>860.5</v>
      </c>
      <c r="G201" s="551">
        <f t="shared" si="62"/>
        <v>149296.75</v>
      </c>
      <c r="H201" s="552"/>
      <c r="I201" s="588">
        <v>41794</v>
      </c>
      <c r="J201" s="802">
        <v>848</v>
      </c>
      <c r="K201" s="553">
        <f t="shared" si="63"/>
        <v>147128</v>
      </c>
      <c r="L201" s="554">
        <f t="shared" ref="L201:L206" si="64">SUM(K201-G201)</f>
        <v>-2168.75</v>
      </c>
      <c r="M201" s="555">
        <v>1.6737</v>
      </c>
      <c r="N201" s="556">
        <f t="shared" ref="N201:N206" si="65">SUM(K201-G201)*M201</f>
        <v>-3629.836875</v>
      </c>
      <c r="O201" s="359"/>
      <c r="P201" s="359"/>
    </row>
    <row r="202" spans="1:26" s="112" customFormat="1" ht="15" customHeight="1">
      <c r="A202" s="546" t="s">
        <v>1700</v>
      </c>
      <c r="B202" s="545" t="s">
        <v>1701</v>
      </c>
      <c r="C202" s="571" t="s">
        <v>53</v>
      </c>
      <c r="D202" s="572">
        <v>41775</v>
      </c>
      <c r="E202" s="573">
        <v>4238</v>
      </c>
      <c r="F202" s="802">
        <v>2719</v>
      </c>
      <c r="G202" s="551">
        <f t="shared" si="62"/>
        <v>115231.22</v>
      </c>
      <c r="H202" s="552"/>
      <c r="I202" s="588">
        <v>41796</v>
      </c>
      <c r="J202" s="802">
        <v>2629</v>
      </c>
      <c r="K202" s="553">
        <f t="shared" si="63"/>
        <v>111417.02</v>
      </c>
      <c r="L202" s="554">
        <f t="shared" si="64"/>
        <v>-3814.1999999999971</v>
      </c>
      <c r="M202" s="555">
        <v>1.6798999999999999</v>
      </c>
      <c r="N202" s="556">
        <f t="shared" si="65"/>
        <v>-6407.4745799999946</v>
      </c>
      <c r="O202" s="359"/>
      <c r="P202" s="359"/>
    </row>
    <row r="203" spans="1:26" s="112" customFormat="1" ht="15" customHeight="1">
      <c r="A203" s="546" t="s">
        <v>1694</v>
      </c>
      <c r="B203" s="545" t="s">
        <v>1695</v>
      </c>
      <c r="C203" s="571" t="s">
        <v>53</v>
      </c>
      <c r="D203" s="572">
        <v>41772</v>
      </c>
      <c r="E203" s="573">
        <v>23500</v>
      </c>
      <c r="F203" s="802">
        <v>257.25</v>
      </c>
      <c r="G203" s="551">
        <f t="shared" ref="G203:G208" si="66">SUM(E203*F203)/100</f>
        <v>60453.75</v>
      </c>
      <c r="H203" s="552"/>
      <c r="I203" s="588">
        <v>41803</v>
      </c>
      <c r="J203" s="802">
        <v>261</v>
      </c>
      <c r="K203" s="553">
        <f t="shared" ref="K203:K208" si="67">SUM(E203*J203)/100</f>
        <v>61335</v>
      </c>
      <c r="L203" s="554">
        <f t="shared" si="64"/>
        <v>881.25</v>
      </c>
      <c r="M203" s="555">
        <v>1.6959</v>
      </c>
      <c r="N203" s="556">
        <f t="shared" si="65"/>
        <v>1494.5118749999999</v>
      </c>
      <c r="O203" s="359"/>
      <c r="P203" s="359"/>
    </row>
    <row r="204" spans="1:26" s="112" customFormat="1" ht="15" customHeight="1">
      <c r="A204" s="546" t="s">
        <v>713</v>
      </c>
      <c r="B204" s="545" t="s">
        <v>714</v>
      </c>
      <c r="C204" s="571" t="s">
        <v>53</v>
      </c>
      <c r="D204" s="572">
        <v>41809</v>
      </c>
      <c r="E204" s="573">
        <v>2956</v>
      </c>
      <c r="F204" s="802">
        <v>3099</v>
      </c>
      <c r="G204" s="551">
        <f t="shared" si="66"/>
        <v>91606.44</v>
      </c>
      <c r="H204" s="552"/>
      <c r="I204" s="588">
        <v>41830</v>
      </c>
      <c r="J204" s="802">
        <v>2961</v>
      </c>
      <c r="K204" s="553">
        <f t="shared" si="67"/>
        <v>87527.16</v>
      </c>
      <c r="L204" s="554">
        <f t="shared" si="64"/>
        <v>-4079.2799999999988</v>
      </c>
      <c r="M204" s="555">
        <v>1.7122999999999999</v>
      </c>
      <c r="N204" s="556">
        <f t="shared" si="65"/>
        <v>-6984.9511439999978</v>
      </c>
      <c r="O204" s="359"/>
      <c r="P204" s="359"/>
    </row>
    <row r="205" spans="1:26" s="114" customFormat="1" ht="15" customHeight="1">
      <c r="A205" s="546" t="s">
        <v>1751</v>
      </c>
      <c r="B205" s="545" t="s">
        <v>1752</v>
      </c>
      <c r="C205" s="571" t="s">
        <v>53</v>
      </c>
      <c r="D205" s="572">
        <v>41809</v>
      </c>
      <c r="E205" s="573">
        <v>24025</v>
      </c>
      <c r="F205" s="802">
        <v>518</v>
      </c>
      <c r="G205" s="551">
        <f t="shared" si="66"/>
        <v>124449.5</v>
      </c>
      <c r="H205" s="552"/>
      <c r="I205" s="588">
        <v>41830</v>
      </c>
      <c r="J205" s="802">
        <v>509.4</v>
      </c>
      <c r="K205" s="553">
        <f t="shared" si="67"/>
        <v>122383.35</v>
      </c>
      <c r="L205" s="554">
        <f t="shared" si="64"/>
        <v>-2066.1499999999942</v>
      </c>
      <c r="M205" s="555">
        <v>1.7122999999999999</v>
      </c>
      <c r="N205" s="556">
        <f t="shared" si="65"/>
        <v>-3537.86864499999</v>
      </c>
      <c r="O205" s="359"/>
      <c r="P205" s="359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s="112" customFormat="1" ht="15" customHeight="1">
      <c r="A206" s="546" t="s">
        <v>1713</v>
      </c>
      <c r="B206" s="545" t="s">
        <v>1714</v>
      </c>
      <c r="C206" s="571" t="s">
        <v>53</v>
      </c>
      <c r="D206" s="572">
        <v>41782</v>
      </c>
      <c r="E206" s="573">
        <v>3671</v>
      </c>
      <c r="F206" s="802">
        <v>3316</v>
      </c>
      <c r="G206" s="551">
        <f t="shared" si="66"/>
        <v>121730.36</v>
      </c>
      <c r="H206" s="552"/>
      <c r="I206" s="588">
        <v>41830</v>
      </c>
      <c r="J206" s="802">
        <v>3216</v>
      </c>
      <c r="K206" s="553">
        <f t="shared" si="67"/>
        <v>118059.36</v>
      </c>
      <c r="L206" s="554">
        <f t="shared" si="64"/>
        <v>-3671</v>
      </c>
      <c r="M206" s="555">
        <v>1.7122999999999999</v>
      </c>
      <c r="N206" s="556">
        <f t="shared" si="65"/>
        <v>-6285.8532999999998</v>
      </c>
      <c r="O206" s="359"/>
      <c r="P206" s="359"/>
    </row>
    <row r="207" spans="1:26" s="112" customFormat="1" ht="15" customHeight="1">
      <c r="A207" s="546" t="s">
        <v>1788</v>
      </c>
      <c r="B207" s="545" t="s">
        <v>1679</v>
      </c>
      <c r="C207" s="571" t="s">
        <v>53</v>
      </c>
      <c r="D207" s="572">
        <v>41757</v>
      </c>
      <c r="E207" s="573">
        <v>20630</v>
      </c>
      <c r="F207" s="802">
        <v>519</v>
      </c>
      <c r="G207" s="551">
        <f t="shared" si="66"/>
        <v>107069.7</v>
      </c>
      <c r="H207" s="552"/>
      <c r="I207" s="588">
        <v>41852</v>
      </c>
      <c r="J207" s="802">
        <v>509.9</v>
      </c>
      <c r="K207" s="553">
        <f t="shared" si="67"/>
        <v>105192.37</v>
      </c>
      <c r="L207" s="554">
        <f>SUM(K207-G207)</f>
        <v>-1877.3300000000017</v>
      </c>
      <c r="M207" s="555">
        <v>1.6818</v>
      </c>
      <c r="N207" s="556">
        <f>SUM(K207-G207)*M207</f>
        <v>-3157.2935940000029</v>
      </c>
      <c r="O207" s="359"/>
      <c r="P207" s="359"/>
    </row>
    <row r="208" spans="1:26" s="114" customFormat="1" ht="15" customHeight="1">
      <c r="A208" s="576" t="s">
        <v>1810</v>
      </c>
      <c r="B208" s="586" t="s">
        <v>1811</v>
      </c>
      <c r="C208" s="577" t="s">
        <v>78</v>
      </c>
      <c r="D208" s="578">
        <v>41891</v>
      </c>
      <c r="E208" s="579">
        <v>14550</v>
      </c>
      <c r="F208" s="803">
        <v>617</v>
      </c>
      <c r="G208" s="580">
        <f t="shared" si="66"/>
        <v>89773.5</v>
      </c>
      <c r="H208" s="581"/>
      <c r="I208" s="588">
        <v>41901</v>
      </c>
      <c r="J208" s="803">
        <v>647</v>
      </c>
      <c r="K208" s="582">
        <f t="shared" si="67"/>
        <v>94138.5</v>
      </c>
      <c r="L208" s="583">
        <f>SUM(G208-K208)</f>
        <v>-4365</v>
      </c>
      <c r="M208" s="584">
        <v>1.6613</v>
      </c>
      <c r="N208" s="585">
        <f>SUM(G208-K208)*M208</f>
        <v>-7251.5744999999997</v>
      </c>
      <c r="O208" s="358"/>
      <c r="P208" s="358"/>
    </row>
    <row r="209" spans="1:26" s="112" customFormat="1" ht="15" customHeight="1">
      <c r="A209" s="546" t="s">
        <v>1245</v>
      </c>
      <c r="B209" s="545" t="s">
        <v>760</v>
      </c>
      <c r="C209" s="571" t="s">
        <v>53</v>
      </c>
      <c r="D209" s="572">
        <v>41884</v>
      </c>
      <c r="E209" s="573">
        <v>43780</v>
      </c>
      <c r="F209" s="802">
        <v>216.3</v>
      </c>
      <c r="G209" s="551">
        <f t="shared" ref="G209:G216" si="68">SUM(E209*F209)/100</f>
        <v>94696.14</v>
      </c>
      <c r="H209" s="552"/>
      <c r="I209" s="588">
        <v>41903</v>
      </c>
      <c r="J209" s="802">
        <v>207.9</v>
      </c>
      <c r="K209" s="553">
        <f t="shared" ref="K209:K216" si="69">SUM(E209*J209)/100</f>
        <v>91018.62</v>
      </c>
      <c r="L209" s="554">
        <f>SUM(K209-G209)</f>
        <v>-3677.5200000000041</v>
      </c>
      <c r="M209" s="555">
        <v>1.6571</v>
      </c>
      <c r="N209" s="556">
        <f>SUM(K209-G209)*M209</f>
        <v>-6094.0183920000072</v>
      </c>
      <c r="O209" s="359"/>
      <c r="P209" s="359"/>
    </row>
    <row r="210" spans="1:26" s="112" customFormat="1" ht="15" customHeight="1">
      <c r="A210" s="546" t="s">
        <v>1065</v>
      </c>
      <c r="B210" s="545" t="s">
        <v>1848</v>
      </c>
      <c r="C210" s="571" t="s">
        <v>53</v>
      </c>
      <c r="D210" s="572">
        <v>41920</v>
      </c>
      <c r="E210" s="573">
        <v>122441</v>
      </c>
      <c r="F210" s="802">
        <v>142.4</v>
      </c>
      <c r="G210" s="551">
        <f t="shared" si="68"/>
        <v>174355.98400000003</v>
      </c>
      <c r="H210" s="552"/>
      <c r="I210" s="588">
        <v>41970</v>
      </c>
      <c r="J210" s="802">
        <v>147.30000000000001</v>
      </c>
      <c r="K210" s="553">
        <f t="shared" si="69"/>
        <v>180355.59299999999</v>
      </c>
      <c r="L210" s="554">
        <f>SUM(K210-G210)</f>
        <v>5999.6089999999676</v>
      </c>
      <c r="M210" s="555">
        <v>1.5722</v>
      </c>
      <c r="N210" s="556">
        <f>SUM(K210-G210)*M210</f>
        <v>9432.5852697999489</v>
      </c>
      <c r="O210" s="359"/>
      <c r="P210" s="359"/>
    </row>
    <row r="211" spans="1:26" s="112" customFormat="1" ht="15" customHeight="1">
      <c r="A211" s="546" t="s">
        <v>1751</v>
      </c>
      <c r="B211" s="545" t="s">
        <v>1752</v>
      </c>
      <c r="C211" s="571" t="s">
        <v>53</v>
      </c>
      <c r="D211" s="572">
        <v>41941</v>
      </c>
      <c r="E211" s="573">
        <v>9583</v>
      </c>
      <c r="F211" s="802">
        <v>445.35</v>
      </c>
      <c r="G211" s="551">
        <f t="shared" si="68"/>
        <v>42677.890500000001</v>
      </c>
      <c r="H211" s="552"/>
      <c r="I211" s="588">
        <v>41971</v>
      </c>
      <c r="J211" s="802">
        <v>417.8</v>
      </c>
      <c r="K211" s="553">
        <f t="shared" si="69"/>
        <v>40037.773999999998</v>
      </c>
      <c r="L211" s="554">
        <f>SUM(K211-G211)</f>
        <v>-2640.1165000000037</v>
      </c>
      <c r="M211" s="555">
        <v>1.5643</v>
      </c>
      <c r="N211" s="556">
        <f>SUM(K211-G211)*M211</f>
        <v>-4129.9342409500059</v>
      </c>
      <c r="O211" s="359"/>
      <c r="P211" s="359"/>
    </row>
    <row r="212" spans="1:26" s="112" customFormat="1" ht="15" customHeight="1">
      <c r="A212" s="546" t="s">
        <v>1879</v>
      </c>
      <c r="B212" s="545" t="s">
        <v>1880</v>
      </c>
      <c r="C212" s="571" t="s">
        <v>53</v>
      </c>
      <c r="D212" s="572">
        <v>41974</v>
      </c>
      <c r="E212" s="573">
        <v>12500</v>
      </c>
      <c r="F212" s="802">
        <v>475.4</v>
      </c>
      <c r="G212" s="551">
        <f t="shared" si="68"/>
        <v>59425</v>
      </c>
      <c r="H212" s="552"/>
      <c r="I212" s="588">
        <v>41981</v>
      </c>
      <c r="J212" s="802">
        <v>451.4</v>
      </c>
      <c r="K212" s="553">
        <f t="shared" si="69"/>
        <v>56425</v>
      </c>
      <c r="L212" s="554">
        <f>SUM(K212-G212)</f>
        <v>-3000</v>
      </c>
      <c r="M212" s="555">
        <v>1.5652999999999999</v>
      </c>
      <c r="N212" s="556">
        <f>SUM(K212-G212)*M212</f>
        <v>-4695.8999999999996</v>
      </c>
      <c r="O212" s="359"/>
      <c r="P212" s="359"/>
    </row>
    <row r="213" spans="1:26" s="112" customFormat="1" ht="15" customHeight="1">
      <c r="A213" s="546" t="s">
        <v>1872</v>
      </c>
      <c r="B213" s="545" t="s">
        <v>1390</v>
      </c>
      <c r="C213" s="571" t="s">
        <v>53</v>
      </c>
      <c r="D213" s="572">
        <v>41971</v>
      </c>
      <c r="E213" s="573">
        <v>28500</v>
      </c>
      <c r="F213" s="802">
        <v>356</v>
      </c>
      <c r="G213" s="551">
        <f t="shared" si="68"/>
        <v>101460</v>
      </c>
      <c r="H213" s="552"/>
      <c r="I213" s="588">
        <v>41981</v>
      </c>
      <c r="J213" s="802">
        <v>344</v>
      </c>
      <c r="K213" s="553">
        <f t="shared" si="69"/>
        <v>98040</v>
      </c>
      <c r="L213" s="554">
        <f>SUM(K213-G213)</f>
        <v>-3420</v>
      </c>
      <c r="M213" s="555">
        <v>1.5652999999999999</v>
      </c>
      <c r="N213" s="556">
        <f>SUM(K213-G213)*M213</f>
        <v>-5353.326</v>
      </c>
      <c r="O213" s="359"/>
      <c r="P213" s="359"/>
    </row>
    <row r="214" spans="1:26" s="112" customFormat="1" ht="15" customHeight="1">
      <c r="A214" s="576" t="s">
        <v>1415</v>
      </c>
      <c r="B214" s="586" t="s">
        <v>1414</v>
      </c>
      <c r="C214" s="577" t="s">
        <v>78</v>
      </c>
      <c r="D214" s="578">
        <v>41970</v>
      </c>
      <c r="E214" s="579">
        <v>4512</v>
      </c>
      <c r="F214" s="803">
        <v>1412</v>
      </c>
      <c r="G214" s="580">
        <f t="shared" si="68"/>
        <v>63709.440000000002</v>
      </c>
      <c r="H214" s="581"/>
      <c r="I214" s="588">
        <v>41984</v>
      </c>
      <c r="J214" s="803">
        <v>1490</v>
      </c>
      <c r="K214" s="582">
        <f t="shared" si="69"/>
        <v>67228.800000000003</v>
      </c>
      <c r="L214" s="583">
        <f>SUM(G214-K214)</f>
        <v>-3519.3600000000006</v>
      </c>
      <c r="M214" s="555">
        <v>1.5721000000000001</v>
      </c>
      <c r="N214" s="585">
        <f>SUM(G214-K214)*M214</f>
        <v>-5532.7858560000013</v>
      </c>
      <c r="O214" s="358"/>
      <c r="P214" s="358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s="114" customFormat="1" ht="15" customHeight="1">
      <c r="A215" s="546" t="s">
        <v>1894</v>
      </c>
      <c r="B215" s="545" t="s">
        <v>1703</v>
      </c>
      <c r="C215" s="571" t="s">
        <v>53</v>
      </c>
      <c r="D215" s="572">
        <v>41983</v>
      </c>
      <c r="E215" s="573">
        <v>16450</v>
      </c>
      <c r="F215" s="802">
        <v>280.2</v>
      </c>
      <c r="G215" s="551">
        <f t="shared" si="68"/>
        <v>46092.9</v>
      </c>
      <c r="H215" s="552"/>
      <c r="I215" s="588">
        <v>41985</v>
      </c>
      <c r="J215" s="802">
        <v>268.2</v>
      </c>
      <c r="K215" s="553">
        <f t="shared" si="69"/>
        <v>44118.9</v>
      </c>
      <c r="L215" s="554">
        <f t="shared" ref="L215:L222" si="70">SUM(K215-G215)</f>
        <v>-1974</v>
      </c>
      <c r="M215" s="555">
        <v>1.5713999999999999</v>
      </c>
      <c r="N215" s="556">
        <f t="shared" ref="N215:N222" si="71">SUM(K215-G215)*M215</f>
        <v>-3101.9435999999996</v>
      </c>
      <c r="O215" s="359"/>
      <c r="P215" s="359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s="112" customFormat="1" ht="15" customHeight="1">
      <c r="A216" s="546" t="s">
        <v>1871</v>
      </c>
      <c r="B216" s="545" t="s">
        <v>944</v>
      </c>
      <c r="C216" s="571" t="s">
        <v>53</v>
      </c>
      <c r="D216" s="572">
        <v>41967</v>
      </c>
      <c r="E216" s="573">
        <v>5027</v>
      </c>
      <c r="F216" s="802">
        <v>2139</v>
      </c>
      <c r="G216" s="551">
        <f t="shared" si="68"/>
        <v>107527.53</v>
      </c>
      <c r="H216" s="552"/>
      <c r="I216" s="588">
        <v>41985</v>
      </c>
      <c r="J216" s="802">
        <v>2114</v>
      </c>
      <c r="K216" s="553">
        <f t="shared" si="69"/>
        <v>106270.78</v>
      </c>
      <c r="L216" s="554">
        <f t="shared" si="70"/>
        <v>-1256.75</v>
      </c>
      <c r="M216" s="555">
        <v>1.5713999999999999</v>
      </c>
      <c r="N216" s="556">
        <f t="shared" si="71"/>
        <v>-1974.8569499999999</v>
      </c>
      <c r="O216" s="359"/>
      <c r="P216" s="359"/>
    </row>
    <row r="217" spans="1:26" s="112" customFormat="1" ht="15" customHeight="1">
      <c r="A217" s="546" t="s">
        <v>830</v>
      </c>
      <c r="B217" s="545" t="s">
        <v>504</v>
      </c>
      <c r="C217" s="571" t="s">
        <v>53</v>
      </c>
      <c r="D217" s="572">
        <v>41970</v>
      </c>
      <c r="E217" s="573">
        <v>7298</v>
      </c>
      <c r="F217" s="802">
        <v>1526</v>
      </c>
      <c r="G217" s="551">
        <f t="shared" ref="G217:G222" si="72">SUM(E217*F217)/100</f>
        <v>111367.48</v>
      </c>
      <c r="H217" s="552"/>
      <c r="I217" s="588">
        <v>41988</v>
      </c>
      <c r="J217" s="802">
        <v>1458</v>
      </c>
      <c r="K217" s="553">
        <f t="shared" ref="K217:K222" si="73">SUM(E217*J217)/100</f>
        <v>106404.84</v>
      </c>
      <c r="L217" s="554">
        <f t="shared" si="70"/>
        <v>-4962.6399999999994</v>
      </c>
      <c r="M217" s="555">
        <v>1.5642</v>
      </c>
      <c r="N217" s="556">
        <f t="shared" si="71"/>
        <v>-7762.5614879999994</v>
      </c>
      <c r="O217" s="359"/>
      <c r="P217" s="359"/>
    </row>
    <row r="218" spans="1:26" s="112" customFormat="1" ht="15" customHeight="1">
      <c r="A218" s="546" t="s">
        <v>1870</v>
      </c>
      <c r="B218" s="545" t="s">
        <v>1869</v>
      </c>
      <c r="C218" s="571" t="s">
        <v>53</v>
      </c>
      <c r="D218" s="572">
        <v>41970</v>
      </c>
      <c r="E218" s="573">
        <v>14140</v>
      </c>
      <c r="F218" s="802">
        <v>714</v>
      </c>
      <c r="G218" s="551">
        <f t="shared" si="72"/>
        <v>100959.6</v>
      </c>
      <c r="H218" s="552"/>
      <c r="I218" s="588">
        <v>41989</v>
      </c>
      <c r="J218" s="802">
        <v>682</v>
      </c>
      <c r="K218" s="553">
        <f t="shared" si="73"/>
        <v>96434.8</v>
      </c>
      <c r="L218" s="554">
        <f t="shared" si="70"/>
        <v>-4524.8000000000029</v>
      </c>
      <c r="M218" s="555">
        <v>1.5737000000000001</v>
      </c>
      <c r="N218" s="556">
        <f t="shared" si="71"/>
        <v>-7120.677760000005</v>
      </c>
      <c r="O218" s="359"/>
      <c r="P218" s="359"/>
    </row>
    <row r="219" spans="1:26" s="112" customFormat="1" ht="15" customHeight="1">
      <c r="A219" s="546" t="s">
        <v>1904</v>
      </c>
      <c r="B219" s="545" t="s">
        <v>1905</v>
      </c>
      <c r="C219" s="571" t="s">
        <v>53</v>
      </c>
      <c r="D219" s="572">
        <v>41995</v>
      </c>
      <c r="E219" s="573">
        <v>18000</v>
      </c>
      <c r="F219" s="802">
        <v>54.5</v>
      </c>
      <c r="G219" s="551">
        <f t="shared" si="72"/>
        <v>9810</v>
      </c>
      <c r="H219" s="552"/>
      <c r="I219" s="588">
        <v>42016</v>
      </c>
      <c r="J219" s="802">
        <v>32</v>
      </c>
      <c r="K219" s="553">
        <f t="shared" si="73"/>
        <v>5760</v>
      </c>
      <c r="L219" s="554">
        <f t="shared" si="70"/>
        <v>-4050</v>
      </c>
      <c r="M219" s="555">
        <v>1.5162</v>
      </c>
      <c r="N219" s="556">
        <f t="shared" si="71"/>
        <v>-6140.61</v>
      </c>
      <c r="O219" s="359"/>
      <c r="P219" s="359"/>
    </row>
    <row r="220" spans="1:26" s="112" customFormat="1" ht="15" customHeight="1">
      <c r="A220" s="546" t="s">
        <v>1907</v>
      </c>
      <c r="B220" s="545" t="s">
        <v>1906</v>
      </c>
      <c r="C220" s="571" t="s">
        <v>53</v>
      </c>
      <c r="D220" s="572">
        <v>41995</v>
      </c>
      <c r="E220" s="573">
        <v>14000</v>
      </c>
      <c r="F220" s="802">
        <v>46.6</v>
      </c>
      <c r="G220" s="551">
        <f t="shared" si="72"/>
        <v>6524</v>
      </c>
      <c r="H220" s="552"/>
      <c r="I220" s="588">
        <v>42016</v>
      </c>
      <c r="J220" s="802">
        <v>30.55</v>
      </c>
      <c r="K220" s="553">
        <f t="shared" si="73"/>
        <v>4277</v>
      </c>
      <c r="L220" s="554">
        <f t="shared" si="70"/>
        <v>-2247</v>
      </c>
      <c r="M220" s="555">
        <v>1.5162</v>
      </c>
      <c r="N220" s="556">
        <f t="shared" si="71"/>
        <v>-3406.9014000000002</v>
      </c>
      <c r="O220" s="359"/>
      <c r="P220" s="359"/>
    </row>
    <row r="221" spans="1:26" s="112" customFormat="1" ht="15" customHeight="1">
      <c r="A221" s="546" t="s">
        <v>1919</v>
      </c>
      <c r="B221" s="545" t="s">
        <v>1920</v>
      </c>
      <c r="C221" s="571" t="s">
        <v>53</v>
      </c>
      <c r="D221" s="572">
        <v>42002</v>
      </c>
      <c r="E221" s="573">
        <v>7000</v>
      </c>
      <c r="F221" s="802">
        <v>621.20000000000005</v>
      </c>
      <c r="G221" s="551">
        <f t="shared" si="72"/>
        <v>43484</v>
      </c>
      <c r="H221" s="552"/>
      <c r="I221" s="588">
        <v>42011</v>
      </c>
      <c r="J221" s="802">
        <v>586.5</v>
      </c>
      <c r="K221" s="553">
        <f t="shared" si="73"/>
        <v>41055</v>
      </c>
      <c r="L221" s="554">
        <f t="shared" si="70"/>
        <v>-2429</v>
      </c>
      <c r="M221" s="555">
        <v>1.5103</v>
      </c>
      <c r="N221" s="556">
        <f t="shared" si="71"/>
        <v>-3668.5187000000001</v>
      </c>
      <c r="O221" s="359"/>
      <c r="P221" s="359"/>
    </row>
    <row r="222" spans="1:26" s="112" customFormat="1" ht="15" customHeight="1">
      <c r="A222" s="546" t="s">
        <v>1913</v>
      </c>
      <c r="B222" s="545" t="s">
        <v>1914</v>
      </c>
      <c r="C222" s="571" t="s">
        <v>53</v>
      </c>
      <c r="D222" s="572">
        <v>41997</v>
      </c>
      <c r="E222" s="573">
        <v>23500</v>
      </c>
      <c r="F222" s="802">
        <v>249.3</v>
      </c>
      <c r="G222" s="551">
        <f t="shared" si="72"/>
        <v>58585.5</v>
      </c>
      <c r="H222" s="552"/>
      <c r="I222" s="588">
        <v>42010</v>
      </c>
      <c r="J222" s="802">
        <v>240.3</v>
      </c>
      <c r="K222" s="553">
        <f t="shared" si="73"/>
        <v>56470.5</v>
      </c>
      <c r="L222" s="554">
        <f t="shared" si="70"/>
        <v>-2115</v>
      </c>
      <c r="M222" s="555">
        <v>1.5133000000000001</v>
      </c>
      <c r="N222" s="556">
        <f t="shared" si="71"/>
        <v>-3200.6295</v>
      </c>
      <c r="O222" s="359"/>
      <c r="P222" s="359"/>
    </row>
    <row r="223" spans="1:26" s="112" customFormat="1" ht="15" customHeight="1">
      <c r="A223" s="546" t="s">
        <v>1933</v>
      </c>
      <c r="B223" s="545" t="s">
        <v>1934</v>
      </c>
      <c r="C223" s="571" t="s">
        <v>53</v>
      </c>
      <c r="D223" s="572">
        <v>42017</v>
      </c>
      <c r="E223" s="573">
        <v>1835</v>
      </c>
      <c r="F223" s="802">
        <v>3580</v>
      </c>
      <c r="G223" s="551">
        <f t="shared" ref="G223:G228" si="74">SUM(E223*F223)/100</f>
        <v>65693</v>
      </c>
      <c r="H223" s="552"/>
      <c r="I223" s="588">
        <v>42041</v>
      </c>
      <c r="J223" s="802">
        <v>3632</v>
      </c>
      <c r="K223" s="553">
        <f t="shared" ref="K223:K228" si="75">SUM(E223*J223)/100</f>
        <v>66647.199999999997</v>
      </c>
      <c r="L223" s="554">
        <f>SUM(K223-G223)</f>
        <v>954.19999999999709</v>
      </c>
      <c r="M223" s="555">
        <v>1.5133000000000001</v>
      </c>
      <c r="N223" s="556">
        <f>SUM(K223-G223)*M223</f>
        <v>1443.9908599999958</v>
      </c>
      <c r="O223" s="359"/>
      <c r="P223" s="359"/>
    </row>
    <row r="224" spans="1:26" s="114" customFormat="1" ht="15" customHeight="1">
      <c r="A224" s="576" t="s">
        <v>1849</v>
      </c>
      <c r="B224" s="586" t="s">
        <v>1555</v>
      </c>
      <c r="C224" s="577" t="s">
        <v>78</v>
      </c>
      <c r="D224" s="578">
        <v>41922</v>
      </c>
      <c r="E224" s="579">
        <v>10104</v>
      </c>
      <c r="F224" s="803">
        <v>607.65</v>
      </c>
      <c r="G224" s="580">
        <f t="shared" si="74"/>
        <v>61396.955999999998</v>
      </c>
      <c r="H224" s="581"/>
      <c r="I224" s="588">
        <v>42041</v>
      </c>
      <c r="J224" s="803">
        <v>382.8</v>
      </c>
      <c r="K224" s="582">
        <f t="shared" si="75"/>
        <v>38678.112000000001</v>
      </c>
      <c r="L224" s="583">
        <f>SUM(G224-K224)</f>
        <v>22718.843999999997</v>
      </c>
      <c r="M224" s="555">
        <v>1.5133000000000001</v>
      </c>
      <c r="N224" s="585">
        <f>SUM(G224-K224)*M224</f>
        <v>34380.426625200002</v>
      </c>
      <c r="O224" s="358"/>
      <c r="P224" s="358"/>
    </row>
    <row r="225" spans="1:16" s="112" customFormat="1" ht="15" customHeight="1">
      <c r="A225" s="546" t="s">
        <v>1926</v>
      </c>
      <c r="B225" s="545" t="s">
        <v>1927</v>
      </c>
      <c r="C225" s="571" t="s">
        <v>53</v>
      </c>
      <c r="D225" s="572">
        <v>42010</v>
      </c>
      <c r="E225" s="573">
        <v>11022</v>
      </c>
      <c r="F225" s="802">
        <v>552</v>
      </c>
      <c r="G225" s="551">
        <f t="shared" si="74"/>
        <v>60841.440000000002</v>
      </c>
      <c r="H225" s="552"/>
      <c r="I225" s="588">
        <v>42044</v>
      </c>
      <c r="J225" s="802">
        <v>561</v>
      </c>
      <c r="K225" s="553">
        <f t="shared" si="75"/>
        <v>61833.42</v>
      </c>
      <c r="L225" s="554">
        <f t="shared" ref="L225:L235" si="76">SUM(K225-G225)</f>
        <v>991.97999999999593</v>
      </c>
      <c r="M225" s="555">
        <v>1.5383</v>
      </c>
      <c r="N225" s="556">
        <f t="shared" ref="N225:N235" si="77">SUM(K225-G225)*M225</f>
        <v>1525.9628339999938</v>
      </c>
      <c r="O225" s="359"/>
      <c r="P225" s="359"/>
    </row>
    <row r="226" spans="1:16" s="112" customFormat="1" ht="15" customHeight="1">
      <c r="A226" s="546" t="s">
        <v>1916</v>
      </c>
      <c r="B226" s="545" t="s">
        <v>1621</v>
      </c>
      <c r="C226" s="571" t="s">
        <v>53</v>
      </c>
      <c r="D226" s="572">
        <v>41997</v>
      </c>
      <c r="E226" s="573">
        <v>6150</v>
      </c>
      <c r="F226" s="802">
        <v>1342</v>
      </c>
      <c r="G226" s="551">
        <f t="shared" si="74"/>
        <v>82533</v>
      </c>
      <c r="H226" s="552"/>
      <c r="I226" s="588">
        <v>42045</v>
      </c>
      <c r="J226" s="802">
        <v>1284</v>
      </c>
      <c r="K226" s="553">
        <f t="shared" si="75"/>
        <v>78966</v>
      </c>
      <c r="L226" s="554">
        <f t="shared" si="76"/>
        <v>-3567</v>
      </c>
      <c r="M226" s="555">
        <v>1.5383</v>
      </c>
      <c r="N226" s="556">
        <f t="shared" si="77"/>
        <v>-5487.1161000000002</v>
      </c>
      <c r="O226" s="359"/>
      <c r="P226" s="359"/>
    </row>
    <row r="227" spans="1:16" s="112" customFormat="1" ht="15" customHeight="1">
      <c r="A227" s="546" t="s">
        <v>1939</v>
      </c>
      <c r="B227" s="545" t="s">
        <v>1940</v>
      </c>
      <c r="C227" s="571" t="s">
        <v>53</v>
      </c>
      <c r="D227" s="572">
        <v>42019</v>
      </c>
      <c r="E227" s="573">
        <v>3583</v>
      </c>
      <c r="F227" s="802">
        <v>1885</v>
      </c>
      <c r="G227" s="551">
        <f t="shared" si="74"/>
        <v>67539.55</v>
      </c>
      <c r="H227" s="552"/>
      <c r="I227" s="588">
        <v>42048</v>
      </c>
      <c r="J227" s="802">
        <v>1837</v>
      </c>
      <c r="K227" s="553">
        <f t="shared" si="75"/>
        <v>65819.710000000006</v>
      </c>
      <c r="L227" s="554">
        <f t="shared" si="76"/>
        <v>-1719.8399999999965</v>
      </c>
      <c r="M227" s="555">
        <v>1.5383</v>
      </c>
      <c r="N227" s="556">
        <f t="shared" si="77"/>
        <v>-2645.6298719999945</v>
      </c>
      <c r="O227" s="359"/>
      <c r="P227" s="359"/>
    </row>
    <row r="228" spans="1:16" s="112" customFormat="1" ht="15" customHeight="1">
      <c r="A228" s="546" t="s">
        <v>1917</v>
      </c>
      <c r="B228" s="545" t="s">
        <v>1695</v>
      </c>
      <c r="C228" s="571" t="s">
        <v>53</v>
      </c>
      <c r="D228" s="572">
        <v>41997</v>
      </c>
      <c r="E228" s="573">
        <v>12690</v>
      </c>
      <c r="F228" s="802">
        <v>284</v>
      </c>
      <c r="G228" s="551">
        <f t="shared" si="74"/>
        <v>36039.599999999999</v>
      </c>
      <c r="H228" s="552"/>
      <c r="I228" s="588">
        <v>42048</v>
      </c>
      <c r="J228" s="802">
        <v>296.2</v>
      </c>
      <c r="K228" s="553">
        <f t="shared" si="75"/>
        <v>37587.78</v>
      </c>
      <c r="L228" s="554">
        <f t="shared" si="76"/>
        <v>1548.1800000000003</v>
      </c>
      <c r="M228" s="555">
        <v>1.5388999999999999</v>
      </c>
      <c r="N228" s="556">
        <f t="shared" si="77"/>
        <v>2382.4942020000003</v>
      </c>
      <c r="O228" s="359"/>
      <c r="P228" s="359"/>
    </row>
    <row r="229" spans="1:16" s="112" customFormat="1" ht="15" customHeight="1">
      <c r="A229" s="546" t="s">
        <v>1946</v>
      </c>
      <c r="B229" s="545" t="s">
        <v>1945</v>
      </c>
      <c r="C229" s="571" t="s">
        <v>53</v>
      </c>
      <c r="D229" s="572">
        <v>42026</v>
      </c>
      <c r="E229" s="573">
        <v>16888</v>
      </c>
      <c r="F229" s="802">
        <v>493</v>
      </c>
      <c r="G229" s="551">
        <f t="shared" ref="G229:G235" si="78">SUM(E229*F229)/100</f>
        <v>83257.84</v>
      </c>
      <c r="H229" s="552"/>
      <c r="I229" s="588">
        <v>42065</v>
      </c>
      <c r="J229" s="802">
        <v>502.1</v>
      </c>
      <c r="K229" s="553">
        <f t="shared" ref="K229:K235" si="79">SUM(E229*J229)/100</f>
        <v>84794.648000000001</v>
      </c>
      <c r="L229" s="554">
        <f t="shared" si="76"/>
        <v>1536.8080000000045</v>
      </c>
      <c r="M229" s="555">
        <v>1.5431999999999999</v>
      </c>
      <c r="N229" s="556">
        <f t="shared" si="77"/>
        <v>2371.6021056000068</v>
      </c>
      <c r="O229" s="359"/>
      <c r="P229" s="359"/>
    </row>
    <row r="230" spans="1:16" s="112" customFormat="1" ht="15" customHeight="1">
      <c r="A230" s="546" t="s">
        <v>1959</v>
      </c>
      <c r="B230" s="545" t="s">
        <v>1958</v>
      </c>
      <c r="C230" s="571" t="s">
        <v>53</v>
      </c>
      <c r="D230" s="572">
        <v>42032</v>
      </c>
      <c r="E230" s="573">
        <v>7784</v>
      </c>
      <c r="F230" s="802">
        <v>1135</v>
      </c>
      <c r="G230" s="551">
        <f t="shared" si="78"/>
        <v>88348.4</v>
      </c>
      <c r="H230" s="552"/>
      <c r="I230" s="588">
        <v>42065</v>
      </c>
      <c r="J230" s="802">
        <v>1081</v>
      </c>
      <c r="K230" s="553">
        <f t="shared" si="79"/>
        <v>84145.04</v>
      </c>
      <c r="L230" s="554">
        <f t="shared" si="76"/>
        <v>-4203.3600000000006</v>
      </c>
      <c r="M230" s="555">
        <v>1.5431999999999999</v>
      </c>
      <c r="N230" s="556">
        <f t="shared" si="77"/>
        <v>-6486.6251520000005</v>
      </c>
      <c r="O230" s="359"/>
      <c r="P230" s="359"/>
    </row>
    <row r="231" spans="1:16" s="112" customFormat="1" ht="15" customHeight="1">
      <c r="A231" s="546" t="s">
        <v>791</v>
      </c>
      <c r="B231" s="545" t="s">
        <v>792</v>
      </c>
      <c r="C231" s="571" t="s">
        <v>53</v>
      </c>
      <c r="D231" s="572">
        <v>42048</v>
      </c>
      <c r="E231" s="573">
        <v>9113</v>
      </c>
      <c r="F231" s="802">
        <v>2360</v>
      </c>
      <c r="G231" s="551">
        <f t="shared" si="78"/>
        <v>215066.8</v>
      </c>
      <c r="H231" s="552"/>
      <c r="I231" s="588">
        <v>42066</v>
      </c>
      <c r="J231" s="802">
        <v>2302</v>
      </c>
      <c r="K231" s="553">
        <f t="shared" si="79"/>
        <v>209781.26</v>
      </c>
      <c r="L231" s="554">
        <f t="shared" si="76"/>
        <v>-5285.539999999979</v>
      </c>
      <c r="M231" s="555">
        <v>1.5431999999999999</v>
      </c>
      <c r="N231" s="556">
        <f t="shared" si="77"/>
        <v>-8156.6453279999669</v>
      </c>
      <c r="O231" s="359"/>
      <c r="P231" s="359"/>
    </row>
    <row r="232" spans="1:16" s="112" customFormat="1" ht="15" customHeight="1">
      <c r="A232" s="546" t="s">
        <v>1913</v>
      </c>
      <c r="B232" s="545" t="s">
        <v>1914</v>
      </c>
      <c r="C232" s="571" t="s">
        <v>53</v>
      </c>
      <c r="D232" s="572">
        <v>42023</v>
      </c>
      <c r="E232" s="573">
        <v>17272</v>
      </c>
      <c r="F232" s="802">
        <v>253.8</v>
      </c>
      <c r="G232" s="551">
        <f t="shared" si="78"/>
        <v>43836.336000000003</v>
      </c>
      <c r="H232" s="552"/>
      <c r="I232" s="588">
        <v>42066</v>
      </c>
      <c r="J232" s="802">
        <v>271.60000000000002</v>
      </c>
      <c r="K232" s="553">
        <f t="shared" si="79"/>
        <v>46910.752</v>
      </c>
      <c r="L232" s="554">
        <f t="shared" si="76"/>
        <v>3074.4159999999974</v>
      </c>
      <c r="M232" s="555">
        <v>1.5431999999999999</v>
      </c>
      <c r="N232" s="556">
        <f t="shared" si="77"/>
        <v>4744.4387711999962</v>
      </c>
      <c r="O232" s="359"/>
      <c r="P232" s="359"/>
    </row>
    <row r="233" spans="1:16" s="112" customFormat="1" ht="15" customHeight="1">
      <c r="A233" s="546" t="s">
        <v>1871</v>
      </c>
      <c r="B233" s="545" t="s">
        <v>944</v>
      </c>
      <c r="C233" s="571" t="s">
        <v>53</v>
      </c>
      <c r="D233" s="572">
        <v>42025</v>
      </c>
      <c r="E233" s="573">
        <v>5066</v>
      </c>
      <c r="F233" s="802">
        <v>2139</v>
      </c>
      <c r="G233" s="551">
        <f t="shared" si="78"/>
        <v>108361.74</v>
      </c>
      <c r="H233" s="552"/>
      <c r="I233" s="588">
        <v>42066</v>
      </c>
      <c r="J233" s="802">
        <v>2425</v>
      </c>
      <c r="K233" s="553">
        <f t="shared" si="79"/>
        <v>122850.5</v>
      </c>
      <c r="L233" s="554">
        <f t="shared" si="76"/>
        <v>14488.759999999995</v>
      </c>
      <c r="M233" s="555">
        <v>1.5431999999999999</v>
      </c>
      <c r="N233" s="556">
        <f t="shared" si="77"/>
        <v>22359.05443199999</v>
      </c>
      <c r="O233" s="359"/>
      <c r="P233" s="359"/>
    </row>
    <row r="234" spans="1:16" s="112" customFormat="1" ht="15" customHeight="1">
      <c r="A234" s="546" t="s">
        <v>717</v>
      </c>
      <c r="B234" s="545" t="s">
        <v>718</v>
      </c>
      <c r="C234" s="571" t="s">
        <v>53</v>
      </c>
      <c r="D234" s="572">
        <v>42038</v>
      </c>
      <c r="E234" s="573">
        <v>14333</v>
      </c>
      <c r="F234" s="802">
        <v>158.69999999999999</v>
      </c>
      <c r="G234" s="551">
        <f t="shared" si="78"/>
        <v>22746.470999999998</v>
      </c>
      <c r="H234" s="552"/>
      <c r="I234" s="588">
        <v>42161</v>
      </c>
      <c r="J234" s="802">
        <v>160.78</v>
      </c>
      <c r="K234" s="553">
        <f t="shared" si="79"/>
        <v>23044.597400000002</v>
      </c>
      <c r="L234" s="554">
        <f t="shared" si="76"/>
        <v>298.12640000000465</v>
      </c>
      <c r="M234" s="555">
        <v>1.5431999999999999</v>
      </c>
      <c r="N234" s="556">
        <f t="shared" si="77"/>
        <v>460.06866048000717</v>
      </c>
      <c r="O234" s="359"/>
      <c r="P234" s="359"/>
    </row>
    <row r="235" spans="1:16" s="112" customFormat="1" ht="15" customHeight="1">
      <c r="A235" s="546" t="s">
        <v>1915</v>
      </c>
      <c r="B235" s="545" t="s">
        <v>1908</v>
      </c>
      <c r="C235" s="571" t="s">
        <v>53</v>
      </c>
      <c r="D235" s="572">
        <v>41995</v>
      </c>
      <c r="E235" s="573">
        <v>7600</v>
      </c>
      <c r="F235" s="802">
        <v>206</v>
      </c>
      <c r="G235" s="551">
        <f t="shared" si="78"/>
        <v>15656</v>
      </c>
      <c r="H235" s="552"/>
      <c r="I235" s="588">
        <v>42161</v>
      </c>
      <c r="J235" s="802">
        <v>221</v>
      </c>
      <c r="K235" s="553">
        <f t="shared" si="79"/>
        <v>16796</v>
      </c>
      <c r="L235" s="554">
        <f t="shared" si="76"/>
        <v>1140</v>
      </c>
      <c r="M235" s="555">
        <v>1.5431999999999999</v>
      </c>
      <c r="N235" s="556">
        <f t="shared" si="77"/>
        <v>1759.2479999999998</v>
      </c>
      <c r="O235" s="359"/>
      <c r="P235" s="359"/>
    </row>
    <row r="236" spans="1:16" s="112" customFormat="1" ht="15" customHeight="1">
      <c r="A236" s="546" t="s">
        <v>419</v>
      </c>
      <c r="B236" s="545" t="s">
        <v>1949</v>
      </c>
      <c r="C236" s="571" t="s">
        <v>53</v>
      </c>
      <c r="D236" s="572">
        <v>42026</v>
      </c>
      <c r="E236" s="573">
        <v>2268</v>
      </c>
      <c r="F236" s="802">
        <v>1448.5</v>
      </c>
      <c r="G236" s="551">
        <f t="shared" ref="G236:G244" si="80">SUM(E236*F236)/100</f>
        <v>32851.980000000003</v>
      </c>
      <c r="H236" s="552"/>
      <c r="I236" s="588">
        <v>42073</v>
      </c>
      <c r="J236" s="865">
        <v>1498.6</v>
      </c>
      <c r="K236" s="553">
        <f t="shared" ref="K236:K244" si="81">SUM(E236*J236)/100</f>
        <v>33988.248</v>
      </c>
      <c r="L236" s="554">
        <f t="shared" ref="L236:L244" si="82">SUM(K236-G236)</f>
        <v>1136.2679999999964</v>
      </c>
      <c r="M236" s="555">
        <v>1.5431999999999999</v>
      </c>
      <c r="N236" s="556">
        <f t="shared" ref="N236:N244" si="83">SUM(K236-G236)*M236</f>
        <v>1753.4887775999944</v>
      </c>
      <c r="O236" s="359"/>
      <c r="P236" s="359"/>
    </row>
    <row r="237" spans="1:16" s="112" customFormat="1" ht="15" customHeight="1">
      <c r="A237" s="546" t="s">
        <v>1751</v>
      </c>
      <c r="B237" s="545" t="s">
        <v>1752</v>
      </c>
      <c r="C237" s="571" t="s">
        <v>53</v>
      </c>
      <c r="D237" s="572">
        <v>42026</v>
      </c>
      <c r="E237" s="573">
        <v>8572</v>
      </c>
      <c r="F237" s="802">
        <v>428.8</v>
      </c>
      <c r="G237" s="551">
        <f t="shared" si="80"/>
        <v>36756.736000000004</v>
      </c>
      <c r="H237" s="552"/>
      <c r="I237" s="588">
        <v>42073</v>
      </c>
      <c r="J237" s="865">
        <v>439.6</v>
      </c>
      <c r="K237" s="553">
        <f t="shared" si="81"/>
        <v>37682.512000000002</v>
      </c>
      <c r="L237" s="554">
        <f t="shared" si="82"/>
        <v>925.77599999999802</v>
      </c>
      <c r="M237" s="555">
        <v>1.5431999999999999</v>
      </c>
      <c r="N237" s="556">
        <f t="shared" si="83"/>
        <v>1428.6575231999968</v>
      </c>
      <c r="O237" s="359"/>
      <c r="P237" s="359"/>
    </row>
    <row r="238" spans="1:16" s="112" customFormat="1" ht="15" customHeight="1">
      <c r="A238" s="546" t="s">
        <v>1602</v>
      </c>
      <c r="B238" s="545" t="s">
        <v>1603</v>
      </c>
      <c r="C238" s="571" t="s">
        <v>53</v>
      </c>
      <c r="D238" s="572">
        <v>42052</v>
      </c>
      <c r="E238" s="573">
        <v>13196</v>
      </c>
      <c r="F238" s="802">
        <v>362.4</v>
      </c>
      <c r="G238" s="551">
        <f t="shared" si="80"/>
        <v>47822.303999999996</v>
      </c>
      <c r="H238" s="552"/>
      <c r="I238" s="588">
        <v>42072</v>
      </c>
      <c r="J238" s="865">
        <v>351</v>
      </c>
      <c r="K238" s="553">
        <f t="shared" si="81"/>
        <v>46317.96</v>
      </c>
      <c r="L238" s="554">
        <f t="shared" si="82"/>
        <v>-1504.3439999999973</v>
      </c>
      <c r="M238" s="555">
        <v>1.5431999999999999</v>
      </c>
      <c r="N238" s="556">
        <f t="shared" si="83"/>
        <v>-2321.5036607999959</v>
      </c>
      <c r="O238" s="359"/>
      <c r="P238" s="359"/>
    </row>
    <row r="239" spans="1:16" s="112" customFormat="1" ht="15" customHeight="1">
      <c r="A239" s="546" t="s">
        <v>2004</v>
      </c>
      <c r="B239" s="545" t="s">
        <v>1411</v>
      </c>
      <c r="C239" s="571" t="s">
        <v>53</v>
      </c>
      <c r="D239" s="572">
        <v>42059</v>
      </c>
      <c r="E239" s="573">
        <v>135524</v>
      </c>
      <c r="F239" s="802">
        <v>117.98</v>
      </c>
      <c r="G239" s="551">
        <f t="shared" si="80"/>
        <v>159891.21520000001</v>
      </c>
      <c r="H239" s="552"/>
      <c r="I239" s="588">
        <v>42072</v>
      </c>
      <c r="J239" s="865">
        <v>113.9</v>
      </c>
      <c r="K239" s="553">
        <f t="shared" si="81"/>
        <v>154361.83600000001</v>
      </c>
      <c r="L239" s="554">
        <f t="shared" si="82"/>
        <v>-5529.3791999999958</v>
      </c>
      <c r="M239" s="555">
        <v>1.5431999999999999</v>
      </c>
      <c r="N239" s="556">
        <f t="shared" si="83"/>
        <v>-8532.9379814399927</v>
      </c>
      <c r="O239" s="359"/>
      <c r="P239" s="359"/>
    </row>
    <row r="240" spans="1:16" s="112" customFormat="1" ht="15" customHeight="1">
      <c r="A240" s="546" t="s">
        <v>1987</v>
      </c>
      <c r="B240" s="545" t="s">
        <v>1988</v>
      </c>
      <c r="C240" s="571" t="s">
        <v>53</v>
      </c>
      <c r="D240" s="572">
        <v>42051</v>
      </c>
      <c r="E240" s="573">
        <v>31133</v>
      </c>
      <c r="F240" s="802">
        <v>168.7</v>
      </c>
      <c r="G240" s="551">
        <f t="shared" si="80"/>
        <v>52521.370999999999</v>
      </c>
      <c r="H240" s="552"/>
      <c r="I240" s="588">
        <v>42073</v>
      </c>
      <c r="J240" s="865">
        <v>174.5</v>
      </c>
      <c r="K240" s="553">
        <f t="shared" si="81"/>
        <v>54327.084999999999</v>
      </c>
      <c r="L240" s="554">
        <f t="shared" si="82"/>
        <v>1805.7139999999999</v>
      </c>
      <c r="M240" s="555">
        <v>1.5431999999999999</v>
      </c>
      <c r="N240" s="556">
        <f t="shared" si="83"/>
        <v>2786.5778447999996</v>
      </c>
      <c r="O240" s="359"/>
      <c r="P240" s="359"/>
    </row>
    <row r="241" spans="1:16" s="112" customFormat="1" ht="15" customHeight="1">
      <c r="A241" s="546" t="s">
        <v>706</v>
      </c>
      <c r="B241" s="545" t="s">
        <v>1950</v>
      </c>
      <c r="C241" s="571" t="s">
        <v>53</v>
      </c>
      <c r="D241" s="572">
        <v>42026</v>
      </c>
      <c r="E241" s="573">
        <v>2150</v>
      </c>
      <c r="F241" s="802">
        <v>2235</v>
      </c>
      <c r="G241" s="551">
        <f t="shared" si="80"/>
        <v>48052.5</v>
      </c>
      <c r="H241" s="552"/>
      <c r="I241" s="588">
        <v>42072</v>
      </c>
      <c r="J241" s="865">
        <v>2130</v>
      </c>
      <c r="K241" s="553">
        <f t="shared" si="81"/>
        <v>45795</v>
      </c>
      <c r="L241" s="554">
        <f t="shared" si="82"/>
        <v>-2257.5</v>
      </c>
      <c r="M241" s="555">
        <v>1.5431999999999999</v>
      </c>
      <c r="N241" s="556">
        <f t="shared" si="83"/>
        <v>-3483.7739999999999</v>
      </c>
      <c r="O241" s="359"/>
      <c r="P241" s="359"/>
    </row>
    <row r="242" spans="1:16" s="112" customFormat="1" ht="15" customHeight="1">
      <c r="A242" s="546" t="s">
        <v>1483</v>
      </c>
      <c r="B242" s="545" t="s">
        <v>1484</v>
      </c>
      <c r="C242" s="571" t="s">
        <v>53</v>
      </c>
      <c r="D242" s="572">
        <v>42002</v>
      </c>
      <c r="E242" s="573">
        <v>1249</v>
      </c>
      <c r="F242" s="802">
        <v>2979.5</v>
      </c>
      <c r="G242" s="551">
        <f t="shared" si="80"/>
        <v>37213.955000000002</v>
      </c>
      <c r="H242" s="552"/>
      <c r="I242" s="588">
        <v>42072</v>
      </c>
      <c r="J242" s="865">
        <v>2908</v>
      </c>
      <c r="K242" s="553">
        <f t="shared" si="81"/>
        <v>36320.92</v>
      </c>
      <c r="L242" s="554">
        <f t="shared" si="82"/>
        <v>-893.03500000000349</v>
      </c>
      <c r="M242" s="555">
        <v>1.5431999999999999</v>
      </c>
      <c r="N242" s="556">
        <f t="shared" si="83"/>
        <v>-1378.1316120000054</v>
      </c>
      <c r="O242" s="359"/>
      <c r="P242" s="359"/>
    </row>
    <row r="243" spans="1:16" s="112" customFormat="1" ht="15" customHeight="1">
      <c r="A243" s="546" t="s">
        <v>1929</v>
      </c>
      <c r="B243" s="545" t="s">
        <v>1928</v>
      </c>
      <c r="C243" s="571" t="s">
        <v>53</v>
      </c>
      <c r="D243" s="572">
        <v>42010</v>
      </c>
      <c r="E243" s="573">
        <v>3455</v>
      </c>
      <c r="F243" s="802">
        <v>2043</v>
      </c>
      <c r="G243" s="551">
        <f t="shared" si="80"/>
        <v>70585.649999999994</v>
      </c>
      <c r="H243" s="552"/>
      <c r="I243" s="588">
        <v>42072</v>
      </c>
      <c r="J243" s="865">
        <v>2393</v>
      </c>
      <c r="K243" s="553">
        <f t="shared" si="81"/>
        <v>82678.149999999994</v>
      </c>
      <c r="L243" s="554">
        <f t="shared" si="82"/>
        <v>12092.5</v>
      </c>
      <c r="M243" s="555">
        <v>1.5431999999999999</v>
      </c>
      <c r="N243" s="556">
        <f t="shared" si="83"/>
        <v>18661.146000000001</v>
      </c>
      <c r="O243" s="359"/>
      <c r="P243" s="359"/>
    </row>
    <row r="244" spans="1:16" s="112" customFormat="1" ht="15" customHeight="1">
      <c r="A244" s="546" t="s">
        <v>1917</v>
      </c>
      <c r="B244" s="545" t="s">
        <v>1695</v>
      </c>
      <c r="C244" s="571" t="s">
        <v>53</v>
      </c>
      <c r="D244" s="572">
        <v>42058</v>
      </c>
      <c r="E244" s="573">
        <v>25051</v>
      </c>
      <c r="F244" s="802">
        <v>317</v>
      </c>
      <c r="G244" s="551">
        <f t="shared" si="80"/>
        <v>79411.67</v>
      </c>
      <c r="H244" s="552"/>
      <c r="I244" s="588">
        <v>42073</v>
      </c>
      <c r="J244" s="865">
        <v>298.24</v>
      </c>
      <c r="K244" s="553">
        <f t="shared" si="81"/>
        <v>74712.102400000003</v>
      </c>
      <c r="L244" s="554">
        <f t="shared" si="82"/>
        <v>-4699.5675999999949</v>
      </c>
      <c r="M244" s="555">
        <v>1.5431999999999999</v>
      </c>
      <c r="N244" s="556">
        <f t="shared" si="83"/>
        <v>-7252.3727203199915</v>
      </c>
      <c r="O244" s="359"/>
      <c r="P244" s="359"/>
    </row>
    <row r="245" spans="1:16" s="112" customFormat="1" ht="15" customHeight="1">
      <c r="A245" s="546" t="s">
        <v>1947</v>
      </c>
      <c r="B245" s="545" t="s">
        <v>1948</v>
      </c>
      <c r="C245" s="571" t="s">
        <v>53</v>
      </c>
      <c r="D245" s="572">
        <v>42025</v>
      </c>
      <c r="E245" s="573">
        <v>5211</v>
      </c>
      <c r="F245" s="802">
        <v>1030</v>
      </c>
      <c r="G245" s="551">
        <f t="shared" ref="G245:G256" si="84">SUM(E245*F245)/100</f>
        <v>53673.3</v>
      </c>
      <c r="H245" s="552"/>
      <c r="I245" s="588">
        <v>42088</v>
      </c>
      <c r="J245" s="802">
        <v>1142</v>
      </c>
      <c r="K245" s="553">
        <f t="shared" ref="K245:K256" si="85">SUM(E245*J245)/100</f>
        <v>59509.62</v>
      </c>
      <c r="L245" s="554">
        <f t="shared" ref="L245:L256" si="86">SUM(K245-G245)</f>
        <v>5836.32</v>
      </c>
      <c r="M245" s="555">
        <v>1.4883999999999999</v>
      </c>
      <c r="N245" s="556">
        <f t="shared" ref="N245:N256" si="87">SUM(K245-G245)*M245</f>
        <v>8686.7786879999985</v>
      </c>
      <c r="O245" s="359"/>
      <c r="P245" s="359"/>
    </row>
    <row r="246" spans="1:16" s="112" customFormat="1" ht="15" customHeight="1">
      <c r="A246" s="546" t="s">
        <v>1953</v>
      </c>
      <c r="B246" s="545" t="s">
        <v>300</v>
      </c>
      <c r="C246" s="571" t="s">
        <v>53</v>
      </c>
      <c r="D246" s="572">
        <v>42032</v>
      </c>
      <c r="E246" s="573">
        <v>19078</v>
      </c>
      <c r="F246" s="802">
        <v>303.10000000000002</v>
      </c>
      <c r="G246" s="551">
        <f t="shared" si="84"/>
        <v>57825.418000000005</v>
      </c>
      <c r="H246" s="552"/>
      <c r="I246" s="588">
        <v>42089</v>
      </c>
      <c r="J246" s="802">
        <v>307.10000000000002</v>
      </c>
      <c r="K246" s="553">
        <f t="shared" si="85"/>
        <v>58588.538000000008</v>
      </c>
      <c r="L246" s="554">
        <f t="shared" si="86"/>
        <v>763.12000000000262</v>
      </c>
      <c r="M246" s="555">
        <v>1.4883999999999999</v>
      </c>
      <c r="N246" s="556">
        <f t="shared" si="87"/>
        <v>1135.8278080000039</v>
      </c>
      <c r="O246" s="359"/>
      <c r="P246" s="359"/>
    </row>
    <row r="247" spans="1:16" s="112" customFormat="1" ht="15" customHeight="1">
      <c r="A247" s="546" t="s">
        <v>2009</v>
      </c>
      <c r="B247" s="545" t="s">
        <v>2010</v>
      </c>
      <c r="C247" s="571" t="s">
        <v>53</v>
      </c>
      <c r="D247" s="572">
        <v>42061</v>
      </c>
      <c r="E247" s="573">
        <v>5529</v>
      </c>
      <c r="F247" s="802">
        <v>873</v>
      </c>
      <c r="G247" s="551">
        <f t="shared" si="84"/>
        <v>48268.17</v>
      </c>
      <c r="H247" s="552"/>
      <c r="I247" s="588">
        <v>42089</v>
      </c>
      <c r="J247" s="802">
        <v>832</v>
      </c>
      <c r="K247" s="553">
        <f t="shared" si="85"/>
        <v>46001.279999999999</v>
      </c>
      <c r="L247" s="554">
        <f t="shared" si="86"/>
        <v>-2266.8899999999994</v>
      </c>
      <c r="M247" s="555">
        <v>1.4883999999999999</v>
      </c>
      <c r="N247" s="556">
        <f t="shared" si="87"/>
        <v>-3374.0390759999991</v>
      </c>
      <c r="O247" s="359"/>
      <c r="P247" s="359"/>
    </row>
    <row r="248" spans="1:16" s="112" customFormat="1" ht="15" customHeight="1">
      <c r="A248" s="546" t="s">
        <v>1810</v>
      </c>
      <c r="B248" s="545" t="s">
        <v>1811</v>
      </c>
      <c r="C248" s="571" t="s">
        <v>53</v>
      </c>
      <c r="D248" s="572">
        <v>42027</v>
      </c>
      <c r="E248" s="573">
        <v>7985</v>
      </c>
      <c r="F248" s="802">
        <v>756.5</v>
      </c>
      <c r="G248" s="551">
        <f t="shared" si="84"/>
        <v>60406.525000000001</v>
      </c>
      <c r="H248" s="552"/>
      <c r="I248" s="588">
        <v>42111</v>
      </c>
      <c r="J248" s="802">
        <v>833</v>
      </c>
      <c r="K248" s="553">
        <f t="shared" si="85"/>
        <v>66515.05</v>
      </c>
      <c r="L248" s="554">
        <f t="shared" si="86"/>
        <v>6108.5250000000015</v>
      </c>
      <c r="M248" s="555">
        <v>1.4883999999999999</v>
      </c>
      <c r="N248" s="556">
        <f t="shared" si="87"/>
        <v>9091.9286100000027</v>
      </c>
      <c r="O248" s="359"/>
      <c r="P248" s="359"/>
    </row>
    <row r="249" spans="1:16" s="112" customFormat="1" ht="15" customHeight="1">
      <c r="A249" s="546" t="s">
        <v>1810</v>
      </c>
      <c r="B249" s="545" t="s">
        <v>1811</v>
      </c>
      <c r="C249" s="571" t="s">
        <v>53</v>
      </c>
      <c r="D249" s="572">
        <v>42107</v>
      </c>
      <c r="E249" s="573">
        <v>7985</v>
      </c>
      <c r="F249" s="802">
        <v>0</v>
      </c>
      <c r="G249" s="551">
        <f t="shared" si="84"/>
        <v>0</v>
      </c>
      <c r="H249" s="552"/>
      <c r="I249" s="575"/>
      <c r="J249" s="802">
        <v>50</v>
      </c>
      <c r="K249" s="553">
        <f t="shared" si="85"/>
        <v>3992.5</v>
      </c>
      <c r="L249" s="554">
        <f t="shared" si="86"/>
        <v>3992.5</v>
      </c>
      <c r="M249" s="555">
        <v>1.4883999999999999</v>
      </c>
      <c r="N249" s="556">
        <f t="shared" si="87"/>
        <v>5942.4369999999999</v>
      </c>
      <c r="O249" s="359" t="s">
        <v>2055</v>
      </c>
      <c r="P249" s="359"/>
    </row>
    <row r="250" spans="1:16" s="112" customFormat="1" ht="15" customHeight="1">
      <c r="A250" s="546" t="s">
        <v>2020</v>
      </c>
      <c r="B250" s="545" t="s">
        <v>2019</v>
      </c>
      <c r="C250" s="571" t="s">
        <v>53</v>
      </c>
      <c r="D250" s="572">
        <v>42069</v>
      </c>
      <c r="E250" s="573">
        <v>8180</v>
      </c>
      <c r="F250" s="802">
        <v>555.79999999999995</v>
      </c>
      <c r="G250" s="551">
        <f t="shared" si="84"/>
        <v>45464.44</v>
      </c>
      <c r="H250" s="552"/>
      <c r="I250" s="588">
        <v>42114</v>
      </c>
      <c r="J250" s="865">
        <v>524.1</v>
      </c>
      <c r="K250" s="553">
        <f t="shared" si="85"/>
        <v>42871.38</v>
      </c>
      <c r="L250" s="554">
        <f t="shared" si="86"/>
        <v>-2593.0600000000049</v>
      </c>
      <c r="M250" s="555">
        <v>1.51858</v>
      </c>
      <c r="N250" s="556">
        <f t="shared" si="87"/>
        <v>-3937.7690548000078</v>
      </c>
      <c r="O250" s="359"/>
      <c r="P250" s="359"/>
    </row>
    <row r="251" spans="1:16" s="112" customFormat="1" ht="15" customHeight="1">
      <c r="A251" s="546" t="s">
        <v>2021</v>
      </c>
      <c r="B251" s="545" t="s">
        <v>2031</v>
      </c>
      <c r="C251" s="571" t="s">
        <v>53</v>
      </c>
      <c r="D251" s="572">
        <v>42068</v>
      </c>
      <c r="E251" s="573">
        <v>9900</v>
      </c>
      <c r="F251" s="802">
        <v>533</v>
      </c>
      <c r="G251" s="551">
        <f t="shared" si="84"/>
        <v>52767</v>
      </c>
      <c r="H251" s="552"/>
      <c r="I251" s="588">
        <v>42114</v>
      </c>
      <c r="J251" s="865">
        <v>547</v>
      </c>
      <c r="K251" s="553">
        <f t="shared" si="85"/>
        <v>54153</v>
      </c>
      <c r="L251" s="554">
        <f t="shared" si="86"/>
        <v>1386</v>
      </c>
      <c r="M251" s="555">
        <v>1.51858</v>
      </c>
      <c r="N251" s="556">
        <f t="shared" si="87"/>
        <v>2104.7518800000003</v>
      </c>
      <c r="O251" s="359"/>
      <c r="P251" s="359"/>
    </row>
    <row r="252" spans="1:16" s="112" customFormat="1" ht="15" customHeight="1">
      <c r="A252" s="546" t="s">
        <v>1043</v>
      </c>
      <c r="B252" s="545" t="s">
        <v>1042</v>
      </c>
      <c r="C252" s="571" t="s">
        <v>53</v>
      </c>
      <c r="D252" s="572">
        <v>36892</v>
      </c>
      <c r="E252" s="573">
        <v>17306</v>
      </c>
      <c r="F252" s="802">
        <v>533</v>
      </c>
      <c r="G252" s="551">
        <f t="shared" si="84"/>
        <v>92240.98</v>
      </c>
      <c r="H252" s="552"/>
      <c r="I252" s="588">
        <v>42114</v>
      </c>
      <c r="J252" s="865">
        <v>575</v>
      </c>
      <c r="K252" s="553">
        <f t="shared" si="85"/>
        <v>99509.5</v>
      </c>
      <c r="L252" s="554">
        <f t="shared" si="86"/>
        <v>7268.5200000000041</v>
      </c>
      <c r="M252" s="555">
        <v>1.51858</v>
      </c>
      <c r="N252" s="556">
        <f t="shared" si="87"/>
        <v>11037.829101600006</v>
      </c>
      <c r="O252" s="359"/>
      <c r="P252" s="359"/>
    </row>
    <row r="253" spans="1:16" s="112" customFormat="1" ht="15" customHeight="1">
      <c r="A253" s="546" t="s">
        <v>2022</v>
      </c>
      <c r="B253" s="545" t="s">
        <v>431</v>
      </c>
      <c r="C253" s="571" t="s">
        <v>53</v>
      </c>
      <c r="D253" s="572">
        <v>42066</v>
      </c>
      <c r="E253" s="573">
        <v>15000</v>
      </c>
      <c r="F253" s="802">
        <v>94.5</v>
      </c>
      <c r="G253" s="551">
        <f t="shared" si="84"/>
        <v>14175</v>
      </c>
      <c r="H253" s="552"/>
      <c r="I253" s="588">
        <v>42114</v>
      </c>
      <c r="J253" s="865">
        <v>90</v>
      </c>
      <c r="K253" s="553">
        <f t="shared" si="85"/>
        <v>13500</v>
      </c>
      <c r="L253" s="554">
        <f t="shared" si="86"/>
        <v>-675</v>
      </c>
      <c r="M253" s="555">
        <v>1.51858</v>
      </c>
      <c r="N253" s="556">
        <f t="shared" si="87"/>
        <v>-1025.0415</v>
      </c>
      <c r="O253" s="359"/>
      <c r="P253" s="359"/>
    </row>
    <row r="254" spans="1:16" s="112" customFormat="1" ht="15" customHeight="1">
      <c r="A254" s="546" t="s">
        <v>958</v>
      </c>
      <c r="B254" s="545" t="s">
        <v>955</v>
      </c>
      <c r="C254" s="571" t="s">
        <v>53</v>
      </c>
      <c r="D254" s="572">
        <v>42075</v>
      </c>
      <c r="E254" s="573">
        <v>5987</v>
      </c>
      <c r="F254" s="802">
        <v>1009</v>
      </c>
      <c r="G254" s="551">
        <f t="shared" si="84"/>
        <v>60408.83</v>
      </c>
      <c r="H254" s="552"/>
      <c r="I254" s="588">
        <v>42115</v>
      </c>
      <c r="J254" s="865">
        <v>1011</v>
      </c>
      <c r="K254" s="553">
        <f t="shared" si="85"/>
        <v>60528.57</v>
      </c>
      <c r="L254" s="554">
        <f t="shared" si="86"/>
        <v>119.73999999999796</v>
      </c>
      <c r="M254" s="555">
        <v>1.51858</v>
      </c>
      <c r="N254" s="556">
        <f t="shared" si="87"/>
        <v>181.83476919999691</v>
      </c>
      <c r="O254" s="359"/>
      <c r="P254" s="359"/>
    </row>
    <row r="255" spans="1:16" s="112" customFormat="1" ht="15" customHeight="1">
      <c r="A255" s="546" t="s">
        <v>787</v>
      </c>
      <c r="B255" s="545" t="s">
        <v>788</v>
      </c>
      <c r="C255" s="571" t="s">
        <v>53</v>
      </c>
      <c r="D255" s="572">
        <v>41981</v>
      </c>
      <c r="E255" s="573">
        <v>22655</v>
      </c>
      <c r="F255" s="802">
        <v>570.79999999999995</v>
      </c>
      <c r="G255" s="551">
        <f t="shared" si="84"/>
        <v>129314.73999999998</v>
      </c>
      <c r="H255" s="552"/>
      <c r="I255" s="588">
        <v>42117</v>
      </c>
      <c r="J255" s="865">
        <v>701.3</v>
      </c>
      <c r="K255" s="553">
        <f t="shared" si="85"/>
        <v>158879.51499999998</v>
      </c>
      <c r="L255" s="554">
        <f t="shared" si="86"/>
        <v>29564.775000000009</v>
      </c>
      <c r="M255" s="555">
        <v>1.51858</v>
      </c>
      <c r="N255" s="556">
        <f t="shared" si="87"/>
        <v>44896.476019500013</v>
      </c>
      <c r="O255" s="359"/>
      <c r="P255" s="359"/>
    </row>
    <row r="256" spans="1:16" s="112" customFormat="1" ht="15" customHeight="1">
      <c r="A256" s="546" t="s">
        <v>2056</v>
      </c>
      <c r="B256" s="545" t="s">
        <v>788</v>
      </c>
      <c r="C256" s="571" t="s">
        <v>53</v>
      </c>
      <c r="D256" s="572">
        <v>42104</v>
      </c>
      <c r="E256" s="573">
        <v>13271</v>
      </c>
      <c r="F256" s="802">
        <v>723.5</v>
      </c>
      <c r="G256" s="551">
        <f t="shared" si="84"/>
        <v>96015.684999999998</v>
      </c>
      <c r="H256" s="552"/>
      <c r="I256" s="588">
        <v>42117</v>
      </c>
      <c r="J256" s="865">
        <v>701.3</v>
      </c>
      <c r="K256" s="553">
        <f t="shared" si="85"/>
        <v>93069.522999999986</v>
      </c>
      <c r="L256" s="554">
        <f t="shared" si="86"/>
        <v>-2946.1620000000112</v>
      </c>
      <c r="M256" s="555">
        <v>1.51858</v>
      </c>
      <c r="N256" s="556">
        <f t="shared" si="87"/>
        <v>-4473.9826899600175</v>
      </c>
      <c r="O256" s="359"/>
      <c r="P256" s="359"/>
    </row>
    <row r="257" spans="1:26" s="112" customFormat="1" ht="15" customHeight="1">
      <c r="A257" s="47" t="s">
        <v>1443</v>
      </c>
      <c r="B257" s="545" t="s">
        <v>1444</v>
      </c>
      <c r="C257" s="571" t="s">
        <v>53</v>
      </c>
      <c r="D257" s="572">
        <v>42083</v>
      </c>
      <c r="E257" s="573">
        <v>17833</v>
      </c>
      <c r="F257" s="802">
        <v>358</v>
      </c>
      <c r="G257" s="551">
        <f t="shared" ref="G257:G263" si="88">SUM(E257*F257)/100</f>
        <v>63842.14</v>
      </c>
      <c r="H257" s="552"/>
      <c r="I257" s="588">
        <v>42122</v>
      </c>
      <c r="J257" s="802">
        <v>367.4</v>
      </c>
      <c r="K257" s="553">
        <f t="shared" ref="K257:K263" si="89">SUM(E257*J257)/100</f>
        <v>65518.441999999995</v>
      </c>
      <c r="L257" s="554">
        <f t="shared" ref="L257:L262" si="90">SUM(K257-G257)</f>
        <v>1676.301999999996</v>
      </c>
      <c r="M257" s="555">
        <v>1.51858</v>
      </c>
      <c r="N257" s="556">
        <f t="shared" ref="N257:N262" si="91">SUM(K257-G257)*M257</f>
        <v>2545.5986911599939</v>
      </c>
      <c r="O257" s="359"/>
      <c r="P257" s="359"/>
    </row>
    <row r="258" spans="1:26" s="114" customFormat="1" ht="15" customHeight="1">
      <c r="A258" s="871" t="s">
        <v>2035</v>
      </c>
      <c r="B258" s="545" t="s">
        <v>2036</v>
      </c>
      <c r="C258" s="571" t="s">
        <v>53</v>
      </c>
      <c r="D258" s="572">
        <v>42083</v>
      </c>
      <c r="E258" s="573">
        <v>12221</v>
      </c>
      <c r="F258" s="802">
        <v>803.95</v>
      </c>
      <c r="G258" s="551">
        <f t="shared" si="88"/>
        <v>98250.729500000016</v>
      </c>
      <c r="H258" s="552"/>
      <c r="I258" s="588">
        <v>42123</v>
      </c>
      <c r="J258" s="802">
        <v>820</v>
      </c>
      <c r="K258" s="553">
        <f t="shared" si="89"/>
        <v>100212.2</v>
      </c>
      <c r="L258" s="554">
        <f t="shared" si="90"/>
        <v>1961.4704999999813</v>
      </c>
      <c r="M258" s="555">
        <v>1.51858</v>
      </c>
      <c r="N258" s="556">
        <f t="shared" si="91"/>
        <v>2978.6498718899716</v>
      </c>
      <c r="O258" s="359"/>
      <c r="P258" s="359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s="112" customFormat="1" ht="15" customHeight="1">
      <c r="A259" s="47" t="s">
        <v>1942</v>
      </c>
      <c r="B259" s="545" t="s">
        <v>995</v>
      </c>
      <c r="C259" s="571" t="s">
        <v>53</v>
      </c>
      <c r="D259" s="572">
        <v>42023</v>
      </c>
      <c r="E259" s="573">
        <v>2171</v>
      </c>
      <c r="F259" s="802">
        <v>2743</v>
      </c>
      <c r="G259" s="551">
        <f t="shared" si="88"/>
        <v>59550.53</v>
      </c>
      <c r="H259" s="552"/>
      <c r="I259" s="588">
        <v>42124</v>
      </c>
      <c r="J259" s="802">
        <v>2839</v>
      </c>
      <c r="K259" s="553">
        <f t="shared" si="89"/>
        <v>61634.69</v>
      </c>
      <c r="L259" s="554">
        <f t="shared" si="90"/>
        <v>2084.1600000000035</v>
      </c>
      <c r="M259" s="555">
        <v>1.51858</v>
      </c>
      <c r="N259" s="556">
        <f t="shared" si="91"/>
        <v>3164.9636928000054</v>
      </c>
      <c r="O259" s="359"/>
      <c r="P259" s="359"/>
    </row>
    <row r="260" spans="1:26" s="114" customFormat="1" ht="15" customHeight="1">
      <c r="A260" s="47" t="s">
        <v>1985</v>
      </c>
      <c r="B260" s="545" t="s">
        <v>1984</v>
      </c>
      <c r="C260" s="571" t="s">
        <v>53</v>
      </c>
      <c r="D260" s="572">
        <v>42048</v>
      </c>
      <c r="E260" s="573">
        <v>23454</v>
      </c>
      <c r="F260" s="802">
        <v>403</v>
      </c>
      <c r="G260" s="551">
        <f t="shared" si="88"/>
        <v>94519.62</v>
      </c>
      <c r="H260" s="552"/>
      <c r="I260" s="588">
        <v>42124</v>
      </c>
      <c r="J260" s="802">
        <v>438.2</v>
      </c>
      <c r="K260" s="553">
        <f t="shared" si="89"/>
        <v>102775.42799999999</v>
      </c>
      <c r="L260" s="554">
        <f t="shared" si="90"/>
        <v>8255.80799999999</v>
      </c>
      <c r="M260" s="555">
        <v>1.51858</v>
      </c>
      <c r="N260" s="556">
        <f t="shared" si="91"/>
        <v>12537.104912639985</v>
      </c>
      <c r="O260" s="359"/>
      <c r="P260" s="359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s="114" customFormat="1" ht="15" customHeight="1">
      <c r="A261" s="47" t="s">
        <v>1935</v>
      </c>
      <c r="B261" s="545" t="s">
        <v>1936</v>
      </c>
      <c r="C261" s="571" t="s">
        <v>53</v>
      </c>
      <c r="D261" s="572">
        <v>42017</v>
      </c>
      <c r="E261" s="573">
        <v>3532</v>
      </c>
      <c r="F261" s="802">
        <v>1403</v>
      </c>
      <c r="G261" s="551">
        <f t="shared" si="88"/>
        <v>49553.96</v>
      </c>
      <c r="H261" s="552"/>
      <c r="I261" s="588">
        <v>42125</v>
      </c>
      <c r="J261" s="802">
        <v>1496</v>
      </c>
      <c r="K261" s="553">
        <f t="shared" si="89"/>
        <v>52838.720000000001</v>
      </c>
      <c r="L261" s="554">
        <f t="shared" si="90"/>
        <v>3284.760000000002</v>
      </c>
      <c r="M261" s="555">
        <v>1.51858</v>
      </c>
      <c r="N261" s="556">
        <f t="shared" si="91"/>
        <v>4988.1708408000031</v>
      </c>
      <c r="O261" s="359"/>
      <c r="P261" s="359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s="112" customFormat="1" ht="15" customHeight="1">
      <c r="A262" s="621" t="s">
        <v>719</v>
      </c>
      <c r="B262" s="545" t="s">
        <v>720</v>
      </c>
      <c r="C262" s="571" t="s">
        <v>53</v>
      </c>
      <c r="D262" s="572">
        <v>42069</v>
      </c>
      <c r="E262" s="573">
        <v>14900</v>
      </c>
      <c r="F262" s="802">
        <v>504.15</v>
      </c>
      <c r="G262" s="551">
        <f t="shared" si="88"/>
        <v>75118.350000000006</v>
      </c>
      <c r="H262" s="552"/>
      <c r="I262" s="588">
        <v>42131</v>
      </c>
      <c r="J262" s="802">
        <v>502.45</v>
      </c>
      <c r="K262" s="553">
        <f t="shared" si="89"/>
        <v>74865.05</v>
      </c>
      <c r="L262" s="554">
        <f t="shared" si="90"/>
        <v>-253.30000000000291</v>
      </c>
      <c r="M262" s="555">
        <v>1.5146999999999999</v>
      </c>
      <c r="N262" s="556">
        <f t="shared" si="91"/>
        <v>-383.6735100000044</v>
      </c>
      <c r="O262" s="359"/>
      <c r="P262" s="359"/>
    </row>
    <row r="263" spans="1:26" s="112" customFormat="1" ht="15" customHeight="1">
      <c r="A263" s="875" t="s">
        <v>2058</v>
      </c>
      <c r="B263" s="586" t="s">
        <v>2059</v>
      </c>
      <c r="C263" s="577" t="s">
        <v>78</v>
      </c>
      <c r="D263" s="578">
        <v>42117</v>
      </c>
      <c r="E263" s="579">
        <v>5300</v>
      </c>
      <c r="F263" s="803">
        <v>907.8</v>
      </c>
      <c r="G263" s="580">
        <f t="shared" si="88"/>
        <v>48113.4</v>
      </c>
      <c r="H263" s="581"/>
      <c r="I263" s="588">
        <v>42132</v>
      </c>
      <c r="J263" s="803">
        <v>975.8</v>
      </c>
      <c r="K263" s="582">
        <f t="shared" si="89"/>
        <v>51717.4</v>
      </c>
      <c r="L263" s="583">
        <f>SUM(G263-K263)</f>
        <v>-3604</v>
      </c>
      <c r="M263" s="555">
        <v>1.5146999999999999</v>
      </c>
      <c r="N263" s="585">
        <f>SUM(G263-K263)*M263</f>
        <v>-5458.9787999999999</v>
      </c>
      <c r="O263" s="358"/>
      <c r="P263" s="358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spans="1:26" s="112" customFormat="1" ht="15" customHeight="1">
      <c r="A264" s="644" t="s">
        <v>2063</v>
      </c>
      <c r="B264" s="586" t="s">
        <v>794</v>
      </c>
      <c r="C264" s="577" t="s">
        <v>78</v>
      </c>
      <c r="D264" s="578">
        <v>42121</v>
      </c>
      <c r="E264" s="579">
        <v>6548</v>
      </c>
      <c r="F264" s="803">
        <v>628</v>
      </c>
      <c r="G264" s="580">
        <f t="shared" ref="G264:G269" si="92">SUM(E264*F264)/100</f>
        <v>41121.440000000002</v>
      </c>
      <c r="H264" s="581"/>
      <c r="I264" s="588">
        <v>42139</v>
      </c>
      <c r="J264" s="803">
        <v>643.29999999999995</v>
      </c>
      <c r="K264" s="582">
        <f t="shared" ref="K264:K269" si="93">SUM(E264*J264)/100</f>
        <v>42123.283999999992</v>
      </c>
      <c r="L264" s="583">
        <f>SUM(G264-K264)</f>
        <v>-1001.84399999999</v>
      </c>
      <c r="M264" s="555">
        <v>1.5722</v>
      </c>
      <c r="N264" s="585">
        <f>SUM(G264-K264)*M264</f>
        <v>-1575.0991367999843</v>
      </c>
      <c r="O264" s="358"/>
      <c r="P264" s="358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s="112" customFormat="1" ht="15" customHeight="1">
      <c r="A265" s="621" t="s">
        <v>717</v>
      </c>
      <c r="B265" s="545" t="s">
        <v>718</v>
      </c>
      <c r="C265" s="571" t="s">
        <v>53</v>
      </c>
      <c r="D265" s="572">
        <v>42102</v>
      </c>
      <c r="E265" s="573">
        <v>10731</v>
      </c>
      <c r="F265" s="802">
        <v>162.1</v>
      </c>
      <c r="G265" s="551">
        <f t="shared" si="92"/>
        <v>17394.950999999997</v>
      </c>
      <c r="H265" s="552"/>
      <c r="I265" s="588">
        <v>42143</v>
      </c>
      <c r="J265" s="802">
        <v>166.4</v>
      </c>
      <c r="K265" s="553">
        <f t="shared" si="93"/>
        <v>17856.384000000002</v>
      </c>
      <c r="L265" s="554">
        <f>SUM(K265-G265)</f>
        <v>461.43300000000454</v>
      </c>
      <c r="M265" s="555">
        <v>1.5722400000000001</v>
      </c>
      <c r="N265" s="556">
        <f>SUM(K265-G265)*M265</f>
        <v>725.48341992000712</v>
      </c>
      <c r="O265" s="359"/>
      <c r="P265" s="359"/>
    </row>
    <row r="266" spans="1:26" s="114" customFormat="1" ht="15" customHeight="1">
      <c r="A266" s="644" t="s">
        <v>2080</v>
      </c>
      <c r="B266" s="586" t="s">
        <v>1378</v>
      </c>
      <c r="C266" s="577" t="s">
        <v>78</v>
      </c>
      <c r="D266" s="578">
        <v>42131</v>
      </c>
      <c r="E266" s="579">
        <v>35020</v>
      </c>
      <c r="F266" s="803">
        <v>158</v>
      </c>
      <c r="G266" s="580">
        <f t="shared" si="92"/>
        <v>55331.6</v>
      </c>
      <c r="H266" s="581"/>
      <c r="I266" s="588">
        <v>42145</v>
      </c>
      <c r="J266" s="803">
        <v>173</v>
      </c>
      <c r="K266" s="582">
        <f t="shared" si="93"/>
        <v>60584.6</v>
      </c>
      <c r="L266" s="583">
        <f>SUM(G266-K266)</f>
        <v>-5253</v>
      </c>
      <c r="M266" s="555">
        <v>1.5722400000000001</v>
      </c>
      <c r="N266" s="585">
        <f>SUM(G266-K266)*M266</f>
        <v>-8258.9767200000006</v>
      </c>
      <c r="O266" s="358"/>
      <c r="P266" s="358"/>
    </row>
    <row r="267" spans="1:26" s="114" customFormat="1" ht="15" customHeight="1">
      <c r="A267" s="644" t="s">
        <v>1415</v>
      </c>
      <c r="B267" s="586" t="s">
        <v>1414</v>
      </c>
      <c r="C267" s="577" t="s">
        <v>78</v>
      </c>
      <c r="D267" s="578">
        <v>42142</v>
      </c>
      <c r="E267" s="579">
        <v>3055</v>
      </c>
      <c r="F267" s="803">
        <v>1270</v>
      </c>
      <c r="G267" s="580">
        <f t="shared" si="92"/>
        <v>38798.5</v>
      </c>
      <c r="H267" s="581"/>
      <c r="I267" s="588">
        <v>42149</v>
      </c>
      <c r="J267" s="803">
        <v>1326</v>
      </c>
      <c r="K267" s="582">
        <f t="shared" si="93"/>
        <v>40509.300000000003</v>
      </c>
      <c r="L267" s="583">
        <f>SUM(G267-K267)</f>
        <v>-1710.8000000000029</v>
      </c>
      <c r="M267" s="555">
        <v>1.5476000000000001</v>
      </c>
      <c r="N267" s="585">
        <f>SUM(G267-K267)*M267</f>
        <v>-2647.6340800000048</v>
      </c>
      <c r="O267" s="358"/>
      <c r="P267" s="358"/>
    </row>
    <row r="268" spans="1:26" s="112" customFormat="1" ht="15" customHeight="1">
      <c r="A268" s="621" t="s">
        <v>2089</v>
      </c>
      <c r="B268" s="545" t="s">
        <v>2090</v>
      </c>
      <c r="C268" s="571" t="s">
        <v>53</v>
      </c>
      <c r="D268" s="572">
        <v>42136</v>
      </c>
      <c r="E268" s="573">
        <v>26174</v>
      </c>
      <c r="F268" s="802">
        <v>234.6</v>
      </c>
      <c r="G268" s="551">
        <f t="shared" si="92"/>
        <v>61404.203999999998</v>
      </c>
      <c r="H268" s="552"/>
      <c r="I268" s="588">
        <v>42150</v>
      </c>
      <c r="J268" s="802">
        <v>215.6</v>
      </c>
      <c r="K268" s="553">
        <f t="shared" si="93"/>
        <v>56431.143999999993</v>
      </c>
      <c r="L268" s="554">
        <f>SUM(K268-G268)</f>
        <v>-4973.0600000000049</v>
      </c>
      <c r="M268" s="555">
        <v>1.5476000000000001</v>
      </c>
      <c r="N268" s="556">
        <f>SUM(K268-G268)*M268</f>
        <v>-7696.3076560000081</v>
      </c>
      <c r="O268" s="359"/>
      <c r="P268" s="359"/>
    </row>
    <row r="269" spans="1:26" s="114" customFormat="1" ht="15" customHeight="1">
      <c r="A269" s="644" t="s">
        <v>2081</v>
      </c>
      <c r="B269" s="586" t="s">
        <v>2082</v>
      </c>
      <c r="C269" s="577" t="s">
        <v>78</v>
      </c>
      <c r="D269" s="578">
        <v>42130</v>
      </c>
      <c r="E269" s="579">
        <v>16415</v>
      </c>
      <c r="F269" s="803">
        <v>327.3</v>
      </c>
      <c r="G269" s="580">
        <f t="shared" si="92"/>
        <v>53726.294999999998</v>
      </c>
      <c r="H269" s="581"/>
      <c r="I269" s="588">
        <v>42152</v>
      </c>
      <c r="J269" s="803">
        <v>354.9</v>
      </c>
      <c r="K269" s="582">
        <f t="shared" si="93"/>
        <v>58256.834999999999</v>
      </c>
      <c r="L269" s="583">
        <f>SUM(G269-K269)</f>
        <v>-4530.5400000000009</v>
      </c>
      <c r="M269" s="555">
        <v>1.5476000000000001</v>
      </c>
      <c r="N269" s="585">
        <f>SUM(G269-K269)*M269</f>
        <v>-7011.4637040000016</v>
      </c>
      <c r="O269" s="358"/>
      <c r="P269" s="358"/>
    </row>
    <row r="270" spans="1:26" s="911" customFormat="1" ht="15" customHeight="1">
      <c r="A270" s="883" t="s">
        <v>710</v>
      </c>
      <c r="B270" s="884" t="s">
        <v>390</v>
      </c>
      <c r="C270" s="885" t="s">
        <v>53</v>
      </c>
      <c r="D270" s="886">
        <v>42048</v>
      </c>
      <c r="E270" s="887">
        <v>5191</v>
      </c>
      <c r="F270" s="888">
        <v>930</v>
      </c>
      <c r="G270" s="889">
        <f t="shared" ref="G270:G278" si="94">SUM(E270*F270)/100</f>
        <v>48276.3</v>
      </c>
      <c r="H270" s="890"/>
      <c r="I270" s="914">
        <v>42159</v>
      </c>
      <c r="J270" s="888">
        <v>976.5</v>
      </c>
      <c r="K270" s="892">
        <f t="shared" ref="K270:K278" si="95">SUM(E270*J270)/100</f>
        <v>50690.114999999998</v>
      </c>
      <c r="L270" s="893">
        <f>SUM(K270-G270)</f>
        <v>2413.8149999999951</v>
      </c>
      <c r="M270" s="894">
        <v>1.5269999999999999</v>
      </c>
      <c r="N270" s="895">
        <f>SUM(K270-G270)*M270</f>
        <v>3685.8955049999922</v>
      </c>
      <c r="O270" s="896"/>
      <c r="P270" s="896"/>
      <c r="Q270" s="897"/>
      <c r="R270" s="897"/>
      <c r="S270" s="897"/>
      <c r="T270" s="897"/>
      <c r="U270" s="897"/>
      <c r="V270" s="897"/>
      <c r="W270" s="897"/>
      <c r="X270" s="897"/>
      <c r="Y270" s="897"/>
      <c r="Z270" s="897"/>
    </row>
    <row r="271" spans="1:26" s="897" customFormat="1" ht="15" customHeight="1">
      <c r="A271" s="898" t="s">
        <v>2065</v>
      </c>
      <c r="B271" s="899" t="s">
        <v>2064</v>
      </c>
      <c r="C271" s="900" t="s">
        <v>78</v>
      </c>
      <c r="D271" s="901">
        <v>42123</v>
      </c>
      <c r="E271" s="902">
        <v>4606</v>
      </c>
      <c r="F271" s="903">
        <v>961.75</v>
      </c>
      <c r="G271" s="904">
        <f t="shared" si="94"/>
        <v>44298.205000000002</v>
      </c>
      <c r="H271" s="905"/>
      <c r="I271" s="914">
        <v>42166</v>
      </c>
      <c r="J271" s="903">
        <v>1027</v>
      </c>
      <c r="K271" s="906">
        <f t="shared" si="95"/>
        <v>47303.62</v>
      </c>
      <c r="L271" s="907">
        <f>SUM(G271-K271)</f>
        <v>-3005.4150000000009</v>
      </c>
      <c r="M271" s="894">
        <v>1.573</v>
      </c>
      <c r="N271" s="909">
        <f>SUM(G271-K271)*M271</f>
        <v>-4727.5177950000016</v>
      </c>
      <c r="O271" s="910"/>
      <c r="P271" s="910"/>
      <c r="Q271" s="911"/>
      <c r="R271" s="911"/>
      <c r="S271" s="911"/>
      <c r="T271" s="911"/>
      <c r="U271" s="911"/>
      <c r="V271" s="911"/>
      <c r="W271" s="911"/>
      <c r="X271" s="911"/>
      <c r="Y271" s="911"/>
      <c r="Z271" s="911"/>
    </row>
    <row r="272" spans="1:26" s="897" customFormat="1" ht="15" customHeight="1">
      <c r="A272" s="883" t="s">
        <v>2106</v>
      </c>
      <c r="B272" s="884" t="s">
        <v>2107</v>
      </c>
      <c r="C272" s="885" t="s">
        <v>53</v>
      </c>
      <c r="D272" s="886">
        <v>42153</v>
      </c>
      <c r="E272" s="887">
        <v>6315</v>
      </c>
      <c r="F272" s="888">
        <v>749.5</v>
      </c>
      <c r="G272" s="889">
        <f t="shared" si="94"/>
        <v>47330.925000000003</v>
      </c>
      <c r="H272" s="890"/>
      <c r="I272" s="914">
        <v>42173</v>
      </c>
      <c r="J272" s="888">
        <v>673.5</v>
      </c>
      <c r="K272" s="892">
        <f t="shared" si="95"/>
        <v>42531.525000000001</v>
      </c>
      <c r="L272" s="893">
        <f>SUM(K272-G272)</f>
        <v>-4799.4000000000015</v>
      </c>
      <c r="M272" s="894">
        <v>1.573</v>
      </c>
      <c r="N272" s="895">
        <f>SUM(K272-G272)*M272</f>
        <v>-7549.4562000000024</v>
      </c>
      <c r="O272" s="896"/>
      <c r="P272" s="896"/>
    </row>
    <row r="273" spans="1:26" s="911" customFormat="1" ht="15" customHeight="1">
      <c r="A273" s="898" t="s">
        <v>2135</v>
      </c>
      <c r="B273" s="899" t="s">
        <v>406</v>
      </c>
      <c r="C273" s="900" t="s">
        <v>78</v>
      </c>
      <c r="D273" s="901">
        <v>42173</v>
      </c>
      <c r="E273" s="902">
        <v>2616</v>
      </c>
      <c r="F273" s="903">
        <v>3068</v>
      </c>
      <c r="G273" s="904">
        <f t="shared" si="94"/>
        <v>80258.880000000005</v>
      </c>
      <c r="H273" s="905"/>
      <c r="I273" s="914">
        <v>42177</v>
      </c>
      <c r="J273" s="903">
        <v>3235</v>
      </c>
      <c r="K273" s="906">
        <f t="shared" si="95"/>
        <v>84627.6</v>
      </c>
      <c r="L273" s="907">
        <f>SUM(G273-K273)</f>
        <v>-4368.7200000000012</v>
      </c>
      <c r="M273" s="894">
        <v>1.573</v>
      </c>
      <c r="N273" s="909">
        <f>SUM(G273-K273)*M273</f>
        <v>-6871.9965600000014</v>
      </c>
      <c r="O273" s="910"/>
      <c r="P273" s="910"/>
    </row>
    <row r="274" spans="1:26" s="897" customFormat="1" ht="15" customHeight="1">
      <c r="A274" s="883" t="s">
        <v>1942</v>
      </c>
      <c r="B274" s="884" t="s">
        <v>995</v>
      </c>
      <c r="C274" s="885" t="s">
        <v>53</v>
      </c>
      <c r="D274" s="886">
        <v>42152</v>
      </c>
      <c r="E274" s="887">
        <v>2285</v>
      </c>
      <c r="F274" s="888">
        <v>2955</v>
      </c>
      <c r="G274" s="889">
        <f t="shared" si="94"/>
        <v>67521.75</v>
      </c>
      <c r="H274" s="890"/>
      <c r="I274" s="914">
        <v>42184</v>
      </c>
      <c r="J274" s="888">
        <v>2745</v>
      </c>
      <c r="K274" s="892">
        <f t="shared" si="95"/>
        <v>62723.25</v>
      </c>
      <c r="L274" s="893">
        <f>SUM(K274-G274)</f>
        <v>-4798.5</v>
      </c>
      <c r="M274" s="894">
        <v>1.573</v>
      </c>
      <c r="N274" s="895">
        <f>SUM(K274-G274)*M274</f>
        <v>-7548.0405000000001</v>
      </c>
      <c r="O274" s="896"/>
      <c r="P274" s="896"/>
    </row>
    <row r="275" spans="1:26" s="897" customFormat="1" ht="15" customHeight="1">
      <c r="A275" s="898" t="s">
        <v>2023</v>
      </c>
      <c r="B275" s="899" t="s">
        <v>2024</v>
      </c>
      <c r="C275" s="900" t="s">
        <v>78</v>
      </c>
      <c r="D275" s="901">
        <v>42066</v>
      </c>
      <c r="E275" s="902">
        <v>2338</v>
      </c>
      <c r="F275" s="903">
        <v>2384</v>
      </c>
      <c r="G275" s="904">
        <f t="shared" si="94"/>
        <v>55737.919999999998</v>
      </c>
      <c r="H275" s="905"/>
      <c r="I275" s="914">
        <v>42199</v>
      </c>
      <c r="J275" s="903">
        <v>2051</v>
      </c>
      <c r="K275" s="906">
        <f t="shared" si="95"/>
        <v>47952.38</v>
      </c>
      <c r="L275" s="907">
        <f>SUM(G275-K275)</f>
        <v>7785.5400000000009</v>
      </c>
      <c r="M275" s="894">
        <v>1.573</v>
      </c>
      <c r="N275" s="909">
        <f>SUM(G275-K275)*M275</f>
        <v>12246.654420000001</v>
      </c>
      <c r="O275" s="910"/>
      <c r="P275" s="910"/>
      <c r="Q275" s="911"/>
      <c r="R275" s="911"/>
      <c r="S275" s="911"/>
      <c r="T275" s="911"/>
      <c r="U275" s="911"/>
      <c r="V275" s="911"/>
      <c r="W275" s="911"/>
      <c r="X275" s="911"/>
      <c r="Y275" s="911"/>
      <c r="Z275" s="911"/>
    </row>
    <row r="276" spans="1:26" s="897" customFormat="1" ht="15" customHeight="1">
      <c r="A276" s="883" t="s">
        <v>2127</v>
      </c>
      <c r="B276" s="884" t="s">
        <v>2128</v>
      </c>
      <c r="C276" s="885" t="s">
        <v>53</v>
      </c>
      <c r="D276" s="886">
        <v>42164</v>
      </c>
      <c r="E276" s="887">
        <v>12072</v>
      </c>
      <c r="F276" s="888">
        <v>342</v>
      </c>
      <c r="G276" s="889">
        <f t="shared" si="94"/>
        <v>41286.239999999998</v>
      </c>
      <c r="H276" s="890"/>
      <c r="I276" s="914">
        <v>42200</v>
      </c>
      <c r="J276" s="888">
        <v>337.7</v>
      </c>
      <c r="K276" s="892">
        <f t="shared" si="95"/>
        <v>40767.144</v>
      </c>
      <c r="L276" s="893">
        <f>SUM(K276-G276)</f>
        <v>-519.09599999999773</v>
      </c>
      <c r="M276" s="894">
        <v>1.573</v>
      </c>
      <c r="N276" s="895">
        <f>SUM(K276-G276)*M276</f>
        <v>-816.53800799999635</v>
      </c>
      <c r="O276" s="896"/>
      <c r="P276" s="896"/>
    </row>
    <row r="277" spans="1:26" s="911" customFormat="1" ht="15" customHeight="1">
      <c r="A277" s="898" t="s">
        <v>1620</v>
      </c>
      <c r="B277" s="899" t="s">
        <v>1621</v>
      </c>
      <c r="C277" s="900" t="s">
        <v>78</v>
      </c>
      <c r="D277" s="901">
        <v>42172</v>
      </c>
      <c r="E277" s="902">
        <v>3360</v>
      </c>
      <c r="F277" s="903">
        <v>1620</v>
      </c>
      <c r="G277" s="904">
        <f t="shared" si="94"/>
        <v>54432</v>
      </c>
      <c r="H277" s="905"/>
      <c r="I277" s="914">
        <v>42200</v>
      </c>
      <c r="J277" s="903">
        <v>1620</v>
      </c>
      <c r="K277" s="906">
        <f t="shared" si="95"/>
        <v>54432</v>
      </c>
      <c r="L277" s="907">
        <f>SUM(G277-K277)</f>
        <v>0</v>
      </c>
      <c r="M277" s="894">
        <v>1.573</v>
      </c>
      <c r="N277" s="909">
        <f>SUM(G277-K277)*M277</f>
        <v>0</v>
      </c>
      <c r="O277" s="910"/>
      <c r="P277" s="910"/>
    </row>
    <row r="278" spans="1:26" s="911" customFormat="1" ht="15" customHeight="1">
      <c r="A278" s="898" t="s">
        <v>1788</v>
      </c>
      <c r="B278" s="899" t="s">
        <v>1679</v>
      </c>
      <c r="C278" s="900" t="s">
        <v>78</v>
      </c>
      <c r="D278" s="901">
        <v>42159</v>
      </c>
      <c r="E278" s="902">
        <v>6645</v>
      </c>
      <c r="F278" s="903">
        <v>581</v>
      </c>
      <c r="G278" s="904">
        <f t="shared" si="94"/>
        <v>38607.449999999997</v>
      </c>
      <c r="H278" s="905"/>
      <c r="I278" s="914">
        <v>42201</v>
      </c>
      <c r="J278" s="903">
        <v>614.4</v>
      </c>
      <c r="K278" s="906">
        <f t="shared" si="95"/>
        <v>40826.879999999997</v>
      </c>
      <c r="L278" s="907">
        <f>SUM(G278-K278)</f>
        <v>-2219.4300000000003</v>
      </c>
      <c r="M278" s="894">
        <v>1.573</v>
      </c>
      <c r="N278" s="909">
        <f>SUM(G278-K278)*M278</f>
        <v>-3491.1633900000002</v>
      </c>
      <c r="O278" s="910"/>
      <c r="P278" s="910"/>
    </row>
    <row r="279" spans="1:26" s="911" customFormat="1" ht="15" customHeight="1">
      <c r="A279" s="898" t="s">
        <v>1700</v>
      </c>
      <c r="B279" s="899" t="s">
        <v>1701</v>
      </c>
      <c r="C279" s="900" t="s">
        <v>78</v>
      </c>
      <c r="D279" s="901">
        <v>42170</v>
      </c>
      <c r="E279" s="902">
        <v>2496</v>
      </c>
      <c r="F279" s="903">
        <v>2759</v>
      </c>
      <c r="G279" s="904">
        <f t="shared" ref="G279:G287" si="96">SUM(E279*F279)/100</f>
        <v>68864.639999999999</v>
      </c>
      <c r="H279" s="905"/>
      <c r="I279" s="914">
        <v>42208</v>
      </c>
      <c r="J279" s="903">
        <v>2932</v>
      </c>
      <c r="K279" s="906">
        <f t="shared" ref="K279:K287" si="97">SUM(E279*J279)/100</f>
        <v>73182.720000000001</v>
      </c>
      <c r="L279" s="907">
        <f>SUM(G279-K279)</f>
        <v>-4318.0800000000017</v>
      </c>
      <c r="M279" s="894">
        <v>1.5509999999999999</v>
      </c>
      <c r="N279" s="909">
        <f>SUM(G279-K279)*M279</f>
        <v>-6697.3420800000022</v>
      </c>
      <c r="O279" s="910"/>
      <c r="P279" s="910"/>
    </row>
    <row r="280" spans="1:26" s="897" customFormat="1" ht="15" customHeight="1">
      <c r="A280" s="883" t="s">
        <v>2158</v>
      </c>
      <c r="B280" s="884" t="s">
        <v>1880</v>
      </c>
      <c r="C280" s="885" t="s">
        <v>53</v>
      </c>
      <c r="D280" s="886">
        <v>42206</v>
      </c>
      <c r="E280" s="887">
        <v>13961</v>
      </c>
      <c r="F280" s="888">
        <v>412.3</v>
      </c>
      <c r="G280" s="889">
        <f t="shared" si="96"/>
        <v>57561.203000000001</v>
      </c>
      <c r="H280" s="890"/>
      <c r="I280" s="914">
        <v>42209</v>
      </c>
      <c r="J280" s="888">
        <v>381</v>
      </c>
      <c r="K280" s="892">
        <f t="shared" si="97"/>
        <v>53191.41</v>
      </c>
      <c r="L280" s="893">
        <f>SUM(K280-G280)</f>
        <v>-4369.7929999999978</v>
      </c>
      <c r="M280" s="894">
        <v>1</v>
      </c>
      <c r="N280" s="895">
        <f>SUM(K280-G280)*M280</f>
        <v>-4369.7929999999978</v>
      </c>
      <c r="O280" s="896"/>
      <c r="P280" s="896"/>
    </row>
    <row r="281" spans="1:26" s="897" customFormat="1" ht="15" customHeight="1">
      <c r="A281" s="883" t="s">
        <v>694</v>
      </c>
      <c r="B281" s="884" t="s">
        <v>695</v>
      </c>
      <c r="C281" s="885" t="s">
        <v>53</v>
      </c>
      <c r="D281" s="886">
        <v>42205</v>
      </c>
      <c r="E281" s="887">
        <v>20809</v>
      </c>
      <c r="F281" s="888">
        <v>294.39999999999998</v>
      </c>
      <c r="G281" s="889">
        <f t="shared" si="96"/>
        <v>61261.695999999996</v>
      </c>
      <c r="H281" s="890"/>
      <c r="I281" s="914">
        <v>42212</v>
      </c>
      <c r="J281" s="888">
        <v>273.39999999999998</v>
      </c>
      <c r="K281" s="892">
        <f t="shared" si="97"/>
        <v>56891.805999999997</v>
      </c>
      <c r="L281" s="893">
        <f>SUM(K281-G281)</f>
        <v>-4369.8899999999994</v>
      </c>
      <c r="M281" s="894">
        <v>1.5509999999999999</v>
      </c>
      <c r="N281" s="895">
        <f>SUM(K281-G281)*M281</f>
        <v>-6777.6993899999989</v>
      </c>
      <c r="O281" s="896"/>
      <c r="P281" s="896"/>
    </row>
    <row r="282" spans="1:26" s="897" customFormat="1" ht="15" customHeight="1">
      <c r="A282" s="883" t="s">
        <v>2163</v>
      </c>
      <c r="B282" s="884" t="s">
        <v>1247</v>
      </c>
      <c r="C282" s="885" t="s">
        <v>53</v>
      </c>
      <c r="D282" s="886">
        <v>42206</v>
      </c>
      <c r="E282" s="887">
        <v>26551</v>
      </c>
      <c r="F282" s="888">
        <v>308.8</v>
      </c>
      <c r="G282" s="889">
        <f t="shared" si="96"/>
        <v>81989.488000000012</v>
      </c>
      <c r="H282" s="890"/>
      <c r="I282" s="914">
        <v>42216</v>
      </c>
      <c r="J282" s="888">
        <v>292.39999999999998</v>
      </c>
      <c r="K282" s="892">
        <f t="shared" si="97"/>
        <v>77635.123999999996</v>
      </c>
      <c r="L282" s="893">
        <f>SUM(K282-G282)</f>
        <v>-4354.3640000000159</v>
      </c>
      <c r="M282" s="894">
        <v>1.5509999999999999</v>
      </c>
      <c r="N282" s="895">
        <f>SUM(K282-G282)*M282</f>
        <v>-6753.6185640000249</v>
      </c>
      <c r="O282" s="896"/>
      <c r="P282" s="896"/>
    </row>
    <row r="283" spans="1:26" s="911" customFormat="1" ht="15" customHeight="1">
      <c r="A283" s="898" t="s">
        <v>2152</v>
      </c>
      <c r="B283" s="899" t="s">
        <v>2153</v>
      </c>
      <c r="C283" s="900" t="s">
        <v>78</v>
      </c>
      <c r="D283" s="901">
        <v>42193</v>
      </c>
      <c r="E283" s="902">
        <v>27104</v>
      </c>
      <c r="F283" s="903">
        <v>176.6</v>
      </c>
      <c r="G283" s="904">
        <f t="shared" si="96"/>
        <v>47865.663999999997</v>
      </c>
      <c r="H283" s="905"/>
      <c r="I283" s="914">
        <v>42215</v>
      </c>
      <c r="J283" s="903">
        <v>192.9</v>
      </c>
      <c r="K283" s="906">
        <f t="shared" si="97"/>
        <v>52283.616000000009</v>
      </c>
      <c r="L283" s="907">
        <f>SUM(G283-K283)</f>
        <v>-4417.952000000012</v>
      </c>
      <c r="M283" s="894">
        <v>1.5509999999999999</v>
      </c>
      <c r="N283" s="909">
        <f>SUM(G283-K283)*M283</f>
        <v>-6852.2435520000181</v>
      </c>
      <c r="O283" s="910"/>
      <c r="P283" s="910"/>
    </row>
    <row r="284" spans="1:26" s="897" customFormat="1" ht="15" customHeight="1">
      <c r="A284" s="898" t="s">
        <v>1870</v>
      </c>
      <c r="B284" s="899" t="s">
        <v>1869</v>
      </c>
      <c r="C284" s="900" t="s">
        <v>78</v>
      </c>
      <c r="D284" s="901">
        <v>42165</v>
      </c>
      <c r="E284" s="902">
        <v>6525</v>
      </c>
      <c r="F284" s="903">
        <v>833</v>
      </c>
      <c r="G284" s="904">
        <f t="shared" si="96"/>
        <v>54353.25</v>
      </c>
      <c r="H284" s="905"/>
      <c r="I284" s="914">
        <v>42215</v>
      </c>
      <c r="J284" s="903">
        <v>821</v>
      </c>
      <c r="K284" s="906">
        <f t="shared" si="97"/>
        <v>53570.25</v>
      </c>
      <c r="L284" s="907">
        <f>SUM(G284-K284)</f>
        <v>783</v>
      </c>
      <c r="M284" s="894">
        <v>1.5509999999999999</v>
      </c>
      <c r="N284" s="909">
        <f>SUM(G284-K284)*M284</f>
        <v>1214.433</v>
      </c>
      <c r="O284" s="910"/>
      <c r="P284" s="910"/>
      <c r="Q284" s="911"/>
      <c r="R284" s="911"/>
      <c r="S284" s="911"/>
      <c r="T284" s="911"/>
      <c r="U284" s="911"/>
      <c r="V284" s="911"/>
      <c r="W284" s="911"/>
      <c r="X284" s="911"/>
      <c r="Y284" s="911"/>
      <c r="Z284" s="911"/>
    </row>
    <row r="285" spans="1:26" s="911" customFormat="1" ht="15" customHeight="1">
      <c r="A285" s="898" t="s">
        <v>710</v>
      </c>
      <c r="B285" s="899" t="s">
        <v>390</v>
      </c>
      <c r="C285" s="900" t="s">
        <v>78</v>
      </c>
      <c r="D285" s="901">
        <v>42159</v>
      </c>
      <c r="E285" s="902">
        <v>7612</v>
      </c>
      <c r="F285" s="903">
        <v>970.5</v>
      </c>
      <c r="G285" s="904">
        <f t="shared" si="96"/>
        <v>73874.460000000006</v>
      </c>
      <c r="H285" s="905"/>
      <c r="I285" s="914">
        <v>42219</v>
      </c>
      <c r="J285" s="903">
        <v>806.5</v>
      </c>
      <c r="K285" s="906">
        <f t="shared" si="97"/>
        <v>61390.78</v>
      </c>
      <c r="L285" s="907">
        <f>SUM(G285-K285)</f>
        <v>12483.680000000008</v>
      </c>
      <c r="M285" s="894">
        <v>1.5509999999999999</v>
      </c>
      <c r="N285" s="909">
        <f>SUM(G285-K285)*M285</f>
        <v>19362.18768000001</v>
      </c>
      <c r="O285" s="910"/>
      <c r="P285" s="910"/>
    </row>
    <row r="286" spans="1:26" s="911" customFormat="1" ht="15" customHeight="1">
      <c r="A286" s="898" t="s">
        <v>2150</v>
      </c>
      <c r="B286" s="899" t="s">
        <v>2149</v>
      </c>
      <c r="C286" s="900" t="s">
        <v>78</v>
      </c>
      <c r="D286" s="901">
        <v>42184</v>
      </c>
      <c r="E286" s="902">
        <v>4609</v>
      </c>
      <c r="F286" s="903">
        <v>1030</v>
      </c>
      <c r="G286" s="904">
        <f t="shared" si="96"/>
        <v>47472.7</v>
      </c>
      <c r="H286" s="905"/>
      <c r="I286" s="914">
        <v>42221</v>
      </c>
      <c r="J286" s="903">
        <v>1115.3</v>
      </c>
      <c r="K286" s="906">
        <f t="shared" si="97"/>
        <v>51404.177000000003</v>
      </c>
      <c r="L286" s="907">
        <f>SUM(G286-K286)</f>
        <v>-3931.4770000000062</v>
      </c>
      <c r="M286" s="894">
        <v>1.5509999999999999</v>
      </c>
      <c r="N286" s="909">
        <f>SUM(G286-K286)*M286</f>
        <v>-6097.7208270000092</v>
      </c>
      <c r="O286" s="910"/>
      <c r="P286" s="910"/>
    </row>
    <row r="287" spans="1:26" s="911" customFormat="1" ht="15" customHeight="1">
      <c r="A287" s="883" t="s">
        <v>2139</v>
      </c>
      <c r="B287" s="884" t="s">
        <v>2140</v>
      </c>
      <c r="C287" s="885" t="s">
        <v>53</v>
      </c>
      <c r="D287" s="886">
        <v>42178</v>
      </c>
      <c r="E287" s="887">
        <v>10645</v>
      </c>
      <c r="F287" s="888">
        <v>428.1</v>
      </c>
      <c r="G287" s="889">
        <f t="shared" si="96"/>
        <v>45571.245000000003</v>
      </c>
      <c r="H287" s="890"/>
      <c r="I287" s="914">
        <v>42222</v>
      </c>
      <c r="J287" s="888">
        <v>405.2</v>
      </c>
      <c r="K287" s="892">
        <f t="shared" si="97"/>
        <v>43133.54</v>
      </c>
      <c r="L287" s="893">
        <f>SUM(K287-G287)</f>
        <v>-2437.7050000000017</v>
      </c>
      <c r="M287" s="894">
        <v>1.5509999999999999</v>
      </c>
      <c r="N287" s="895">
        <f>SUM(K287-G287)*M287</f>
        <v>-3780.8804550000027</v>
      </c>
      <c r="O287" s="896"/>
      <c r="P287" s="896"/>
      <c r="Q287" s="897"/>
      <c r="R287" s="897"/>
      <c r="S287" s="897"/>
      <c r="T287" s="897"/>
      <c r="U287" s="897"/>
      <c r="V287" s="897"/>
      <c r="W287" s="897"/>
      <c r="X287" s="897"/>
      <c r="Y287" s="897"/>
      <c r="Z287" s="897"/>
    </row>
    <row r="288" spans="1:26" s="112" customFormat="1" ht="15" customHeight="1">
      <c r="A288" s="47"/>
      <c r="B288" s="570"/>
      <c r="C288" s="571"/>
      <c r="D288" s="572"/>
      <c r="E288" s="573"/>
      <c r="F288" s="802"/>
      <c r="G288" s="551"/>
      <c r="H288" s="552"/>
      <c r="I288" s="575"/>
      <c r="J288" s="802"/>
      <c r="K288" s="553"/>
      <c r="L288" s="554"/>
      <c r="M288" s="555"/>
      <c r="N288" s="556"/>
      <c r="O288" s="359"/>
      <c r="P288" s="359"/>
    </row>
    <row r="289" spans="1:15" s="8" customFormat="1" ht="15" customHeight="1">
      <c r="A289" s="17"/>
      <c r="B289" s="448"/>
      <c r="C289" s="17"/>
      <c r="D289" s="96"/>
      <c r="E289" s="362"/>
      <c r="F289" s="141"/>
      <c r="G289" s="181"/>
      <c r="H289" s="96"/>
      <c r="I289" s="142"/>
      <c r="J289" s="141"/>
      <c r="K289" s="181"/>
      <c r="L289" s="178"/>
      <c r="M289" s="184"/>
      <c r="N289" s="292"/>
      <c r="O289" s="18"/>
    </row>
    <row r="290" spans="1:15" s="14" customFormat="1" ht="16.5" thickBot="1">
      <c r="A290" s="39" t="s">
        <v>34</v>
      </c>
      <c r="B290" s="39"/>
      <c r="C290" s="39"/>
      <c r="D290" s="39"/>
      <c r="E290" s="39"/>
      <c r="F290" s="57"/>
      <c r="G290" s="130"/>
      <c r="H290" s="41"/>
      <c r="I290" s="42"/>
      <c r="J290" s="42"/>
      <c r="K290" s="42"/>
      <c r="L290" s="108"/>
      <c r="M290" s="169"/>
      <c r="N290" s="233">
        <f>SUM(N33:N289)</f>
        <v>140219.8084963288</v>
      </c>
      <c r="O290" s="41"/>
    </row>
    <row r="291" spans="1:15" ht="11.25" customHeight="1" thickTop="1">
      <c r="A291" s="27"/>
      <c r="B291" s="448"/>
      <c r="C291" s="27"/>
      <c r="D291" s="9"/>
      <c r="E291" s="10"/>
      <c r="F291" s="53"/>
      <c r="G291" s="126"/>
      <c r="H291" s="9"/>
      <c r="I291" s="26"/>
      <c r="J291" s="53"/>
      <c r="K291" s="126"/>
      <c r="L291" s="104"/>
      <c r="M291" s="164"/>
      <c r="N291" s="282"/>
      <c r="O291" s="10"/>
    </row>
  </sheetData>
  <sortState ref="A285:Z287">
    <sortCondition ref="I285:I28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3"/>
      <c r="J2" s="395"/>
      <c r="K2" s="395"/>
      <c r="L2" s="837"/>
      <c r="M2" s="393"/>
    </row>
    <row r="3" spans="1:19" ht="9" customHeight="1">
      <c r="A3" s="11"/>
    </row>
    <row r="4" spans="1:19" s="7" customFormat="1" ht="19.5" thickBot="1">
      <c r="A4" s="424">
        <f>SUM(Q15+N20)</f>
        <v>131645.94696961271</v>
      </c>
      <c r="B4" s="11"/>
      <c r="D4" s="67"/>
      <c r="E4" s="122"/>
      <c r="F4" s="295"/>
      <c r="H4" s="253"/>
      <c r="J4" s="394"/>
      <c r="K4" s="394"/>
      <c r="L4" s="838"/>
      <c r="M4" s="394"/>
      <c r="N4" s="102"/>
      <c r="O4" s="67"/>
      <c r="P4" s="170"/>
      <c r="Q4" s="134"/>
      <c r="R4" s="12"/>
    </row>
    <row r="5" spans="1:19" s="7" customFormat="1" ht="12.75" customHeight="1" thickTop="1">
      <c r="A5" s="784"/>
      <c r="B5" s="11"/>
      <c r="D5" s="67"/>
      <c r="E5" s="67"/>
      <c r="F5" s="295"/>
      <c r="H5" s="254"/>
      <c r="J5" s="24"/>
      <c r="K5" s="152"/>
      <c r="L5" s="839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6"/>
      <c r="G6" s="202" t="s">
        <v>36</v>
      </c>
      <c r="H6" s="255"/>
      <c r="I6" s="201"/>
      <c r="J6" s="204"/>
      <c r="K6" s="206"/>
      <c r="L6" s="840"/>
      <c r="M6" s="229"/>
      <c r="N6" s="223">
        <f>SUM(Q15)</f>
        <v>0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49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49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49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1658</v>
      </c>
      <c r="B10" s="14" t="s">
        <v>33</v>
      </c>
      <c r="C10" s="14" t="s">
        <v>40</v>
      </c>
      <c r="D10" s="740">
        <v>40919</v>
      </c>
      <c r="E10" s="740" t="s">
        <v>53</v>
      </c>
      <c r="F10" s="513">
        <v>40544</v>
      </c>
      <c r="G10" s="417">
        <v>1</v>
      </c>
      <c r="H10" s="779">
        <v>1</v>
      </c>
      <c r="I10" s="494"/>
      <c r="J10" s="754"/>
      <c r="K10" s="614">
        <v>1</v>
      </c>
      <c r="L10" s="421">
        <v>1</v>
      </c>
      <c r="M10" s="615">
        <v>10</v>
      </c>
      <c r="N10" s="743">
        <f>SUM((K10-H10)/L10*M10)*G10</f>
        <v>0</v>
      </c>
      <c r="O10" s="739" t="s">
        <v>884</v>
      </c>
      <c r="P10" s="738">
        <v>1</v>
      </c>
      <c r="Q10" s="811">
        <f>SUM(N10*P10)</f>
        <v>0</v>
      </c>
      <c r="R10" s="532"/>
      <c r="S10" s="11"/>
    </row>
    <row r="11" spans="1:19" s="448" customFormat="1" ht="15" customHeight="1">
      <c r="A11" s="448" t="s">
        <v>1659</v>
      </c>
      <c r="B11" s="448" t="s">
        <v>33</v>
      </c>
      <c r="C11" s="448" t="s">
        <v>40</v>
      </c>
      <c r="D11" s="765">
        <v>40919</v>
      </c>
      <c r="E11" s="765" t="s">
        <v>78</v>
      </c>
      <c r="F11" s="497">
        <v>40544</v>
      </c>
      <c r="G11" s="476">
        <v>1</v>
      </c>
      <c r="H11" s="780">
        <v>1</v>
      </c>
      <c r="I11" s="768"/>
      <c r="J11" s="754"/>
      <c r="K11" s="654">
        <v>1</v>
      </c>
      <c r="L11" s="458">
        <v>1</v>
      </c>
      <c r="M11" s="630">
        <v>10</v>
      </c>
      <c r="N11" s="770">
        <f>SUM((H11-K11)/L11*M11)*G11</f>
        <v>0</v>
      </c>
      <c r="O11" s="739" t="s">
        <v>884</v>
      </c>
      <c r="P11" s="656">
        <v>1</v>
      </c>
      <c r="Q11" s="836">
        <f>SUM(N11*P11)</f>
        <v>0</v>
      </c>
      <c r="R11" s="533"/>
      <c r="S11" s="11"/>
    </row>
    <row r="12" spans="1:19" s="17" customFormat="1" ht="15" customHeight="1">
      <c r="A12" s="448"/>
      <c r="B12" s="448"/>
      <c r="D12" s="180"/>
      <c r="E12" s="180"/>
      <c r="F12" s="140"/>
      <c r="G12" s="18"/>
      <c r="H12" s="265"/>
      <c r="I12" s="159"/>
      <c r="J12" s="238"/>
      <c r="K12" s="150"/>
      <c r="L12" s="841"/>
      <c r="M12" s="181"/>
      <c r="N12" s="178"/>
      <c r="O12" s="173"/>
      <c r="P12" s="184"/>
      <c r="Q12" s="182"/>
      <c r="R12" s="171"/>
      <c r="S12" s="115"/>
    </row>
    <row r="14" spans="1:19" s="8" customFormat="1" ht="15" customHeight="1">
      <c r="A14" s="448"/>
      <c r="B14" s="448"/>
      <c r="C14" s="17"/>
      <c r="D14" s="180"/>
      <c r="E14" s="180"/>
      <c r="F14" s="140"/>
      <c r="G14" s="18"/>
      <c r="H14" s="265"/>
      <c r="I14" s="96"/>
      <c r="J14" s="270"/>
      <c r="K14" s="150"/>
      <c r="L14" s="237"/>
      <c r="M14" s="191"/>
      <c r="N14" s="175"/>
      <c r="O14" s="173"/>
      <c r="P14" s="184"/>
      <c r="Q14" s="182"/>
      <c r="R14" s="171"/>
      <c r="S14" s="116"/>
    </row>
    <row r="15" spans="1:19" s="14" customFormat="1" ht="16.5" thickBot="1">
      <c r="A15" s="35" t="s">
        <v>38</v>
      </c>
      <c r="B15" s="35"/>
      <c r="C15" s="35"/>
      <c r="D15" s="71"/>
      <c r="E15" s="71"/>
      <c r="F15" s="297"/>
      <c r="G15" s="35"/>
      <c r="H15" s="258"/>
      <c r="I15" s="37"/>
      <c r="J15" s="38"/>
      <c r="K15" s="147"/>
      <c r="L15" s="244"/>
      <c r="M15" s="127"/>
      <c r="N15" s="105"/>
      <c r="O15" s="71"/>
      <c r="P15" s="165"/>
      <c r="Q15" s="215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2"/>
      <c r="E16" s="72"/>
      <c r="F16" s="298"/>
      <c r="G16" s="47"/>
      <c r="H16" s="259"/>
      <c r="I16" s="49"/>
      <c r="J16" s="50"/>
      <c r="K16" s="148"/>
      <c r="L16" s="245"/>
      <c r="M16" s="128"/>
      <c r="N16" s="106"/>
      <c r="O16" s="72"/>
      <c r="P16" s="166"/>
      <c r="Q16" s="137"/>
      <c r="R16" s="49"/>
      <c r="S16" s="11"/>
    </row>
    <row r="17" spans="1:19" ht="11.25" customHeight="1">
      <c r="A17" s="468"/>
      <c r="B17" s="468"/>
      <c r="C17" s="88"/>
      <c r="D17" s="131"/>
      <c r="E17" s="131"/>
      <c r="F17" s="299"/>
      <c r="G17" s="43"/>
      <c r="H17" s="260"/>
      <c r="I17" s="44"/>
      <c r="J17" s="45"/>
      <c r="K17" s="149"/>
      <c r="L17" s="246"/>
      <c r="M17" s="129"/>
      <c r="N17" s="107"/>
      <c r="O17" s="172"/>
      <c r="P17" s="167"/>
      <c r="Q17" s="138"/>
      <c r="R17" s="44"/>
    </row>
    <row r="18" spans="1:19" ht="11.25" customHeight="1">
      <c r="A18" s="468"/>
      <c r="B18" s="468"/>
      <c r="C18" s="88"/>
      <c r="D18" s="131"/>
      <c r="E18" s="131"/>
      <c r="F18" s="299"/>
      <c r="G18" s="43"/>
      <c r="H18" s="260"/>
      <c r="I18" s="43"/>
      <c r="J18" s="45"/>
      <c r="K18" s="149"/>
      <c r="L18" s="246"/>
      <c r="M18" s="129"/>
      <c r="N18" s="107"/>
      <c r="O18" s="172"/>
      <c r="P18" s="167"/>
      <c r="Q18" s="138"/>
      <c r="R18" s="44"/>
    </row>
    <row r="19" spans="1:19" ht="11.25" customHeight="1">
      <c r="A19" s="448"/>
      <c r="B19" s="448"/>
      <c r="C19" s="27"/>
      <c r="D19" s="70"/>
      <c r="E19" s="70"/>
      <c r="F19" s="20"/>
      <c r="G19" s="10"/>
      <c r="H19" s="257"/>
      <c r="I19" s="10"/>
      <c r="J19" s="26"/>
      <c r="K19" s="146"/>
      <c r="L19" s="243"/>
      <c r="M19" s="126"/>
      <c r="N19" s="104"/>
      <c r="P19" s="164"/>
      <c r="Q19" s="136"/>
      <c r="R19" s="9"/>
    </row>
    <row r="20" spans="1:19" s="22" customFormat="1" ht="18.75">
      <c r="A20" s="478"/>
      <c r="B20" s="479"/>
      <c r="C20" s="198"/>
      <c r="D20" s="216"/>
      <c r="E20" s="216"/>
      <c r="F20" s="300"/>
      <c r="G20" s="198" t="s">
        <v>37</v>
      </c>
      <c r="H20" s="261"/>
      <c r="I20" s="198"/>
      <c r="J20" s="199"/>
      <c r="K20" s="214"/>
      <c r="L20" s="483"/>
      <c r="M20" s="226"/>
      <c r="N20" s="228">
        <f>SUM(Q172)</f>
        <v>131645.94696961271</v>
      </c>
      <c r="O20" s="216"/>
      <c r="P20" s="227"/>
      <c r="Q20" s="219"/>
      <c r="R20" s="198"/>
      <c r="S20" s="185"/>
    </row>
    <row r="21" spans="1:19" s="8" customFormat="1" ht="15" customHeight="1">
      <c r="A21" s="14"/>
      <c r="B21" s="14"/>
      <c r="C21" s="2"/>
      <c r="D21" s="68"/>
      <c r="E21" s="68"/>
      <c r="F21" s="186"/>
      <c r="H21" s="267"/>
      <c r="J21" s="305"/>
      <c r="K21" s="187"/>
      <c r="L21" s="237"/>
      <c r="M21" s="191"/>
      <c r="N21" s="175"/>
      <c r="O21" s="173"/>
      <c r="P21" s="183"/>
      <c r="Q21" s="176"/>
      <c r="R21" s="19" t="s">
        <v>3</v>
      </c>
      <c r="S21" s="116"/>
    </row>
    <row r="22" spans="1:19" s="2" customFormat="1" ht="15" customHeight="1">
      <c r="A22" s="14"/>
      <c r="B22" s="14"/>
      <c r="D22" s="68"/>
      <c r="E22" s="68"/>
      <c r="F22" s="60"/>
      <c r="H22" s="256"/>
      <c r="J22" s="305"/>
      <c r="K22" s="144"/>
      <c r="L22" s="349"/>
      <c r="M22" s="124"/>
      <c r="N22" s="103"/>
      <c r="O22" s="68"/>
      <c r="P22" s="162"/>
      <c r="Q22" s="135"/>
      <c r="R22" s="61"/>
      <c r="S22" s="115"/>
    </row>
    <row r="23" spans="1:19" s="2" customFormat="1" ht="15" customHeight="1">
      <c r="A23" s="14"/>
      <c r="B23" s="14" t="s">
        <v>678</v>
      </c>
      <c r="D23" s="68" t="s">
        <v>9</v>
      </c>
      <c r="E23" s="68"/>
      <c r="F23" s="60" t="s">
        <v>17</v>
      </c>
      <c r="G23" s="2" t="s">
        <v>41</v>
      </c>
      <c r="H23" s="256" t="s">
        <v>19</v>
      </c>
      <c r="J23" s="60" t="s">
        <v>29</v>
      </c>
      <c r="K23" s="144" t="s">
        <v>681</v>
      </c>
      <c r="L23" s="349" t="s">
        <v>5</v>
      </c>
      <c r="M23" s="124" t="s">
        <v>16</v>
      </c>
      <c r="N23" s="103" t="s">
        <v>682</v>
      </c>
      <c r="O23" s="68" t="s">
        <v>10</v>
      </c>
      <c r="P23" s="162" t="s">
        <v>10</v>
      </c>
      <c r="Q23" s="109" t="s">
        <v>15</v>
      </c>
      <c r="R23" s="61"/>
      <c r="S23" s="115"/>
    </row>
    <row r="24" spans="1:19" s="2" customFormat="1" ht="15" customHeight="1">
      <c r="A24" s="14"/>
      <c r="B24" s="14" t="s">
        <v>0</v>
      </c>
      <c r="C24" s="2" t="s">
        <v>8</v>
      </c>
      <c r="D24" s="68" t="s">
        <v>679</v>
      </c>
      <c r="E24" s="68" t="s">
        <v>181</v>
      </c>
      <c r="F24" s="60" t="s">
        <v>25</v>
      </c>
      <c r="H24" s="256" t="s">
        <v>20</v>
      </c>
      <c r="J24" s="60" t="s">
        <v>7</v>
      </c>
      <c r="K24" s="144" t="s">
        <v>18</v>
      </c>
      <c r="L24" s="349"/>
      <c r="M24" s="124" t="s">
        <v>42</v>
      </c>
      <c r="N24" s="103" t="s">
        <v>885</v>
      </c>
      <c r="O24" s="68" t="s">
        <v>680</v>
      </c>
      <c r="P24" s="162" t="s">
        <v>14</v>
      </c>
      <c r="Q24" s="109" t="s">
        <v>884</v>
      </c>
      <c r="R24" s="61"/>
      <c r="S24" s="115"/>
    </row>
    <row r="25" spans="1:19" s="8" customFormat="1" ht="15" customHeight="1">
      <c r="A25" s="14"/>
      <c r="B25" s="14"/>
      <c r="C25" s="2"/>
      <c r="D25" s="68"/>
      <c r="E25" s="68"/>
      <c r="F25" s="186"/>
      <c r="H25" s="267"/>
      <c r="I25" s="174"/>
      <c r="J25" s="305"/>
      <c r="K25" s="187"/>
      <c r="L25" s="237"/>
      <c r="M25" s="191"/>
      <c r="N25" s="175"/>
      <c r="O25" s="173"/>
      <c r="P25" s="162" t="s">
        <v>1289</v>
      </c>
      <c r="Q25" s="176"/>
      <c r="R25" s="19"/>
      <c r="S25" s="116"/>
    </row>
    <row r="26" spans="1:19" s="2" customFormat="1" ht="15" customHeight="1">
      <c r="A26" s="14"/>
      <c r="B26" s="14"/>
      <c r="D26" s="68"/>
      <c r="E26" s="68"/>
      <c r="F26" s="186"/>
      <c r="G26" s="8"/>
      <c r="H26" s="267"/>
      <c r="I26" s="174"/>
      <c r="J26" s="186"/>
      <c r="K26" s="187"/>
      <c r="L26" s="237"/>
      <c r="M26" s="191"/>
      <c r="N26" s="175"/>
      <c r="O26" s="173"/>
      <c r="P26" s="162" t="s">
        <v>1290</v>
      </c>
      <c r="Q26" s="176"/>
      <c r="R26" s="19"/>
      <c r="S26" s="116"/>
    </row>
    <row r="27" spans="1:19" s="8" customFormat="1" ht="15" customHeight="1">
      <c r="A27" s="490" t="s">
        <v>52</v>
      </c>
      <c r="B27" s="490" t="s">
        <v>51</v>
      </c>
      <c r="C27" s="302"/>
      <c r="D27" s="303"/>
      <c r="E27" s="68" t="s">
        <v>53</v>
      </c>
      <c r="F27" s="77">
        <v>40490</v>
      </c>
      <c r="G27" s="76">
        <v>1</v>
      </c>
      <c r="H27" s="262">
        <v>1775.7</v>
      </c>
      <c r="I27" s="174"/>
      <c r="J27" s="77">
        <v>40494</v>
      </c>
      <c r="K27" s="251">
        <v>1724</v>
      </c>
      <c r="L27" s="842">
        <v>0.1</v>
      </c>
      <c r="M27" s="86">
        <v>5</v>
      </c>
      <c r="N27" s="175">
        <f t="shared" ref="N27:N38" si="0">SUM((K27-H27)/L27*M27)*G27</f>
        <v>-2585.0000000000023</v>
      </c>
      <c r="O27" s="173" t="s">
        <v>884</v>
      </c>
      <c r="P27" s="183">
        <v>1</v>
      </c>
      <c r="Q27" s="176">
        <f t="shared" ref="Q27:Q88" si="1">SUM(N27*P27)</f>
        <v>-2585.0000000000023</v>
      </c>
      <c r="R27" s="19"/>
      <c r="S27" s="116"/>
    </row>
    <row r="28" spans="1:19" s="8" customFormat="1" ht="15" customHeight="1">
      <c r="A28" s="490" t="s">
        <v>50</v>
      </c>
      <c r="B28" s="490" t="s">
        <v>49</v>
      </c>
      <c r="C28" s="302"/>
      <c r="D28" s="303"/>
      <c r="E28" s="68" t="s">
        <v>53</v>
      </c>
      <c r="F28" s="77">
        <v>40491</v>
      </c>
      <c r="G28" s="76">
        <v>1</v>
      </c>
      <c r="H28" s="262">
        <v>764.7</v>
      </c>
      <c r="I28" s="174"/>
      <c r="J28" s="77">
        <v>40498</v>
      </c>
      <c r="K28" s="251">
        <v>740.8</v>
      </c>
      <c r="L28" s="842">
        <v>0.25</v>
      </c>
      <c r="M28" s="86">
        <v>25</v>
      </c>
      <c r="N28" s="175">
        <f t="shared" si="0"/>
        <v>-2390.0000000000091</v>
      </c>
      <c r="O28" s="173" t="s">
        <v>884</v>
      </c>
      <c r="P28" s="338">
        <v>1</v>
      </c>
      <c r="Q28" s="176">
        <f t="shared" si="1"/>
        <v>-2390.0000000000091</v>
      </c>
      <c r="R28" s="19"/>
      <c r="S28" s="116"/>
    </row>
    <row r="29" spans="1:19" s="8" customFormat="1" ht="15" customHeight="1">
      <c r="A29" s="490" t="s">
        <v>43</v>
      </c>
      <c r="B29" s="490" t="s">
        <v>44</v>
      </c>
      <c r="C29" s="302"/>
      <c r="D29" s="303"/>
      <c r="E29" s="68" t="s">
        <v>53</v>
      </c>
      <c r="F29" s="77">
        <v>40490</v>
      </c>
      <c r="G29" s="76">
        <v>1</v>
      </c>
      <c r="H29" s="262">
        <v>2.1486000000000001</v>
      </c>
      <c r="I29" s="174"/>
      <c r="J29" s="77">
        <v>40568</v>
      </c>
      <c r="K29" s="251">
        <v>2.37</v>
      </c>
      <c r="L29" s="842">
        <v>1E-4</v>
      </c>
      <c r="M29" s="86">
        <v>4.2</v>
      </c>
      <c r="N29" s="175">
        <f>SUM((K29-H29)/L29*M29)*G29</f>
        <v>9298.8000000000029</v>
      </c>
      <c r="O29" s="173" t="s">
        <v>884</v>
      </c>
      <c r="P29" s="338">
        <v>1</v>
      </c>
      <c r="Q29" s="176">
        <f>SUM(N29*P29)</f>
        <v>9298.8000000000029</v>
      </c>
      <c r="R29" s="19"/>
      <c r="S29" s="116"/>
    </row>
    <row r="30" spans="1:19" s="8" customFormat="1" ht="15" customHeight="1">
      <c r="A30" s="490" t="s">
        <v>48</v>
      </c>
      <c r="B30" s="490" t="s">
        <v>47</v>
      </c>
      <c r="C30" s="302"/>
      <c r="D30" s="303"/>
      <c r="E30" s="68" t="s">
        <v>53</v>
      </c>
      <c r="F30" s="77">
        <v>40494</v>
      </c>
      <c r="G30" s="76">
        <v>1</v>
      </c>
      <c r="H30" s="262">
        <v>1.1129789999999999</v>
      </c>
      <c r="I30" s="174"/>
      <c r="J30" s="77">
        <v>40584</v>
      </c>
      <c r="K30" s="251">
        <v>1.2342</v>
      </c>
      <c r="L30" s="842">
        <v>2.5000000000000001E-4</v>
      </c>
      <c r="M30" s="86">
        <v>12.5</v>
      </c>
      <c r="N30" s="175">
        <f t="shared" si="0"/>
        <v>6061.0500000000011</v>
      </c>
      <c r="O30" s="173" t="s">
        <v>884</v>
      </c>
      <c r="P30" s="338">
        <v>1</v>
      </c>
      <c r="Q30" s="176">
        <f t="shared" si="1"/>
        <v>6061.0500000000011</v>
      </c>
      <c r="R30" s="19"/>
      <c r="S30" s="116"/>
    </row>
    <row r="31" spans="1:19" s="8" customFormat="1" ht="15" customHeight="1">
      <c r="A31" s="490" t="s">
        <v>46</v>
      </c>
      <c r="B31" s="490" t="s">
        <v>45</v>
      </c>
      <c r="C31" s="302"/>
      <c r="D31" s="303"/>
      <c r="E31" s="68" t="s">
        <v>53</v>
      </c>
      <c r="F31" s="77">
        <v>40583</v>
      </c>
      <c r="G31" s="76">
        <v>1</v>
      </c>
      <c r="H31" s="262">
        <v>877.6</v>
      </c>
      <c r="I31" s="174"/>
      <c r="J31" s="77">
        <v>40589</v>
      </c>
      <c r="K31" s="251">
        <v>837</v>
      </c>
      <c r="L31" s="842">
        <v>1</v>
      </c>
      <c r="M31" s="86">
        <v>50</v>
      </c>
      <c r="N31" s="175">
        <f t="shared" si="0"/>
        <v>-2030.0000000000011</v>
      </c>
      <c r="O31" s="173" t="s">
        <v>884</v>
      </c>
      <c r="P31" s="338">
        <v>1</v>
      </c>
      <c r="Q31" s="176">
        <f t="shared" si="1"/>
        <v>-2030.0000000000011</v>
      </c>
      <c r="R31" s="19"/>
      <c r="S31" s="116"/>
    </row>
    <row r="32" spans="1:19" s="8" customFormat="1" ht="15" customHeight="1">
      <c r="A32" s="490" t="s">
        <v>43</v>
      </c>
      <c r="B32" s="490" t="s">
        <v>44</v>
      </c>
      <c r="C32" s="302"/>
      <c r="D32" s="303"/>
      <c r="E32" s="82" t="s">
        <v>53</v>
      </c>
      <c r="F32" s="75">
        <v>40592</v>
      </c>
      <c r="G32" s="74">
        <v>1</v>
      </c>
      <c r="H32" s="263">
        <v>2.5649999999999999</v>
      </c>
      <c r="I32" s="174"/>
      <c r="J32" s="75">
        <v>40595</v>
      </c>
      <c r="K32" s="145">
        <v>2.5710000000000002</v>
      </c>
      <c r="L32" s="842">
        <v>1E-4</v>
      </c>
      <c r="M32" s="86">
        <v>4.2</v>
      </c>
      <c r="N32" s="175">
        <f t="shared" si="0"/>
        <v>252.00000000000955</v>
      </c>
      <c r="O32" s="173" t="s">
        <v>884</v>
      </c>
      <c r="P32" s="338">
        <v>1</v>
      </c>
      <c r="Q32" s="176">
        <f t="shared" si="1"/>
        <v>252.00000000000955</v>
      </c>
      <c r="R32" s="19"/>
      <c r="S32" s="116"/>
    </row>
    <row r="33" spans="1:19" s="8" customFormat="1" ht="15" customHeight="1">
      <c r="A33" s="438" t="s">
        <v>77</v>
      </c>
      <c r="B33" s="438" t="s">
        <v>76</v>
      </c>
      <c r="C33" s="302"/>
      <c r="D33" s="303"/>
      <c r="E33" s="82" t="s">
        <v>53</v>
      </c>
      <c r="F33" s="75">
        <v>40588</v>
      </c>
      <c r="G33" s="74">
        <v>1</v>
      </c>
      <c r="H33" s="263">
        <v>6637</v>
      </c>
      <c r="I33" s="98"/>
      <c r="J33" s="75">
        <v>40596</v>
      </c>
      <c r="K33" s="145">
        <v>6538</v>
      </c>
      <c r="L33" s="842">
        <v>1</v>
      </c>
      <c r="M33" s="86">
        <v>10.445</v>
      </c>
      <c r="N33" s="175">
        <f t="shared" si="0"/>
        <v>-1034.0550000000001</v>
      </c>
      <c r="O33" s="173" t="s">
        <v>379</v>
      </c>
      <c r="P33" s="183">
        <v>1.36774</v>
      </c>
      <c r="Q33" s="176">
        <f t="shared" si="1"/>
        <v>-1414.3183857000001</v>
      </c>
      <c r="R33" s="79"/>
      <c r="S33" s="116"/>
    </row>
    <row r="34" spans="1:19" s="8" customFormat="1" ht="15" customHeight="1">
      <c r="A34" s="438" t="s">
        <v>75</v>
      </c>
      <c r="B34" s="438" t="s">
        <v>74</v>
      </c>
      <c r="C34" s="302"/>
      <c r="D34" s="303"/>
      <c r="E34" s="82" t="s">
        <v>53</v>
      </c>
      <c r="F34" s="75">
        <v>40469</v>
      </c>
      <c r="G34" s="74">
        <v>1</v>
      </c>
      <c r="H34" s="263">
        <v>6498</v>
      </c>
      <c r="I34" s="98"/>
      <c r="J34" s="75">
        <v>40596</v>
      </c>
      <c r="K34" s="145">
        <v>7152</v>
      </c>
      <c r="L34" s="842">
        <v>0.5</v>
      </c>
      <c r="M34" s="86">
        <v>16.96</v>
      </c>
      <c r="N34" s="175">
        <f t="shared" si="0"/>
        <v>22183.68</v>
      </c>
      <c r="O34" s="173" t="s">
        <v>379</v>
      </c>
      <c r="P34" s="183">
        <v>1.36774</v>
      </c>
      <c r="Q34" s="176">
        <f t="shared" si="1"/>
        <v>30341.506483199999</v>
      </c>
      <c r="R34" s="79"/>
      <c r="S34" s="116"/>
    </row>
    <row r="35" spans="1:19" s="8" customFormat="1" ht="15" customHeight="1">
      <c r="A35" s="438" t="s">
        <v>73</v>
      </c>
      <c r="B35" s="438" t="s">
        <v>72</v>
      </c>
      <c r="C35" s="302"/>
      <c r="D35" s="303"/>
      <c r="E35" s="82" t="s">
        <v>53</v>
      </c>
      <c r="F35" s="75">
        <v>40469</v>
      </c>
      <c r="G35" s="74">
        <v>1</v>
      </c>
      <c r="H35" s="263">
        <v>1169.25</v>
      </c>
      <c r="I35" s="98"/>
      <c r="J35" s="75">
        <v>40596</v>
      </c>
      <c r="K35" s="145">
        <v>1303</v>
      </c>
      <c r="L35" s="842">
        <v>0.25</v>
      </c>
      <c r="M35" s="86">
        <v>12.5</v>
      </c>
      <c r="N35" s="175">
        <f t="shared" si="0"/>
        <v>6687.5</v>
      </c>
      <c r="O35" s="173" t="s">
        <v>884</v>
      </c>
      <c r="P35" s="183">
        <v>1</v>
      </c>
      <c r="Q35" s="176">
        <f t="shared" si="1"/>
        <v>6687.5</v>
      </c>
      <c r="R35" s="79"/>
      <c r="S35" s="116"/>
    </row>
    <row r="36" spans="1:19" s="8" customFormat="1" ht="15" customHeight="1">
      <c r="A36" s="438" t="s">
        <v>73</v>
      </c>
      <c r="B36" s="438" t="s">
        <v>72</v>
      </c>
      <c r="C36" s="302"/>
      <c r="D36" s="303"/>
      <c r="E36" s="82" t="s">
        <v>53</v>
      </c>
      <c r="F36" s="75">
        <v>40515</v>
      </c>
      <c r="G36" s="74">
        <v>1</v>
      </c>
      <c r="H36" s="263">
        <v>1232.3499999999999</v>
      </c>
      <c r="I36" s="98"/>
      <c r="J36" s="75">
        <v>40596</v>
      </c>
      <c r="K36" s="145">
        <f>K35</f>
        <v>1303</v>
      </c>
      <c r="L36" s="842">
        <v>0.25</v>
      </c>
      <c r="M36" s="86">
        <v>12.5</v>
      </c>
      <c r="N36" s="175">
        <f t="shared" si="0"/>
        <v>3532.5000000000045</v>
      </c>
      <c r="O36" s="173" t="s">
        <v>884</v>
      </c>
      <c r="P36" s="338">
        <v>1</v>
      </c>
      <c r="Q36" s="176">
        <f t="shared" si="1"/>
        <v>3532.5000000000045</v>
      </c>
      <c r="R36" s="79"/>
      <c r="S36" s="116"/>
    </row>
    <row r="37" spans="1:19" s="8" customFormat="1" ht="15" customHeight="1">
      <c r="A37" s="438" t="s">
        <v>71</v>
      </c>
      <c r="B37" s="438" t="s">
        <v>70</v>
      </c>
      <c r="C37" s="302"/>
      <c r="D37" s="303"/>
      <c r="E37" s="82" t="s">
        <v>53</v>
      </c>
      <c r="F37" s="75">
        <v>40581</v>
      </c>
      <c r="G37" s="74">
        <v>1</v>
      </c>
      <c r="H37" s="263">
        <v>462.6</v>
      </c>
      <c r="I37" s="98"/>
      <c r="J37" s="75">
        <v>40596</v>
      </c>
      <c r="K37" s="145">
        <v>427.8</v>
      </c>
      <c r="L37" s="842">
        <v>0.05</v>
      </c>
      <c r="M37" s="86">
        <v>12.5</v>
      </c>
      <c r="N37" s="175">
        <f t="shared" si="0"/>
        <v>-8700.0000000000036</v>
      </c>
      <c r="O37" s="173" t="s">
        <v>884</v>
      </c>
      <c r="P37" s="338">
        <v>1</v>
      </c>
      <c r="Q37" s="176">
        <f t="shared" si="1"/>
        <v>-8700.0000000000036</v>
      </c>
      <c r="R37" s="79"/>
      <c r="S37" s="116"/>
    </row>
    <row r="38" spans="1:19" s="8" customFormat="1" ht="15" customHeight="1">
      <c r="A38" s="438" t="s">
        <v>69</v>
      </c>
      <c r="B38" s="438" t="s">
        <v>68</v>
      </c>
      <c r="C38" s="302"/>
      <c r="D38" s="303"/>
      <c r="E38" s="82" t="s">
        <v>53</v>
      </c>
      <c r="F38" s="75">
        <v>40576</v>
      </c>
      <c r="G38" s="74">
        <v>5</v>
      </c>
      <c r="H38" s="263">
        <v>410</v>
      </c>
      <c r="I38" s="98"/>
      <c r="J38" s="75">
        <v>40596</v>
      </c>
      <c r="K38" s="145">
        <v>389.5</v>
      </c>
      <c r="L38" s="842">
        <v>0.25</v>
      </c>
      <c r="M38" s="86">
        <v>12.5</v>
      </c>
      <c r="N38" s="175">
        <f t="shared" si="0"/>
        <v>-5125</v>
      </c>
      <c r="O38" s="173" t="s">
        <v>884</v>
      </c>
      <c r="P38" s="338">
        <v>1</v>
      </c>
      <c r="Q38" s="176">
        <f t="shared" si="1"/>
        <v>-5125</v>
      </c>
      <c r="R38" s="79"/>
      <c r="S38" s="116"/>
    </row>
    <row r="39" spans="1:19" s="18" customFormat="1" ht="15" customHeight="1">
      <c r="A39" s="449" t="s">
        <v>67</v>
      </c>
      <c r="B39" s="449" t="s">
        <v>66</v>
      </c>
      <c r="C39" s="271"/>
      <c r="D39" s="304"/>
      <c r="E39" s="84" t="s">
        <v>78</v>
      </c>
      <c r="F39" s="85">
        <v>40581</v>
      </c>
      <c r="G39" s="83">
        <v>1</v>
      </c>
      <c r="H39" s="264">
        <v>118.53125</v>
      </c>
      <c r="I39" s="96"/>
      <c r="J39" s="85">
        <v>40596</v>
      </c>
      <c r="K39" s="158">
        <v>121</v>
      </c>
      <c r="L39" s="843">
        <v>3.125E-2</v>
      </c>
      <c r="M39" s="100">
        <v>31.25</v>
      </c>
      <c r="N39" s="178">
        <f>SUM((H39-K39)/L39*M39)*G39</f>
        <v>-2468.75</v>
      </c>
      <c r="O39" s="177" t="s">
        <v>884</v>
      </c>
      <c r="P39" s="338">
        <v>1</v>
      </c>
      <c r="Q39" s="182">
        <f t="shared" si="1"/>
        <v>-2468.75</v>
      </c>
      <c r="R39" s="87"/>
      <c r="S39" s="117"/>
    </row>
    <row r="40" spans="1:19" s="8" customFormat="1" ht="15" customHeight="1">
      <c r="A40" s="438" t="s">
        <v>65</v>
      </c>
      <c r="B40" s="438" t="s">
        <v>64</v>
      </c>
      <c r="C40" s="302"/>
      <c r="D40" s="303"/>
      <c r="E40" s="82" t="s">
        <v>53</v>
      </c>
      <c r="F40" s="75">
        <v>40590</v>
      </c>
      <c r="G40" s="74">
        <v>1</v>
      </c>
      <c r="H40" s="263">
        <v>10770.4</v>
      </c>
      <c r="I40" s="98"/>
      <c r="J40" s="75">
        <v>40598</v>
      </c>
      <c r="K40" s="145">
        <v>10450</v>
      </c>
      <c r="L40" s="842">
        <v>5</v>
      </c>
      <c r="M40" s="86">
        <v>2500</v>
      </c>
      <c r="N40" s="175">
        <f>SUM(((K40-H40)/L40*M40)*G40)</f>
        <v>-160199.99999999983</v>
      </c>
      <c r="O40" s="173" t="s">
        <v>684</v>
      </c>
      <c r="P40" s="183">
        <f>1/82.486</f>
        <v>1.212326940329268E-2</v>
      </c>
      <c r="Q40" s="176">
        <f t="shared" si="1"/>
        <v>-1942.1477584074851</v>
      </c>
      <c r="R40" s="79"/>
      <c r="S40" s="116"/>
    </row>
    <row r="41" spans="1:19" s="8" customFormat="1" ht="15" customHeight="1">
      <c r="A41" s="438" t="s">
        <v>63</v>
      </c>
      <c r="B41" s="438" t="s">
        <v>62</v>
      </c>
      <c r="C41" s="302"/>
      <c r="D41" s="303"/>
      <c r="E41" s="82" t="s">
        <v>53</v>
      </c>
      <c r="F41" s="75">
        <v>40574</v>
      </c>
      <c r="G41" s="74">
        <v>3</v>
      </c>
      <c r="H41" s="263">
        <v>92.75</v>
      </c>
      <c r="I41" s="98"/>
      <c r="J41" s="75">
        <v>40599</v>
      </c>
      <c r="K41" s="145">
        <v>90.98</v>
      </c>
      <c r="L41" s="842">
        <v>2.5000000000000001E-2</v>
      </c>
      <c r="M41" s="86">
        <v>10</v>
      </c>
      <c r="N41" s="175">
        <f>SUM((K41-H41)/L41*M41)*G41</f>
        <v>-2123.9999999999955</v>
      </c>
      <c r="O41" s="173" t="s">
        <v>884</v>
      </c>
      <c r="P41" s="183">
        <v>1</v>
      </c>
      <c r="Q41" s="176">
        <f t="shared" si="1"/>
        <v>-2123.9999999999955</v>
      </c>
      <c r="R41" s="79"/>
      <c r="S41" s="116"/>
    </row>
    <row r="42" spans="1:19" s="8" customFormat="1" ht="15" customHeight="1">
      <c r="A42" s="438" t="s">
        <v>57</v>
      </c>
      <c r="B42" s="438" t="s">
        <v>56</v>
      </c>
      <c r="C42" s="302"/>
      <c r="D42" s="303"/>
      <c r="E42" s="82" t="s">
        <v>53</v>
      </c>
      <c r="F42" s="75">
        <v>40561</v>
      </c>
      <c r="G42" s="74">
        <v>1</v>
      </c>
      <c r="H42" s="263">
        <v>4014</v>
      </c>
      <c r="I42" s="98"/>
      <c r="J42" s="194">
        <v>40606</v>
      </c>
      <c r="K42" s="145">
        <v>4021.5</v>
      </c>
      <c r="L42" s="842">
        <v>1</v>
      </c>
      <c r="M42" s="86">
        <v>13.4</v>
      </c>
      <c r="N42" s="175">
        <f>SUM((K42-H42)/L42*M42)*G42</f>
        <v>100.5</v>
      </c>
      <c r="O42" s="173" t="s">
        <v>379</v>
      </c>
      <c r="P42" s="183">
        <v>1.3432999999999999</v>
      </c>
      <c r="Q42" s="176">
        <f t="shared" si="1"/>
        <v>135.00164999999998</v>
      </c>
      <c r="R42" s="79" t="s">
        <v>3</v>
      </c>
      <c r="S42" s="116"/>
    </row>
    <row r="43" spans="1:19" s="8" customFormat="1" ht="15" customHeight="1">
      <c r="A43" s="438" t="s">
        <v>57</v>
      </c>
      <c r="B43" s="438" t="s">
        <v>56</v>
      </c>
      <c r="C43" s="302"/>
      <c r="D43" s="303"/>
      <c r="E43" s="82" t="s">
        <v>53</v>
      </c>
      <c r="F43" s="75">
        <v>40588</v>
      </c>
      <c r="G43" s="74">
        <v>1</v>
      </c>
      <c r="H43" s="263">
        <v>4080.5</v>
      </c>
      <c r="I43" s="98"/>
      <c r="J43" s="194">
        <v>40606</v>
      </c>
      <c r="K43" s="145">
        <f>K42</f>
        <v>4021.5</v>
      </c>
      <c r="L43" s="842">
        <v>1</v>
      </c>
      <c r="M43" s="86">
        <v>13.4</v>
      </c>
      <c r="N43" s="175">
        <f>SUM((K43-H43)/L43*M43)*G43</f>
        <v>-790.6</v>
      </c>
      <c r="O43" s="173" t="s">
        <v>379</v>
      </c>
      <c r="P43" s="183">
        <v>1.3509</v>
      </c>
      <c r="Q43" s="176">
        <f t="shared" si="1"/>
        <v>-1068.02154</v>
      </c>
      <c r="R43" s="79" t="s">
        <v>3</v>
      </c>
      <c r="S43" s="116"/>
    </row>
    <row r="44" spans="1:19" s="18" customFormat="1" ht="15" customHeight="1">
      <c r="A44" s="449" t="s">
        <v>61</v>
      </c>
      <c r="B44" s="449" t="s">
        <v>60</v>
      </c>
      <c r="C44" s="271"/>
      <c r="D44" s="304"/>
      <c r="E44" s="84" t="s">
        <v>78</v>
      </c>
      <c r="F44" s="85">
        <v>40561</v>
      </c>
      <c r="G44" s="83">
        <v>1</v>
      </c>
      <c r="H44" s="264">
        <v>108.2</v>
      </c>
      <c r="I44" s="96"/>
      <c r="J44" s="194">
        <v>40606</v>
      </c>
      <c r="K44" s="158">
        <v>107.67</v>
      </c>
      <c r="L44" s="843">
        <v>1</v>
      </c>
      <c r="M44" s="100">
        <v>13.4</v>
      </c>
      <c r="N44" s="175">
        <f>SUM((H44-K44)/L44*M44)*G44</f>
        <v>7.1020000000000154</v>
      </c>
      <c r="O44" s="177" t="s">
        <v>379</v>
      </c>
      <c r="P44" s="184">
        <v>1.3432999999999999</v>
      </c>
      <c r="Q44" s="176">
        <f t="shared" si="1"/>
        <v>9.5401166000000206</v>
      </c>
      <c r="R44" s="79" t="s">
        <v>3</v>
      </c>
      <c r="S44" s="117"/>
    </row>
    <row r="45" spans="1:19" s="8" customFormat="1" ht="15" customHeight="1">
      <c r="A45" s="438" t="s">
        <v>55</v>
      </c>
      <c r="B45" s="438" t="s">
        <v>54</v>
      </c>
      <c r="C45" s="302"/>
      <c r="D45" s="303"/>
      <c r="E45" s="82" t="s">
        <v>53</v>
      </c>
      <c r="F45" s="75">
        <v>40569</v>
      </c>
      <c r="G45" s="74">
        <v>1</v>
      </c>
      <c r="H45" s="263">
        <v>3002</v>
      </c>
      <c r="I45" s="98"/>
      <c r="J45" s="194">
        <v>40606</v>
      </c>
      <c r="K45" s="145">
        <v>2946</v>
      </c>
      <c r="L45" s="842">
        <v>1</v>
      </c>
      <c r="M45" s="86">
        <v>25.5</v>
      </c>
      <c r="N45" s="175">
        <f>SUM((K45-H45)/L45*M45)*G45</f>
        <v>-1428</v>
      </c>
      <c r="O45" s="173" t="s">
        <v>379</v>
      </c>
      <c r="P45" s="183">
        <v>1.3714999999999999</v>
      </c>
      <c r="Q45" s="176">
        <f t="shared" si="1"/>
        <v>-1958.502</v>
      </c>
      <c r="R45" s="79" t="s">
        <v>3</v>
      </c>
      <c r="S45" s="116"/>
    </row>
    <row r="46" spans="1:19" s="8" customFormat="1" ht="15" customHeight="1">
      <c r="A46" s="438" t="s">
        <v>55</v>
      </c>
      <c r="B46" s="438" t="s">
        <v>54</v>
      </c>
      <c r="C46" s="271"/>
      <c r="D46" s="304"/>
      <c r="E46" s="82" t="s">
        <v>53</v>
      </c>
      <c r="F46" s="75">
        <v>40588</v>
      </c>
      <c r="G46" s="74">
        <v>1</v>
      </c>
      <c r="H46" s="263">
        <v>3013</v>
      </c>
      <c r="I46" s="179"/>
      <c r="J46" s="194">
        <v>40606</v>
      </c>
      <c r="K46" s="145">
        <f>K45</f>
        <v>2946</v>
      </c>
      <c r="L46" s="842">
        <v>1</v>
      </c>
      <c r="M46" s="86">
        <v>25.5</v>
      </c>
      <c r="N46" s="175">
        <f t="shared" ref="N46:N53" si="2">SUM((K46-H46)/L46*M46)*G46</f>
        <v>-1708.5</v>
      </c>
      <c r="O46" s="173" t="s">
        <v>379</v>
      </c>
      <c r="P46" s="183">
        <v>1.3509</v>
      </c>
      <c r="Q46" s="176">
        <f t="shared" si="1"/>
        <v>-2308.0126500000001</v>
      </c>
      <c r="R46" s="79" t="s">
        <v>3</v>
      </c>
      <c r="S46" s="116"/>
    </row>
    <row r="47" spans="1:19" s="8" customFormat="1" ht="15" customHeight="1">
      <c r="A47" s="438" t="s">
        <v>59</v>
      </c>
      <c r="B47" s="438" t="s">
        <v>58</v>
      </c>
      <c r="C47" s="271"/>
      <c r="D47" s="304"/>
      <c r="E47" s="82" t="s">
        <v>53</v>
      </c>
      <c r="F47" s="75">
        <v>40608</v>
      </c>
      <c r="G47" s="74">
        <v>1</v>
      </c>
      <c r="H47" s="263">
        <v>1442</v>
      </c>
      <c r="I47" s="179"/>
      <c r="J47" s="75">
        <v>40613</v>
      </c>
      <c r="K47" s="145">
        <v>1407</v>
      </c>
      <c r="L47" s="842">
        <v>0.01</v>
      </c>
      <c r="M47" s="86">
        <v>1</v>
      </c>
      <c r="N47" s="175">
        <f t="shared" si="2"/>
        <v>-3500</v>
      </c>
      <c r="O47" s="173" t="s">
        <v>884</v>
      </c>
      <c r="P47" s="183">
        <v>1</v>
      </c>
      <c r="Q47" s="176">
        <f t="shared" si="1"/>
        <v>-3500</v>
      </c>
      <c r="R47" s="79"/>
      <c r="S47" s="116"/>
    </row>
    <row r="48" spans="1:19" s="18" customFormat="1" ht="15" customHeight="1">
      <c r="A48" s="438" t="s">
        <v>52</v>
      </c>
      <c r="B48" s="438" t="s">
        <v>51</v>
      </c>
      <c r="C48" s="271"/>
      <c r="D48" s="304"/>
      <c r="E48" s="82" t="s">
        <v>53</v>
      </c>
      <c r="F48" s="75">
        <v>40561</v>
      </c>
      <c r="G48" s="74">
        <v>1</v>
      </c>
      <c r="H48" s="263">
        <v>1803.5</v>
      </c>
      <c r="I48" s="159"/>
      <c r="J48" s="75">
        <v>40613</v>
      </c>
      <c r="K48" s="145">
        <v>1779</v>
      </c>
      <c r="L48" s="842">
        <v>0.1</v>
      </c>
      <c r="M48" s="86">
        <v>5</v>
      </c>
      <c r="N48" s="175">
        <f t="shared" si="2"/>
        <v>-1225</v>
      </c>
      <c r="O48" s="173" t="s">
        <v>884</v>
      </c>
      <c r="P48" s="183">
        <v>1</v>
      </c>
      <c r="Q48" s="176">
        <f t="shared" si="1"/>
        <v>-1225</v>
      </c>
      <c r="R48" s="79"/>
      <c r="S48" s="116"/>
    </row>
    <row r="49" spans="1:19" s="97" customFormat="1" ht="15" customHeight="1">
      <c r="A49" s="438" t="s">
        <v>57</v>
      </c>
      <c r="B49" s="438" t="s">
        <v>56</v>
      </c>
      <c r="C49" s="271"/>
      <c r="D49" s="304"/>
      <c r="E49" s="82" t="s">
        <v>53</v>
      </c>
      <c r="F49" s="75">
        <v>40608</v>
      </c>
      <c r="G49" s="74">
        <v>2</v>
      </c>
      <c r="H49" s="263">
        <v>3932</v>
      </c>
      <c r="I49" s="96"/>
      <c r="J49" s="75">
        <v>40616</v>
      </c>
      <c r="K49" s="145">
        <v>3901</v>
      </c>
      <c r="L49" s="842">
        <v>1</v>
      </c>
      <c r="M49" s="86">
        <v>13.4</v>
      </c>
      <c r="N49" s="175">
        <f t="shared" si="2"/>
        <v>-830.80000000000007</v>
      </c>
      <c r="O49" s="173" t="s">
        <v>379</v>
      </c>
      <c r="P49" s="183">
        <v>1.3964000000000001</v>
      </c>
      <c r="Q49" s="176">
        <f t="shared" si="1"/>
        <v>-1160.1291200000001</v>
      </c>
      <c r="R49" s="79"/>
      <c r="S49" s="116"/>
    </row>
    <row r="50" spans="1:19" s="97" customFormat="1" ht="15" customHeight="1">
      <c r="A50" s="438" t="s">
        <v>55</v>
      </c>
      <c r="B50" s="438" t="s">
        <v>54</v>
      </c>
      <c r="C50" s="271"/>
      <c r="D50" s="304"/>
      <c r="E50" s="82" t="s">
        <v>53</v>
      </c>
      <c r="F50" s="75">
        <v>40608</v>
      </c>
      <c r="G50" s="74">
        <v>2</v>
      </c>
      <c r="H50" s="263">
        <v>2850</v>
      </c>
      <c r="I50" s="96"/>
      <c r="J50" s="75">
        <v>40616</v>
      </c>
      <c r="K50" s="145">
        <v>2867.73</v>
      </c>
      <c r="L50" s="842">
        <v>1</v>
      </c>
      <c r="M50" s="86">
        <v>25.5</v>
      </c>
      <c r="N50" s="175">
        <f t="shared" si="2"/>
        <v>904.23000000000093</v>
      </c>
      <c r="O50" s="173" t="s">
        <v>379</v>
      </c>
      <c r="P50" s="183">
        <v>1.3964000000000001</v>
      </c>
      <c r="Q50" s="176">
        <f t="shared" si="1"/>
        <v>1262.6667720000014</v>
      </c>
      <c r="R50" s="79"/>
      <c r="S50" s="116"/>
    </row>
    <row r="51" spans="1:19" s="97" customFormat="1" ht="15" customHeight="1">
      <c r="A51" s="438" t="s">
        <v>82</v>
      </c>
      <c r="B51" s="438" t="s">
        <v>81</v>
      </c>
      <c r="C51" s="271"/>
      <c r="D51" s="304"/>
      <c r="E51" s="82" t="s">
        <v>53</v>
      </c>
      <c r="F51" s="75">
        <v>40604</v>
      </c>
      <c r="G51" s="74">
        <v>1</v>
      </c>
      <c r="H51" s="263">
        <v>102.2</v>
      </c>
      <c r="I51" s="96"/>
      <c r="J51" s="75">
        <v>40617</v>
      </c>
      <c r="K51" s="145">
        <v>99.11</v>
      </c>
      <c r="L51" s="842">
        <v>0.01</v>
      </c>
      <c r="M51" s="86">
        <v>10</v>
      </c>
      <c r="N51" s="175">
        <f t="shared" si="2"/>
        <v>-3090.0000000000036</v>
      </c>
      <c r="O51" s="173" t="s">
        <v>884</v>
      </c>
      <c r="P51" s="183">
        <v>1</v>
      </c>
      <c r="Q51" s="176">
        <f t="shared" si="1"/>
        <v>-3090.0000000000036</v>
      </c>
      <c r="R51" s="79"/>
      <c r="S51" s="116"/>
    </row>
    <row r="52" spans="1:19" s="97" customFormat="1" ht="15" customHeight="1">
      <c r="A52" s="438" t="s">
        <v>80</v>
      </c>
      <c r="B52" s="438" t="s">
        <v>79</v>
      </c>
      <c r="C52" s="271"/>
      <c r="D52" s="304"/>
      <c r="E52" s="82" t="s">
        <v>53</v>
      </c>
      <c r="F52" s="75">
        <v>40606</v>
      </c>
      <c r="G52" s="74">
        <v>1</v>
      </c>
      <c r="H52" s="263">
        <v>103</v>
      </c>
      <c r="I52" s="96"/>
      <c r="J52" s="75">
        <v>40617</v>
      </c>
      <c r="K52" s="145">
        <v>99.04</v>
      </c>
      <c r="L52" s="842">
        <v>0.01</v>
      </c>
      <c r="M52" s="86">
        <v>10</v>
      </c>
      <c r="N52" s="175">
        <f t="shared" si="2"/>
        <v>-3959.9999999999936</v>
      </c>
      <c r="O52" s="173" t="s">
        <v>884</v>
      </c>
      <c r="P52" s="183">
        <v>1</v>
      </c>
      <c r="Q52" s="176">
        <f t="shared" si="1"/>
        <v>-3959.9999999999936</v>
      </c>
      <c r="R52" s="79"/>
      <c r="S52" s="116"/>
    </row>
    <row r="53" spans="1:19" s="97" customFormat="1" ht="15" customHeight="1">
      <c r="A53" s="438" t="s">
        <v>84</v>
      </c>
      <c r="B53" s="438" t="s">
        <v>83</v>
      </c>
      <c r="C53" s="271"/>
      <c r="D53" s="304"/>
      <c r="E53" s="82" t="s">
        <v>53</v>
      </c>
      <c r="F53" s="75">
        <v>40508</v>
      </c>
      <c r="G53" s="74">
        <v>1</v>
      </c>
      <c r="H53" s="263">
        <v>2.431</v>
      </c>
      <c r="I53" s="96"/>
      <c r="J53" s="75">
        <v>40617</v>
      </c>
      <c r="K53" s="145">
        <v>3.0640000000000001</v>
      </c>
      <c r="L53" s="842">
        <v>1E-4</v>
      </c>
      <c r="M53" s="86">
        <v>4.2</v>
      </c>
      <c r="N53" s="175">
        <f t="shared" si="2"/>
        <v>26586</v>
      </c>
      <c r="O53" s="173" t="s">
        <v>884</v>
      </c>
      <c r="P53" s="183">
        <v>1</v>
      </c>
      <c r="Q53" s="176">
        <f t="shared" si="1"/>
        <v>26586</v>
      </c>
      <c r="R53" s="79"/>
      <c r="S53" s="116"/>
    </row>
    <row r="54" spans="1:19" s="18" customFormat="1" ht="15" customHeight="1">
      <c r="A54" s="449" t="s">
        <v>87</v>
      </c>
      <c r="B54" s="449" t="s">
        <v>66</v>
      </c>
      <c r="C54" s="271"/>
      <c r="D54" s="304"/>
      <c r="E54" s="84" t="s">
        <v>78</v>
      </c>
      <c r="F54" s="85">
        <v>40581</v>
      </c>
      <c r="G54" s="83">
        <v>1</v>
      </c>
      <c r="H54" s="264">
        <v>118.6875</v>
      </c>
      <c r="I54" s="96"/>
      <c r="J54" s="85">
        <v>40617</v>
      </c>
      <c r="K54" s="158">
        <v>120.6</v>
      </c>
      <c r="L54" s="843">
        <v>3.125E-2</v>
      </c>
      <c r="M54" s="100">
        <v>31.25</v>
      </c>
      <c r="N54" s="178">
        <f>SUM((H54-K54)/L54*M54)*G54</f>
        <v>-1912.4999999999943</v>
      </c>
      <c r="O54" s="177" t="s">
        <v>884</v>
      </c>
      <c r="P54" s="184">
        <v>1</v>
      </c>
      <c r="Q54" s="182">
        <f t="shared" si="1"/>
        <v>-1912.4999999999943</v>
      </c>
      <c r="R54" s="87"/>
      <c r="S54" s="117"/>
    </row>
    <row r="55" spans="1:19" s="97" customFormat="1" ht="15" customHeight="1">
      <c r="A55" s="438" t="s">
        <v>86</v>
      </c>
      <c r="B55" s="438" t="s">
        <v>85</v>
      </c>
      <c r="C55" s="271"/>
      <c r="D55" s="304"/>
      <c r="E55" s="82" t="s">
        <v>53</v>
      </c>
      <c r="F55" s="75">
        <v>40476</v>
      </c>
      <c r="G55" s="74">
        <v>1</v>
      </c>
      <c r="H55" s="263">
        <v>109.95</v>
      </c>
      <c r="I55" s="96"/>
      <c r="J55" s="75">
        <v>40617</v>
      </c>
      <c r="K55" s="145">
        <v>111.5</v>
      </c>
      <c r="L55" s="842">
        <v>2.5000000000000001E-2</v>
      </c>
      <c r="M55" s="86">
        <v>10</v>
      </c>
      <c r="N55" s="175">
        <f t="shared" ref="N55:N65" si="3">SUM((K55-H55)/L55*M55)*G55</f>
        <v>619.99999999999886</v>
      </c>
      <c r="O55" s="173" t="s">
        <v>884</v>
      </c>
      <c r="P55" s="183">
        <v>1</v>
      </c>
      <c r="Q55" s="176">
        <f t="shared" si="1"/>
        <v>619.99999999999886</v>
      </c>
      <c r="R55" s="79"/>
      <c r="S55" s="116"/>
    </row>
    <row r="56" spans="1:19" s="97" customFormat="1" ht="15" customHeight="1">
      <c r="A56" s="438" t="s">
        <v>86</v>
      </c>
      <c r="B56" s="438" t="s">
        <v>85</v>
      </c>
      <c r="C56" s="271"/>
      <c r="D56" s="304"/>
      <c r="E56" s="82" t="s">
        <v>53</v>
      </c>
      <c r="F56" s="75">
        <v>40508</v>
      </c>
      <c r="G56" s="74">
        <v>1</v>
      </c>
      <c r="H56" s="263">
        <v>107.387</v>
      </c>
      <c r="I56" s="96"/>
      <c r="J56" s="75">
        <v>40617</v>
      </c>
      <c r="K56" s="145">
        <f>K55</f>
        <v>111.5</v>
      </c>
      <c r="L56" s="842">
        <v>2.5000000000000001E-2</v>
      </c>
      <c r="M56" s="86">
        <v>10</v>
      </c>
      <c r="N56" s="175">
        <f t="shared" si="3"/>
        <v>1645.1999999999998</v>
      </c>
      <c r="O56" s="173" t="s">
        <v>884</v>
      </c>
      <c r="P56" s="183">
        <v>1</v>
      </c>
      <c r="Q56" s="176">
        <f t="shared" si="1"/>
        <v>1645.1999999999998</v>
      </c>
      <c r="R56" s="79"/>
      <c r="S56" s="116"/>
    </row>
    <row r="57" spans="1:19" s="97" customFormat="1" ht="15" customHeight="1">
      <c r="A57" s="438" t="s">
        <v>50</v>
      </c>
      <c r="B57" s="438" t="s">
        <v>49</v>
      </c>
      <c r="C57" s="271"/>
      <c r="D57" s="304"/>
      <c r="E57" s="82" t="s">
        <v>53</v>
      </c>
      <c r="F57" s="75">
        <v>40508</v>
      </c>
      <c r="G57" s="74">
        <v>1</v>
      </c>
      <c r="H57" s="263">
        <v>764.7</v>
      </c>
      <c r="I57" s="96"/>
      <c r="J57" s="75">
        <v>40637</v>
      </c>
      <c r="K57" s="145">
        <v>1009</v>
      </c>
      <c r="L57" s="842">
        <v>0.25</v>
      </c>
      <c r="M57" s="86">
        <v>25</v>
      </c>
      <c r="N57" s="175">
        <f t="shared" si="3"/>
        <v>24429.999999999996</v>
      </c>
      <c r="O57" s="173" t="s">
        <v>884</v>
      </c>
      <c r="P57" s="338">
        <v>1</v>
      </c>
      <c r="Q57" s="176">
        <f t="shared" si="1"/>
        <v>24429.999999999996</v>
      </c>
      <c r="R57" s="79"/>
      <c r="S57" s="116"/>
    </row>
    <row r="58" spans="1:19" s="97" customFormat="1" ht="15" customHeight="1">
      <c r="A58" s="438" t="s">
        <v>1</v>
      </c>
      <c r="B58" s="438" t="s">
        <v>2</v>
      </c>
      <c r="C58" s="271"/>
      <c r="D58" s="304"/>
      <c r="E58" s="82" t="s">
        <v>53</v>
      </c>
      <c r="F58" s="75">
        <v>40486</v>
      </c>
      <c r="G58" s="74">
        <v>1</v>
      </c>
      <c r="H58" s="263">
        <v>88.35</v>
      </c>
      <c r="I58" s="96"/>
      <c r="J58" s="75">
        <v>40637</v>
      </c>
      <c r="K58" s="145">
        <v>118.18</v>
      </c>
      <c r="L58" s="842">
        <v>0.01</v>
      </c>
      <c r="M58" s="86">
        <v>10</v>
      </c>
      <c r="N58" s="175">
        <f t="shared" si="3"/>
        <v>29830.000000000015</v>
      </c>
      <c r="O58" s="173" t="s">
        <v>884</v>
      </c>
      <c r="P58" s="338">
        <v>1</v>
      </c>
      <c r="Q58" s="176">
        <f t="shared" si="1"/>
        <v>29830.000000000015</v>
      </c>
      <c r="R58" s="79"/>
      <c r="S58" s="116"/>
    </row>
    <row r="59" spans="1:19" s="97" customFormat="1" ht="15" customHeight="1">
      <c r="A59" s="438" t="s">
        <v>1</v>
      </c>
      <c r="B59" s="438" t="s">
        <v>2</v>
      </c>
      <c r="C59" s="78" t="s">
        <v>93</v>
      </c>
      <c r="D59" s="304"/>
      <c r="E59" s="82" t="s">
        <v>53</v>
      </c>
      <c r="F59" s="75">
        <v>40637</v>
      </c>
      <c r="G59" s="74">
        <v>1</v>
      </c>
      <c r="H59" s="263">
        <v>119.05</v>
      </c>
      <c r="I59" s="96"/>
      <c r="J59" s="75">
        <v>40668</v>
      </c>
      <c r="K59" s="145">
        <v>115.1</v>
      </c>
      <c r="L59" s="842">
        <v>0.01</v>
      </c>
      <c r="M59" s="86">
        <v>10</v>
      </c>
      <c r="N59" s="175">
        <f t="shared" si="3"/>
        <v>-3950.0000000000027</v>
      </c>
      <c r="O59" s="173" t="s">
        <v>884</v>
      </c>
      <c r="P59" s="338">
        <v>1</v>
      </c>
      <c r="Q59" s="176">
        <f t="shared" si="1"/>
        <v>-3950.0000000000027</v>
      </c>
      <c r="R59" s="79"/>
      <c r="S59" s="116"/>
    </row>
    <row r="60" spans="1:19" s="97" customFormat="1" ht="15" customHeight="1">
      <c r="A60" s="438" t="s">
        <v>50</v>
      </c>
      <c r="B60" s="438" t="s">
        <v>49</v>
      </c>
      <c r="C60" s="78" t="s">
        <v>92</v>
      </c>
      <c r="D60" s="304"/>
      <c r="E60" s="82" t="s">
        <v>53</v>
      </c>
      <c r="F60" s="75">
        <v>40637</v>
      </c>
      <c r="G60" s="74">
        <v>2</v>
      </c>
      <c r="H60" s="263">
        <v>1003.375</v>
      </c>
      <c r="I60" s="96"/>
      <c r="J60" s="75">
        <v>40668</v>
      </c>
      <c r="K60" s="145">
        <v>979.5</v>
      </c>
      <c r="L60" s="842">
        <v>0.25</v>
      </c>
      <c r="M60" s="86">
        <v>25</v>
      </c>
      <c r="N60" s="175">
        <f t="shared" si="3"/>
        <v>-4775</v>
      </c>
      <c r="O60" s="173" t="s">
        <v>884</v>
      </c>
      <c r="P60" s="338">
        <v>1</v>
      </c>
      <c r="Q60" s="176">
        <f t="shared" si="1"/>
        <v>-4775</v>
      </c>
      <c r="R60" s="79"/>
      <c r="S60" s="116"/>
    </row>
    <row r="61" spans="1:19" s="97" customFormat="1" ht="15" customHeight="1">
      <c r="A61" s="438" t="s">
        <v>43</v>
      </c>
      <c r="B61" s="438" t="s">
        <v>44</v>
      </c>
      <c r="C61" s="78" t="s">
        <v>91</v>
      </c>
      <c r="D61" s="304"/>
      <c r="E61" s="82" t="s">
        <v>53</v>
      </c>
      <c r="F61" s="75">
        <v>40596</v>
      </c>
      <c r="G61" s="74">
        <v>1</v>
      </c>
      <c r="H61" s="263">
        <v>2.7273999999999998</v>
      </c>
      <c r="I61" s="96"/>
      <c r="J61" s="75">
        <v>40668</v>
      </c>
      <c r="K61" s="145">
        <v>3.0190000000000001</v>
      </c>
      <c r="L61" s="842">
        <v>1E-4</v>
      </c>
      <c r="M61" s="86">
        <v>4.2</v>
      </c>
      <c r="N61" s="175">
        <f t="shared" si="3"/>
        <v>12247.200000000012</v>
      </c>
      <c r="O61" s="173" t="s">
        <v>884</v>
      </c>
      <c r="P61" s="338">
        <v>1</v>
      </c>
      <c r="Q61" s="176">
        <f t="shared" si="1"/>
        <v>12247.200000000012</v>
      </c>
      <c r="R61" s="79"/>
      <c r="S61" s="116"/>
    </row>
    <row r="62" spans="1:19" s="97" customFormat="1" ht="15" customHeight="1">
      <c r="A62" s="438" t="s">
        <v>84</v>
      </c>
      <c r="B62" s="438" t="s">
        <v>83</v>
      </c>
      <c r="C62" s="78" t="s">
        <v>90</v>
      </c>
      <c r="D62" s="180"/>
      <c r="E62" s="82" t="s">
        <v>53</v>
      </c>
      <c r="F62" s="75">
        <v>40617</v>
      </c>
      <c r="G62" s="74">
        <v>2</v>
      </c>
      <c r="H62" s="263">
        <v>3.03</v>
      </c>
      <c r="I62" s="96"/>
      <c r="J62" s="75">
        <v>40668</v>
      </c>
      <c r="K62" s="145">
        <v>3.0910000000000002</v>
      </c>
      <c r="L62" s="842">
        <v>1E-4</v>
      </c>
      <c r="M62" s="86">
        <v>4.2</v>
      </c>
      <c r="N62" s="175">
        <f t="shared" si="3"/>
        <v>5124.0000000000327</v>
      </c>
      <c r="O62" s="173" t="s">
        <v>884</v>
      </c>
      <c r="P62" s="338">
        <v>1</v>
      </c>
      <c r="Q62" s="176">
        <f t="shared" si="1"/>
        <v>5124.0000000000327</v>
      </c>
      <c r="R62" s="79"/>
      <c r="S62" s="116"/>
    </row>
    <row r="63" spans="1:19" s="97" customFormat="1" ht="15" customHeight="1">
      <c r="A63" s="438" t="s">
        <v>82</v>
      </c>
      <c r="B63" s="438" t="s">
        <v>81</v>
      </c>
      <c r="C63" s="78" t="s">
        <v>89</v>
      </c>
      <c r="D63" s="180"/>
      <c r="E63" s="82" t="s">
        <v>53</v>
      </c>
      <c r="F63" s="75">
        <v>40617</v>
      </c>
      <c r="G63" s="74">
        <v>1</v>
      </c>
      <c r="H63" s="263">
        <v>100.98</v>
      </c>
      <c r="I63" s="96"/>
      <c r="J63" s="75">
        <v>40668</v>
      </c>
      <c r="K63" s="145">
        <v>107</v>
      </c>
      <c r="L63" s="842">
        <v>0.01</v>
      </c>
      <c r="M63" s="86">
        <v>10</v>
      </c>
      <c r="N63" s="175">
        <f t="shared" si="3"/>
        <v>6019.9999999999955</v>
      </c>
      <c r="O63" s="173" t="s">
        <v>884</v>
      </c>
      <c r="P63" s="338">
        <v>1</v>
      </c>
      <c r="Q63" s="176">
        <f t="shared" si="1"/>
        <v>6019.9999999999955</v>
      </c>
      <c r="R63" s="79"/>
      <c r="S63" s="116"/>
    </row>
    <row r="64" spans="1:19" s="97" customFormat="1" ht="15" customHeight="1">
      <c r="A64" s="438" t="s">
        <v>80</v>
      </c>
      <c r="B64" s="438" t="s">
        <v>79</v>
      </c>
      <c r="C64" s="78" t="s">
        <v>88</v>
      </c>
      <c r="D64" s="180"/>
      <c r="E64" s="82" t="s">
        <v>53</v>
      </c>
      <c r="F64" s="75">
        <v>40617</v>
      </c>
      <c r="G64" s="74">
        <v>1</v>
      </c>
      <c r="H64" s="263">
        <v>101.26</v>
      </c>
      <c r="I64" s="96"/>
      <c r="J64" s="75">
        <v>40668</v>
      </c>
      <c r="K64" s="145">
        <v>105.9</v>
      </c>
      <c r="L64" s="842">
        <v>0.01</v>
      </c>
      <c r="M64" s="86">
        <v>10</v>
      </c>
      <c r="N64" s="175">
        <f t="shared" si="3"/>
        <v>4640.0000000000009</v>
      </c>
      <c r="O64" s="173" t="s">
        <v>884</v>
      </c>
      <c r="P64" s="338">
        <v>1</v>
      </c>
      <c r="Q64" s="176">
        <f t="shared" si="1"/>
        <v>4640.0000000000009</v>
      </c>
      <c r="R64" s="79"/>
      <c r="S64" s="116"/>
    </row>
    <row r="65" spans="1:19" s="97" customFormat="1" ht="15" customHeight="1">
      <c r="A65" s="438" t="s">
        <v>80</v>
      </c>
      <c r="B65" s="438" t="s">
        <v>79</v>
      </c>
      <c r="C65" s="78" t="s">
        <v>88</v>
      </c>
      <c r="D65" s="304"/>
      <c r="E65" s="82" t="s">
        <v>53</v>
      </c>
      <c r="F65" s="75">
        <v>40624</v>
      </c>
      <c r="G65" s="74">
        <v>1</v>
      </c>
      <c r="H65" s="263">
        <v>105.2</v>
      </c>
      <c r="I65" s="96"/>
      <c r="J65" s="75">
        <v>40668</v>
      </c>
      <c r="K65" s="145">
        <f>K64</f>
        <v>105.9</v>
      </c>
      <c r="L65" s="842">
        <v>0.01</v>
      </c>
      <c r="M65" s="86">
        <v>10</v>
      </c>
      <c r="N65" s="175">
        <f t="shared" si="3"/>
        <v>700.00000000000284</v>
      </c>
      <c r="O65" s="173" t="s">
        <v>884</v>
      </c>
      <c r="P65" s="338">
        <v>1</v>
      </c>
      <c r="Q65" s="176">
        <f t="shared" si="1"/>
        <v>700.00000000000284</v>
      </c>
      <c r="R65" s="79"/>
      <c r="S65" s="116"/>
    </row>
    <row r="66" spans="1:19" s="18" customFormat="1" ht="15" customHeight="1">
      <c r="A66" s="448" t="s">
        <v>114</v>
      </c>
      <c r="B66" s="448" t="s">
        <v>113</v>
      </c>
      <c r="C66" s="17" t="s">
        <v>127</v>
      </c>
      <c r="D66" s="17" t="s">
        <v>136</v>
      </c>
      <c r="E66" s="17" t="s">
        <v>78</v>
      </c>
      <c r="F66" s="140">
        <v>40668</v>
      </c>
      <c r="G66" s="18">
        <v>2</v>
      </c>
      <c r="H66" s="265">
        <v>602.9</v>
      </c>
      <c r="I66" s="96"/>
      <c r="J66" s="140">
        <v>40669</v>
      </c>
      <c r="K66" s="150">
        <v>644.1</v>
      </c>
      <c r="L66" s="841">
        <v>0.25</v>
      </c>
      <c r="M66" s="181">
        <v>12.5</v>
      </c>
      <c r="N66" s="178">
        <f>SUM((H66-K66)/L66*M66)*G66</f>
        <v>-4120.0000000000045</v>
      </c>
      <c r="O66" s="18" t="s">
        <v>884</v>
      </c>
      <c r="P66" s="338">
        <v>1</v>
      </c>
      <c r="Q66" s="182">
        <f>SUM(N66*P66)</f>
        <v>-4120.0000000000045</v>
      </c>
      <c r="R66" s="171"/>
      <c r="S66" s="117"/>
    </row>
    <row r="67" spans="1:19" s="18" customFormat="1" ht="15" customHeight="1">
      <c r="A67" s="449" t="s">
        <v>61</v>
      </c>
      <c r="B67" s="449" t="s">
        <v>60</v>
      </c>
      <c r="C67" s="84" t="s">
        <v>129</v>
      </c>
      <c r="D67" s="84" t="s">
        <v>130</v>
      </c>
      <c r="E67" s="84" t="s">
        <v>78</v>
      </c>
      <c r="F67" s="85">
        <v>40608</v>
      </c>
      <c r="G67" s="83">
        <v>2</v>
      </c>
      <c r="H67" s="264">
        <v>107.185</v>
      </c>
      <c r="I67" s="96"/>
      <c r="J67" s="85">
        <v>40686</v>
      </c>
      <c r="K67" s="158">
        <v>107.6</v>
      </c>
      <c r="L67" s="843">
        <v>1</v>
      </c>
      <c r="M67" s="100">
        <v>13.4</v>
      </c>
      <c r="N67" s="178">
        <f>SUM((H67-K67)/L67*M67)*G67</f>
        <v>-11.121999999999787</v>
      </c>
      <c r="O67" s="83" t="s">
        <v>379</v>
      </c>
      <c r="P67" s="184">
        <v>1.4123399999999999</v>
      </c>
      <c r="Q67" s="182">
        <f t="shared" si="1"/>
        <v>-15.708045479999697</v>
      </c>
      <c r="R67" s="87"/>
      <c r="S67" s="117"/>
    </row>
    <row r="68" spans="1:19" s="97" customFormat="1" ht="15" customHeight="1">
      <c r="A68" s="438" t="s">
        <v>115</v>
      </c>
      <c r="B68" s="438" t="s">
        <v>72</v>
      </c>
      <c r="C68" s="78" t="s">
        <v>128</v>
      </c>
      <c r="D68" s="78" t="s">
        <v>131</v>
      </c>
      <c r="E68" s="82" t="s">
        <v>53</v>
      </c>
      <c r="F68" s="75">
        <v>40629</v>
      </c>
      <c r="G68" s="74">
        <v>1</v>
      </c>
      <c r="H68" s="263">
        <v>1353</v>
      </c>
      <c r="I68" s="96"/>
      <c r="J68" s="75">
        <v>40686</v>
      </c>
      <c r="K68" s="145">
        <v>1328</v>
      </c>
      <c r="L68" s="842">
        <v>0.25</v>
      </c>
      <c r="M68" s="86">
        <v>12.5</v>
      </c>
      <c r="N68" s="175">
        <f>SUM((K68-H68)/L68*M68)*G68</f>
        <v>-1250</v>
      </c>
      <c r="O68" s="76" t="s">
        <v>884</v>
      </c>
      <c r="P68" s="183">
        <v>1</v>
      </c>
      <c r="Q68" s="176">
        <f t="shared" si="1"/>
        <v>-1250</v>
      </c>
      <c r="R68" s="79"/>
      <c r="S68" s="116"/>
    </row>
    <row r="69" spans="1:19" s="18" customFormat="1" ht="15" customHeight="1">
      <c r="A69" s="448" t="s">
        <v>110</v>
      </c>
      <c r="B69" s="448" t="s">
        <v>70</v>
      </c>
      <c r="C69" s="17" t="s">
        <v>126</v>
      </c>
      <c r="D69" s="17" t="s">
        <v>131</v>
      </c>
      <c r="E69" s="17" t="s">
        <v>78</v>
      </c>
      <c r="F69" s="140">
        <v>40668</v>
      </c>
      <c r="G69" s="18">
        <v>2</v>
      </c>
      <c r="H69" s="265">
        <v>403.5</v>
      </c>
      <c r="I69" s="96"/>
      <c r="J69" s="140">
        <v>40786</v>
      </c>
      <c r="K69" s="150">
        <v>424.4</v>
      </c>
      <c r="L69" s="841">
        <v>0.05</v>
      </c>
      <c r="M69" s="181">
        <v>12.5</v>
      </c>
      <c r="N69" s="178">
        <f>SUM((H69-K69)/L69*M69)*G69</f>
        <v>-10449.999999999989</v>
      </c>
      <c r="O69" s="18" t="s">
        <v>884</v>
      </c>
      <c r="P69" s="184">
        <v>1</v>
      </c>
      <c r="Q69" s="182">
        <f t="shared" si="1"/>
        <v>-10449.999999999989</v>
      </c>
      <c r="R69" s="171"/>
      <c r="S69" s="117"/>
    </row>
    <row r="70" spans="1:19" s="97" customFormat="1" ht="15" customHeight="1">
      <c r="A70" s="438" t="s">
        <v>109</v>
      </c>
      <c r="B70" s="438" t="s">
        <v>108</v>
      </c>
      <c r="C70" s="78" t="s">
        <v>124</v>
      </c>
      <c r="D70" s="78" t="s">
        <v>135</v>
      </c>
      <c r="E70" s="82" t="s">
        <v>53</v>
      </c>
      <c r="F70" s="75">
        <v>40686</v>
      </c>
      <c r="G70" s="74">
        <v>1</v>
      </c>
      <c r="H70" s="263">
        <v>117.1</v>
      </c>
      <c r="I70" s="96"/>
      <c r="J70" s="75">
        <v>40792</v>
      </c>
      <c r="K70" s="145">
        <v>122.66</v>
      </c>
      <c r="L70" s="842">
        <v>0.01</v>
      </c>
      <c r="M70" s="86">
        <v>5</v>
      </c>
      <c r="N70" s="175">
        <f t="shared" ref="N70:N77" si="4">SUM((K70-H70)/L70*M70)*G70</f>
        <v>2780.0000000000009</v>
      </c>
      <c r="O70" s="76" t="s">
        <v>379</v>
      </c>
      <c r="P70" s="183">
        <v>1.4096500000000001</v>
      </c>
      <c r="Q70" s="176">
        <f t="shared" ref="Q70:Q77" si="5">SUM(N70*P70)</f>
        <v>3918.8270000000016</v>
      </c>
      <c r="R70" s="79"/>
      <c r="S70" s="116"/>
    </row>
    <row r="71" spans="1:19" s="97" customFormat="1" ht="15" customHeight="1">
      <c r="A71" s="438" t="s">
        <v>99</v>
      </c>
      <c r="B71" s="438" t="s">
        <v>98</v>
      </c>
      <c r="C71" s="78" t="s">
        <v>123</v>
      </c>
      <c r="D71" s="78" t="s">
        <v>135</v>
      </c>
      <c r="E71" s="82" t="s">
        <v>53</v>
      </c>
      <c r="F71" s="75">
        <v>40695</v>
      </c>
      <c r="G71" s="74">
        <v>1</v>
      </c>
      <c r="H71" s="263">
        <v>125.8</v>
      </c>
      <c r="I71" s="96"/>
      <c r="J71" s="75">
        <v>40792</v>
      </c>
      <c r="K71" s="145">
        <v>136.65</v>
      </c>
      <c r="L71" s="842">
        <v>0.01</v>
      </c>
      <c r="M71" s="86">
        <v>10</v>
      </c>
      <c r="N71" s="175">
        <f t="shared" si="4"/>
        <v>10850.000000000009</v>
      </c>
      <c r="O71" s="76" t="s">
        <v>379</v>
      </c>
      <c r="P71" s="183">
        <v>1.4096500000000001</v>
      </c>
      <c r="Q71" s="176">
        <f t="shared" si="5"/>
        <v>15294.702500000014</v>
      </c>
      <c r="R71" s="79"/>
      <c r="S71" s="116"/>
    </row>
    <row r="72" spans="1:19" s="97" customFormat="1" ht="15" customHeight="1">
      <c r="A72" s="438" t="s">
        <v>896</v>
      </c>
      <c r="B72" s="438" t="s">
        <v>100</v>
      </c>
      <c r="C72" s="78" t="s">
        <v>123</v>
      </c>
      <c r="D72" s="78" t="s">
        <v>135</v>
      </c>
      <c r="E72" s="82" t="s">
        <v>53</v>
      </c>
      <c r="F72" s="75">
        <v>40695</v>
      </c>
      <c r="G72" s="74">
        <v>1</v>
      </c>
      <c r="H72" s="263">
        <v>107.2</v>
      </c>
      <c r="I72" s="96"/>
      <c r="J72" s="75">
        <v>40792</v>
      </c>
      <c r="K72" s="145">
        <v>118.8</v>
      </c>
      <c r="L72" s="842">
        <v>0.01</v>
      </c>
      <c r="M72" s="86">
        <v>10</v>
      </c>
      <c r="N72" s="175">
        <f t="shared" si="4"/>
        <v>11599.999999999993</v>
      </c>
      <c r="O72" s="76" t="s">
        <v>379</v>
      </c>
      <c r="P72" s="183">
        <v>1.4096500000000001</v>
      </c>
      <c r="Q72" s="176">
        <f t="shared" si="5"/>
        <v>16351.939999999991</v>
      </c>
      <c r="R72" s="79"/>
      <c r="S72" s="116"/>
    </row>
    <row r="73" spans="1:19" s="97" customFormat="1" ht="15" customHeight="1">
      <c r="A73" s="438" t="s">
        <v>107</v>
      </c>
      <c r="B73" s="438" t="s">
        <v>106</v>
      </c>
      <c r="C73" s="78" t="s">
        <v>122</v>
      </c>
      <c r="D73" s="78" t="s">
        <v>134</v>
      </c>
      <c r="E73" s="82" t="s">
        <v>53</v>
      </c>
      <c r="F73" s="75">
        <v>40784</v>
      </c>
      <c r="G73" s="74">
        <v>1</v>
      </c>
      <c r="H73" s="263">
        <v>1436</v>
      </c>
      <c r="I73" s="96"/>
      <c r="J73" s="75">
        <v>40799</v>
      </c>
      <c r="K73" s="145">
        <v>1388</v>
      </c>
      <c r="L73" s="842">
        <v>0.25</v>
      </c>
      <c r="M73" s="86">
        <v>12.5</v>
      </c>
      <c r="N73" s="175">
        <f t="shared" si="4"/>
        <v>-2400</v>
      </c>
      <c r="O73" s="76" t="s">
        <v>884</v>
      </c>
      <c r="P73" s="183">
        <v>1</v>
      </c>
      <c r="Q73" s="176">
        <f t="shared" si="5"/>
        <v>-2400</v>
      </c>
      <c r="R73" s="79"/>
      <c r="S73" s="116"/>
    </row>
    <row r="74" spans="1:19" s="97" customFormat="1" ht="15" customHeight="1">
      <c r="A74" s="438" t="s">
        <v>105</v>
      </c>
      <c r="B74" s="438" t="s">
        <v>104</v>
      </c>
      <c r="C74" s="78" t="s">
        <v>121</v>
      </c>
      <c r="D74" s="78" t="s">
        <v>134</v>
      </c>
      <c r="E74" s="82" t="s">
        <v>53</v>
      </c>
      <c r="F74" s="75">
        <v>40785</v>
      </c>
      <c r="G74" s="74">
        <v>1</v>
      </c>
      <c r="H74" s="263">
        <v>173.3</v>
      </c>
      <c r="I74" s="96"/>
      <c r="J74" s="75">
        <v>40799</v>
      </c>
      <c r="K74" s="145">
        <v>165.8</v>
      </c>
      <c r="L74" s="842">
        <v>0.05</v>
      </c>
      <c r="M74" s="86">
        <v>7.9</v>
      </c>
      <c r="N74" s="175">
        <f t="shared" si="4"/>
        <v>-1185</v>
      </c>
      <c r="O74" s="76" t="s">
        <v>884</v>
      </c>
      <c r="P74" s="183">
        <v>1</v>
      </c>
      <c r="Q74" s="176">
        <f t="shared" si="5"/>
        <v>-1185</v>
      </c>
      <c r="R74" s="79"/>
      <c r="S74" s="116"/>
    </row>
    <row r="75" spans="1:19" s="97" customFormat="1" ht="15" customHeight="1">
      <c r="A75" s="498" t="s">
        <v>103</v>
      </c>
      <c r="B75" s="498" t="s">
        <v>102</v>
      </c>
      <c r="C75" s="2" t="s">
        <v>120</v>
      </c>
      <c r="D75" s="2" t="s">
        <v>133</v>
      </c>
      <c r="E75" s="193" t="s">
        <v>53</v>
      </c>
      <c r="F75" s="194">
        <v>40785</v>
      </c>
      <c r="G75" s="192">
        <v>1</v>
      </c>
      <c r="H75" s="266">
        <v>122.90600000000001</v>
      </c>
      <c r="I75" s="96"/>
      <c r="J75" s="194">
        <v>40809</v>
      </c>
      <c r="K75" s="195">
        <v>122.9</v>
      </c>
      <c r="L75" s="844">
        <v>0.01</v>
      </c>
      <c r="M75" s="235">
        <v>9.93</v>
      </c>
      <c r="N75" s="175">
        <f t="shared" si="4"/>
        <v>-5.9580000000002258</v>
      </c>
      <c r="O75" s="8" t="s">
        <v>884</v>
      </c>
      <c r="P75" s="183">
        <v>1</v>
      </c>
      <c r="Q75" s="176">
        <f t="shared" si="5"/>
        <v>-5.9580000000002258</v>
      </c>
      <c r="R75" s="236"/>
      <c r="S75" s="116"/>
    </row>
    <row r="76" spans="1:19" s="97" customFormat="1" ht="15" customHeight="1">
      <c r="A76" s="498" t="s">
        <v>99</v>
      </c>
      <c r="B76" s="498" t="s">
        <v>98</v>
      </c>
      <c r="C76" s="2" t="s">
        <v>118</v>
      </c>
      <c r="D76" s="2" t="s">
        <v>133</v>
      </c>
      <c r="E76" s="193" t="s">
        <v>53</v>
      </c>
      <c r="F76" s="194">
        <v>40792</v>
      </c>
      <c r="G76" s="192">
        <v>1</v>
      </c>
      <c r="H76" s="266">
        <v>135.11000000000001</v>
      </c>
      <c r="I76" s="96"/>
      <c r="J76" s="194">
        <v>40813</v>
      </c>
      <c r="K76" s="195">
        <v>133.4</v>
      </c>
      <c r="L76" s="844">
        <v>0.01</v>
      </c>
      <c r="M76" s="235">
        <v>10</v>
      </c>
      <c r="N76" s="175">
        <f t="shared" si="4"/>
        <v>-1710.000000000008</v>
      </c>
      <c r="O76" s="8" t="s">
        <v>379</v>
      </c>
      <c r="P76" s="183">
        <v>1.35327</v>
      </c>
      <c r="Q76" s="176">
        <f t="shared" si="5"/>
        <v>-2314.0917000000109</v>
      </c>
      <c r="R76" s="236"/>
      <c r="S76" s="116"/>
    </row>
    <row r="77" spans="1:19" s="97" customFormat="1" ht="15" customHeight="1">
      <c r="A77" s="438" t="s">
        <v>101</v>
      </c>
      <c r="B77" s="438" t="s">
        <v>100</v>
      </c>
      <c r="C77" s="78" t="s">
        <v>119</v>
      </c>
      <c r="D77" s="78" t="s">
        <v>133</v>
      </c>
      <c r="E77" s="82" t="s">
        <v>53</v>
      </c>
      <c r="F77" s="75">
        <v>40792</v>
      </c>
      <c r="G77" s="74">
        <v>1</v>
      </c>
      <c r="H77" s="263">
        <v>117.86</v>
      </c>
      <c r="I77" s="96"/>
      <c r="J77" s="75">
        <v>40826</v>
      </c>
      <c r="K77" s="145">
        <v>119.8</v>
      </c>
      <c r="L77" s="842">
        <v>0.01</v>
      </c>
      <c r="M77" s="86">
        <v>10</v>
      </c>
      <c r="N77" s="175">
        <f t="shared" si="4"/>
        <v>1939.9999999999977</v>
      </c>
      <c r="O77" s="76" t="s">
        <v>379</v>
      </c>
      <c r="P77" s="183">
        <v>1.3386499999999999</v>
      </c>
      <c r="Q77" s="176">
        <f t="shared" si="5"/>
        <v>2596.9809999999966</v>
      </c>
      <c r="R77" s="79"/>
      <c r="S77" s="116"/>
    </row>
    <row r="78" spans="1:19" s="97" customFormat="1" ht="15" customHeight="1">
      <c r="A78" s="498" t="s">
        <v>97</v>
      </c>
      <c r="B78" s="498" t="s">
        <v>96</v>
      </c>
      <c r="C78" s="2" t="s">
        <v>125</v>
      </c>
      <c r="D78" s="2" t="s">
        <v>135</v>
      </c>
      <c r="E78" s="193" t="s">
        <v>53</v>
      </c>
      <c r="F78" s="194">
        <v>40686</v>
      </c>
      <c r="G78" s="192">
        <v>1</v>
      </c>
      <c r="H78" s="266">
        <v>94.71</v>
      </c>
      <c r="I78" s="96"/>
      <c r="J78" s="194">
        <v>40833</v>
      </c>
      <c r="K78" s="195">
        <v>95.275000000000006</v>
      </c>
      <c r="L78" s="844">
        <v>5.0000000000000001E-3</v>
      </c>
      <c r="M78" s="235">
        <v>40</v>
      </c>
      <c r="N78" s="175">
        <f>SUM((K78-H78)/L78*M78)*G78</f>
        <v>4520.0000000000955</v>
      </c>
      <c r="O78" s="8" t="s">
        <v>884</v>
      </c>
      <c r="P78" s="183">
        <v>1</v>
      </c>
      <c r="Q78" s="176">
        <f t="shared" si="1"/>
        <v>4520.0000000000955</v>
      </c>
      <c r="R78" s="236"/>
      <c r="S78" s="116"/>
    </row>
    <row r="79" spans="1:19" s="97" customFormat="1" ht="15" customHeight="1">
      <c r="A79" s="498" t="s">
        <v>109</v>
      </c>
      <c r="B79" s="498" t="s">
        <v>108</v>
      </c>
      <c r="C79" s="2" t="s">
        <v>362</v>
      </c>
      <c r="D79" s="2" t="s">
        <v>132</v>
      </c>
      <c r="E79" s="193" t="s">
        <v>53</v>
      </c>
      <c r="F79" s="194">
        <v>40792</v>
      </c>
      <c r="G79" s="192">
        <v>1</v>
      </c>
      <c r="H79" s="266">
        <v>116.9</v>
      </c>
      <c r="I79" s="96" t="s">
        <v>1037</v>
      </c>
      <c r="J79" s="194">
        <v>40834</v>
      </c>
      <c r="K79" s="195">
        <v>125.3</v>
      </c>
      <c r="L79" s="844">
        <v>0.01</v>
      </c>
      <c r="M79" s="235">
        <v>5</v>
      </c>
      <c r="N79" s="175">
        <f>SUM((K79-H79)/L79*M79)*G79</f>
        <v>4199.9999999999955</v>
      </c>
      <c r="O79" s="8" t="s">
        <v>379</v>
      </c>
      <c r="P79" s="183">
        <v>1.37371</v>
      </c>
      <c r="Q79" s="176">
        <f t="shared" ref="Q79:Q86" si="6">SUM(N79*P79)</f>
        <v>5769.581999999994</v>
      </c>
      <c r="R79" s="236"/>
      <c r="S79" s="116"/>
    </row>
    <row r="80" spans="1:19" s="97" customFormat="1" ht="15" customHeight="1">
      <c r="A80" s="498" t="s">
        <v>109</v>
      </c>
      <c r="B80" s="498" t="s">
        <v>108</v>
      </c>
      <c r="C80" s="2" t="s">
        <v>362</v>
      </c>
      <c r="D80" s="2" t="s">
        <v>132</v>
      </c>
      <c r="E80" s="193" t="s">
        <v>53</v>
      </c>
      <c r="F80" s="194">
        <v>40891</v>
      </c>
      <c r="G80" s="192">
        <v>1</v>
      </c>
      <c r="H80" s="266">
        <v>124.2</v>
      </c>
      <c r="I80" s="96"/>
      <c r="J80" s="194">
        <v>40834</v>
      </c>
      <c r="K80" s="195">
        <v>125.3</v>
      </c>
      <c r="L80" s="844">
        <v>0.01</v>
      </c>
      <c r="M80" s="235">
        <v>5</v>
      </c>
      <c r="N80" s="175">
        <f>SUM((K80-H80)/L80*M80)*G80</f>
        <v>549.99999999999716</v>
      </c>
      <c r="O80" s="8" t="s">
        <v>379</v>
      </c>
      <c r="P80" s="183">
        <v>1.37371</v>
      </c>
      <c r="Q80" s="176">
        <f t="shared" si="6"/>
        <v>755.54049999999609</v>
      </c>
      <c r="R80" s="236"/>
      <c r="S80" s="116"/>
    </row>
    <row r="81" spans="1:19" s="18" customFormat="1" ht="15" customHeight="1">
      <c r="A81" s="448" t="s">
        <v>894</v>
      </c>
      <c r="B81" s="448" t="s">
        <v>361</v>
      </c>
      <c r="C81" s="271"/>
      <c r="D81" s="271"/>
      <c r="E81" s="17" t="s">
        <v>78</v>
      </c>
      <c r="F81" s="140">
        <v>40891</v>
      </c>
      <c r="G81" s="18">
        <v>1</v>
      </c>
      <c r="H81" s="265">
        <v>219.8</v>
      </c>
      <c r="I81" s="96"/>
      <c r="J81" s="140">
        <v>40905</v>
      </c>
      <c r="K81" s="150">
        <v>222.86</v>
      </c>
      <c r="L81" s="841">
        <v>0.05</v>
      </c>
      <c r="M81" s="181">
        <v>12.5</v>
      </c>
      <c r="N81" s="178">
        <f>SUM((H81-K81)/L81*M81)*G81</f>
        <v>-765.00000000000057</v>
      </c>
      <c r="O81" s="18" t="s">
        <v>884</v>
      </c>
      <c r="P81" s="184">
        <v>1</v>
      </c>
      <c r="Q81" s="182">
        <f t="shared" si="6"/>
        <v>-765.00000000000057</v>
      </c>
      <c r="R81" s="171"/>
      <c r="S81" s="117"/>
    </row>
    <row r="82" spans="1:19" s="97" customFormat="1" ht="15" customHeight="1">
      <c r="A82" s="438" t="s">
        <v>95</v>
      </c>
      <c r="B82" s="438" t="s">
        <v>94</v>
      </c>
      <c r="C82" s="78" t="s">
        <v>116</v>
      </c>
      <c r="D82" s="78" t="s">
        <v>132</v>
      </c>
      <c r="E82" s="82" t="s">
        <v>53</v>
      </c>
      <c r="F82" s="75">
        <v>40893</v>
      </c>
      <c r="G82" s="74">
        <v>1</v>
      </c>
      <c r="H82" s="263">
        <v>116.22</v>
      </c>
      <c r="I82" s="96"/>
      <c r="J82" s="75">
        <v>40932</v>
      </c>
      <c r="K82" s="145">
        <v>115.2</v>
      </c>
      <c r="L82" s="842">
        <v>0.01</v>
      </c>
      <c r="M82" s="86">
        <v>10</v>
      </c>
      <c r="N82" s="175">
        <f t="shared" ref="N82:N87" si="7">SUM((K82-H82)/L82*M82)*G82</f>
        <v>-1019.999999999996</v>
      </c>
      <c r="O82" s="76" t="s">
        <v>380</v>
      </c>
      <c r="P82" s="183">
        <v>1.5565899999999999</v>
      </c>
      <c r="Q82" s="176">
        <f t="shared" si="6"/>
        <v>-1587.7217999999937</v>
      </c>
      <c r="R82" s="79"/>
      <c r="S82" s="116"/>
    </row>
    <row r="83" spans="1:19" s="97" customFormat="1" ht="15" customHeight="1">
      <c r="A83" s="438" t="s">
        <v>97</v>
      </c>
      <c r="B83" s="438" t="s">
        <v>96</v>
      </c>
      <c r="C83" s="78" t="s">
        <v>117</v>
      </c>
      <c r="D83" s="78" t="s">
        <v>132</v>
      </c>
      <c r="E83" s="82" t="s">
        <v>53</v>
      </c>
      <c r="F83" s="75">
        <v>40686</v>
      </c>
      <c r="G83" s="74">
        <v>1</v>
      </c>
      <c r="H83" s="263">
        <v>94.71</v>
      </c>
      <c r="I83" s="96"/>
      <c r="J83" s="75">
        <v>40947</v>
      </c>
      <c r="K83" s="145">
        <v>95.97</v>
      </c>
      <c r="L83" s="842">
        <v>5.0000000000000001E-3</v>
      </c>
      <c r="M83" s="86">
        <v>40</v>
      </c>
      <c r="N83" s="175">
        <f t="shared" si="7"/>
        <v>10080.00000000004</v>
      </c>
      <c r="O83" s="76" t="s">
        <v>884</v>
      </c>
      <c r="P83" s="183">
        <v>1</v>
      </c>
      <c r="Q83" s="176">
        <f t="shared" si="6"/>
        <v>10080.00000000004</v>
      </c>
      <c r="R83" s="79"/>
      <c r="S83" s="116"/>
    </row>
    <row r="84" spans="1:19" s="97" customFormat="1" ht="15" customHeight="1">
      <c r="A84" s="438" t="s">
        <v>84</v>
      </c>
      <c r="B84" s="438" t="s">
        <v>83</v>
      </c>
      <c r="C84" s="302"/>
      <c r="D84" s="302"/>
      <c r="E84" s="82" t="s">
        <v>53</v>
      </c>
      <c r="F84" s="75">
        <v>40961</v>
      </c>
      <c r="G84" s="74">
        <v>1</v>
      </c>
      <c r="H84" s="263">
        <v>3.2724000000000002</v>
      </c>
      <c r="I84" s="96"/>
      <c r="J84" s="75">
        <v>40968</v>
      </c>
      <c r="K84" s="145">
        <v>3.1779999999999999</v>
      </c>
      <c r="L84" s="842">
        <v>1E-4</v>
      </c>
      <c r="M84" s="86">
        <v>4.2</v>
      </c>
      <c r="N84" s="175">
        <f t="shared" si="7"/>
        <v>-3964.8000000000111</v>
      </c>
      <c r="O84" s="76" t="s">
        <v>884</v>
      </c>
      <c r="P84" s="183">
        <v>1</v>
      </c>
      <c r="Q84" s="176">
        <f t="shared" si="6"/>
        <v>-3964.8000000000111</v>
      </c>
      <c r="R84" s="79"/>
      <c r="S84" s="116"/>
    </row>
    <row r="85" spans="1:19" s="97" customFormat="1" ht="15" customHeight="1">
      <c r="A85" s="438" t="s">
        <v>115</v>
      </c>
      <c r="B85" s="438" t="s">
        <v>72</v>
      </c>
      <c r="C85" s="302"/>
      <c r="D85" s="302"/>
      <c r="E85" s="82" t="s">
        <v>53</v>
      </c>
      <c r="F85" s="75">
        <v>40629</v>
      </c>
      <c r="G85" s="74">
        <v>1</v>
      </c>
      <c r="H85" s="263">
        <v>1367</v>
      </c>
      <c r="I85" s="96"/>
      <c r="J85" s="75">
        <v>40974</v>
      </c>
      <c r="K85" s="145">
        <v>1346</v>
      </c>
      <c r="L85" s="842">
        <v>0.25</v>
      </c>
      <c r="M85" s="86">
        <v>12.5</v>
      </c>
      <c r="N85" s="175">
        <f t="shared" si="7"/>
        <v>-1050</v>
      </c>
      <c r="O85" s="76" t="s">
        <v>884</v>
      </c>
      <c r="P85" s="183">
        <v>1</v>
      </c>
      <c r="Q85" s="176">
        <f t="shared" si="6"/>
        <v>-1050</v>
      </c>
      <c r="R85" s="79"/>
      <c r="S85" s="116"/>
    </row>
    <row r="86" spans="1:19" s="97" customFormat="1" ht="15" customHeight="1">
      <c r="A86" s="438" t="s">
        <v>55</v>
      </c>
      <c r="B86" s="438" t="s">
        <v>54</v>
      </c>
      <c r="C86" s="302"/>
      <c r="D86" s="302"/>
      <c r="E86" s="82" t="s">
        <v>53</v>
      </c>
      <c r="F86" s="75">
        <v>40960</v>
      </c>
      <c r="G86" s="74">
        <v>2</v>
      </c>
      <c r="H86" s="263">
        <v>2557</v>
      </c>
      <c r="I86" s="96"/>
      <c r="J86" s="75">
        <v>40974</v>
      </c>
      <c r="K86" s="145">
        <v>2447</v>
      </c>
      <c r="L86" s="842">
        <v>1</v>
      </c>
      <c r="M86" s="86">
        <v>25.5</v>
      </c>
      <c r="N86" s="175">
        <f t="shared" si="7"/>
        <v>-5610</v>
      </c>
      <c r="O86" s="76" t="s">
        <v>379</v>
      </c>
      <c r="P86" s="183">
        <v>1.32159</v>
      </c>
      <c r="Q86" s="176">
        <f t="shared" si="6"/>
        <v>-7414.1199000000006</v>
      </c>
      <c r="R86" s="79"/>
      <c r="S86" s="116"/>
    </row>
    <row r="87" spans="1:19" s="97" customFormat="1" ht="15" customHeight="1">
      <c r="A87" s="438" t="s">
        <v>359</v>
      </c>
      <c r="B87" s="438" t="s">
        <v>360</v>
      </c>
      <c r="C87" s="302"/>
      <c r="D87" s="302"/>
      <c r="E87" s="82" t="s">
        <v>53</v>
      </c>
      <c r="F87" s="75">
        <v>40892</v>
      </c>
      <c r="G87" s="74">
        <v>1</v>
      </c>
      <c r="H87" s="263">
        <v>110.2</v>
      </c>
      <c r="I87" s="96"/>
      <c r="J87" s="75">
        <v>40980</v>
      </c>
      <c r="K87" s="145">
        <v>110.3</v>
      </c>
      <c r="L87" s="842">
        <v>5.0000000000000001E-3</v>
      </c>
      <c r="M87" s="86">
        <v>5</v>
      </c>
      <c r="N87" s="175">
        <f t="shared" si="7"/>
        <v>99.999999999994316</v>
      </c>
      <c r="O87" s="76" t="s">
        <v>379</v>
      </c>
      <c r="P87" s="183">
        <v>1.3103400000000001</v>
      </c>
      <c r="Q87" s="176">
        <f t="shared" si="1"/>
        <v>131.03399999999255</v>
      </c>
      <c r="R87" s="79"/>
      <c r="S87" s="116"/>
    </row>
    <row r="88" spans="1:19" s="97" customFormat="1" ht="15" customHeight="1">
      <c r="A88" s="438" t="s">
        <v>103</v>
      </c>
      <c r="B88" s="438" t="s">
        <v>102</v>
      </c>
      <c r="C88" s="302"/>
      <c r="D88" s="302"/>
      <c r="E88" s="82" t="s">
        <v>53</v>
      </c>
      <c r="F88" s="75">
        <v>40933</v>
      </c>
      <c r="G88" s="74">
        <v>1</v>
      </c>
      <c r="H88" s="263">
        <v>123.89</v>
      </c>
      <c r="I88" s="96"/>
      <c r="J88" s="75">
        <v>40987</v>
      </c>
      <c r="K88" s="145">
        <v>122.8</v>
      </c>
      <c r="L88" s="842">
        <v>0.01</v>
      </c>
      <c r="M88" s="86">
        <v>9.93</v>
      </c>
      <c r="N88" s="175">
        <f t="shared" ref="N88:N95" si="8">SUM((K88-H88)/L88*M88)*G88</f>
        <v>-1082.3700000000033</v>
      </c>
      <c r="O88" s="76" t="s">
        <v>884</v>
      </c>
      <c r="P88" s="183">
        <v>1</v>
      </c>
      <c r="Q88" s="176">
        <f t="shared" si="1"/>
        <v>-1082.3700000000033</v>
      </c>
      <c r="R88" s="79"/>
      <c r="S88" s="116"/>
    </row>
    <row r="89" spans="1:19" s="97" customFormat="1" ht="15" customHeight="1">
      <c r="A89" s="490" t="s">
        <v>75</v>
      </c>
      <c r="B89" s="490" t="s">
        <v>74</v>
      </c>
      <c r="C89" s="302"/>
      <c r="D89" s="302"/>
      <c r="E89" s="78" t="s">
        <v>53</v>
      </c>
      <c r="F89" s="77">
        <v>40981</v>
      </c>
      <c r="G89" s="76">
        <v>1</v>
      </c>
      <c r="H89" s="262">
        <v>7055</v>
      </c>
      <c r="I89" s="96"/>
      <c r="J89" s="77">
        <v>40997</v>
      </c>
      <c r="K89" s="251">
        <v>6896</v>
      </c>
      <c r="L89" s="845">
        <v>0.5</v>
      </c>
      <c r="M89" s="99">
        <v>16.96</v>
      </c>
      <c r="N89" s="175">
        <f t="shared" si="8"/>
        <v>-5393.2800000000007</v>
      </c>
      <c r="O89" s="76" t="s">
        <v>379</v>
      </c>
      <c r="P89" s="183">
        <v>1.3315699999999999</v>
      </c>
      <c r="Q89" s="176">
        <f t="shared" ref="Q89:Q107" si="9">SUM(N89*P89)</f>
        <v>-7181.5298496000005</v>
      </c>
      <c r="R89" s="79"/>
      <c r="S89" s="116"/>
    </row>
    <row r="90" spans="1:19" s="97" customFormat="1" ht="15" customHeight="1">
      <c r="A90" s="490" t="s">
        <v>80</v>
      </c>
      <c r="B90" s="490" t="s">
        <v>79</v>
      </c>
      <c r="C90" s="302"/>
      <c r="D90" s="302"/>
      <c r="E90" s="78" t="s">
        <v>53</v>
      </c>
      <c r="F90" s="77">
        <v>40606</v>
      </c>
      <c r="G90" s="76">
        <v>1</v>
      </c>
      <c r="H90" s="262">
        <v>105.3</v>
      </c>
      <c r="I90" s="96"/>
      <c r="J90" s="77">
        <v>41001</v>
      </c>
      <c r="K90" s="251">
        <v>102.06</v>
      </c>
      <c r="L90" s="845">
        <v>0.01</v>
      </c>
      <c r="M90" s="99">
        <v>10</v>
      </c>
      <c r="N90" s="175">
        <f t="shared" si="8"/>
        <v>-3239.999999999995</v>
      </c>
      <c r="O90" s="76" t="s">
        <v>884</v>
      </c>
      <c r="P90" s="183">
        <v>1</v>
      </c>
      <c r="Q90" s="176">
        <f t="shared" si="9"/>
        <v>-3239.999999999995</v>
      </c>
      <c r="R90" s="79"/>
      <c r="S90" s="116"/>
    </row>
    <row r="91" spans="1:19" s="97" customFormat="1" ht="15" customHeight="1">
      <c r="A91" s="490" t="s">
        <v>57</v>
      </c>
      <c r="B91" s="490" t="s">
        <v>56</v>
      </c>
      <c r="C91" s="302"/>
      <c r="D91" s="302"/>
      <c r="E91" s="78" t="s">
        <v>53</v>
      </c>
      <c r="F91" s="77">
        <v>40588</v>
      </c>
      <c r="G91" s="76">
        <v>1</v>
      </c>
      <c r="H91" s="262">
        <v>3470.5</v>
      </c>
      <c r="I91" s="96"/>
      <c r="J91" s="77">
        <v>41002</v>
      </c>
      <c r="K91" s="251">
        <v>3339</v>
      </c>
      <c r="L91" s="845">
        <v>1</v>
      </c>
      <c r="M91" s="99">
        <v>13.4</v>
      </c>
      <c r="N91" s="175">
        <f t="shared" si="8"/>
        <v>-1762.1000000000001</v>
      </c>
      <c r="O91" s="76" t="s">
        <v>379</v>
      </c>
      <c r="P91" s="183">
        <v>1.3319300000000001</v>
      </c>
      <c r="Q91" s="176">
        <f t="shared" si="9"/>
        <v>-2346.9938530000004</v>
      </c>
      <c r="R91" s="79"/>
      <c r="S91" s="116"/>
    </row>
    <row r="92" spans="1:19" s="97" customFormat="1" ht="15" customHeight="1">
      <c r="A92" s="490" t="s">
        <v>82</v>
      </c>
      <c r="B92" s="490" t="s">
        <v>81</v>
      </c>
      <c r="C92" s="302"/>
      <c r="D92" s="302"/>
      <c r="E92" s="78" t="s">
        <v>53</v>
      </c>
      <c r="F92" s="77">
        <v>40960</v>
      </c>
      <c r="G92" s="76">
        <v>1</v>
      </c>
      <c r="H92" s="262">
        <v>105.36</v>
      </c>
      <c r="I92" s="96"/>
      <c r="J92" s="77">
        <v>41003</v>
      </c>
      <c r="K92" s="251">
        <v>101.8</v>
      </c>
      <c r="L92" s="845">
        <v>0.01</v>
      </c>
      <c r="M92" s="99">
        <v>10</v>
      </c>
      <c r="N92" s="175">
        <f t="shared" si="8"/>
        <v>-3560.0000000000023</v>
      </c>
      <c r="O92" s="76" t="s">
        <v>884</v>
      </c>
      <c r="P92" s="183">
        <v>1</v>
      </c>
      <c r="Q92" s="176">
        <f t="shared" si="9"/>
        <v>-3560.0000000000023</v>
      </c>
      <c r="R92" s="79"/>
      <c r="S92" s="116"/>
    </row>
    <row r="93" spans="1:19" s="97" customFormat="1" ht="15" customHeight="1">
      <c r="A93" s="490" t="s">
        <v>50</v>
      </c>
      <c r="B93" s="490" t="s">
        <v>49</v>
      </c>
      <c r="C93" s="302"/>
      <c r="D93" s="302"/>
      <c r="E93" s="78" t="s">
        <v>53</v>
      </c>
      <c r="F93" s="77">
        <v>40960</v>
      </c>
      <c r="G93" s="76">
        <v>2</v>
      </c>
      <c r="H93" s="262">
        <v>1010.15</v>
      </c>
      <c r="I93" s="96"/>
      <c r="J93" s="77">
        <v>41009</v>
      </c>
      <c r="K93" s="251">
        <v>998.7</v>
      </c>
      <c r="L93" s="845">
        <v>0.25</v>
      </c>
      <c r="M93" s="99">
        <v>25</v>
      </c>
      <c r="N93" s="175">
        <f t="shared" si="8"/>
        <v>-2289.9999999999864</v>
      </c>
      <c r="O93" s="76" t="s">
        <v>884</v>
      </c>
      <c r="P93" s="183">
        <v>1</v>
      </c>
      <c r="Q93" s="176">
        <f t="shared" si="9"/>
        <v>-2289.9999999999864</v>
      </c>
      <c r="R93" s="79"/>
      <c r="S93" s="116"/>
    </row>
    <row r="94" spans="1:19" s="97" customFormat="1" ht="15" customHeight="1">
      <c r="A94" s="490" t="s">
        <v>1</v>
      </c>
      <c r="B94" s="490" t="s">
        <v>2</v>
      </c>
      <c r="C94" s="302"/>
      <c r="D94" s="302"/>
      <c r="E94" s="78" t="s">
        <v>53</v>
      </c>
      <c r="F94" s="77">
        <v>40948</v>
      </c>
      <c r="G94" s="76">
        <v>1</v>
      </c>
      <c r="H94" s="262">
        <v>117.6</v>
      </c>
      <c r="I94" s="96"/>
      <c r="J94" s="77">
        <v>41015</v>
      </c>
      <c r="K94" s="251">
        <v>118.7</v>
      </c>
      <c r="L94" s="845">
        <v>0.01</v>
      </c>
      <c r="M94" s="99">
        <v>10</v>
      </c>
      <c r="N94" s="175">
        <f t="shared" si="8"/>
        <v>1100.0000000000086</v>
      </c>
      <c r="O94" s="76" t="s">
        <v>884</v>
      </c>
      <c r="P94" s="183">
        <v>1</v>
      </c>
      <c r="Q94" s="176">
        <f t="shared" si="9"/>
        <v>1100.0000000000086</v>
      </c>
      <c r="R94" s="79"/>
      <c r="S94" s="116"/>
    </row>
    <row r="95" spans="1:19" s="97" customFormat="1" ht="15" customHeight="1">
      <c r="A95" s="490" t="s">
        <v>43</v>
      </c>
      <c r="B95" s="490" t="s">
        <v>44</v>
      </c>
      <c r="C95" s="302"/>
      <c r="D95" s="302"/>
      <c r="E95" s="78" t="s">
        <v>53</v>
      </c>
      <c r="F95" s="77">
        <v>40955</v>
      </c>
      <c r="G95" s="76">
        <v>1</v>
      </c>
      <c r="H95" s="262">
        <v>3.0396000000000001</v>
      </c>
      <c r="I95" s="96"/>
      <c r="J95" s="77">
        <v>41017</v>
      </c>
      <c r="K95" s="251">
        <v>3.177</v>
      </c>
      <c r="L95" s="845">
        <v>1E-4</v>
      </c>
      <c r="M95" s="99">
        <v>4.2</v>
      </c>
      <c r="N95" s="175">
        <f t="shared" si="8"/>
        <v>5770.7999999999984</v>
      </c>
      <c r="O95" s="76" t="s">
        <v>884</v>
      </c>
      <c r="P95" s="338">
        <v>1</v>
      </c>
      <c r="Q95" s="176">
        <f t="shared" si="9"/>
        <v>5770.7999999999984</v>
      </c>
      <c r="R95" s="79"/>
      <c r="S95" s="116"/>
    </row>
    <row r="96" spans="1:19" s="18" customFormat="1" ht="15" customHeight="1">
      <c r="A96" s="448" t="s">
        <v>381</v>
      </c>
      <c r="B96" s="448" t="s">
        <v>388</v>
      </c>
      <c r="C96" s="271"/>
      <c r="D96" s="271"/>
      <c r="E96" s="17" t="s">
        <v>78</v>
      </c>
      <c r="F96" s="140">
        <v>41059</v>
      </c>
      <c r="G96" s="18">
        <v>1</v>
      </c>
      <c r="H96" s="265">
        <v>1.0312399999999999</v>
      </c>
      <c r="I96" s="96"/>
      <c r="J96" s="140">
        <v>41071</v>
      </c>
      <c r="K96" s="150">
        <v>1.0580000000000001</v>
      </c>
      <c r="L96" s="841">
        <v>1E-4</v>
      </c>
      <c r="M96" s="181">
        <v>12.5</v>
      </c>
      <c r="N96" s="178">
        <f>SUM((H96-K96)/L96*M96)*G96</f>
        <v>-3345.0000000000146</v>
      </c>
      <c r="O96" s="18" t="s">
        <v>884</v>
      </c>
      <c r="P96" s="338">
        <v>1</v>
      </c>
      <c r="Q96" s="182">
        <f t="shared" si="9"/>
        <v>-3345.0000000000146</v>
      </c>
      <c r="R96" s="171"/>
      <c r="S96" s="117"/>
    </row>
    <row r="97" spans="1:19" s="8" customFormat="1" ht="15" customHeight="1">
      <c r="A97" s="490" t="s">
        <v>382</v>
      </c>
      <c r="B97" s="490" t="s">
        <v>389</v>
      </c>
      <c r="C97" s="302"/>
      <c r="D97" s="302"/>
      <c r="E97" s="78" t="s">
        <v>53</v>
      </c>
      <c r="F97" s="77">
        <v>41031</v>
      </c>
      <c r="G97" s="76">
        <v>1</v>
      </c>
      <c r="H97" s="262">
        <v>285.8</v>
      </c>
      <c r="I97" s="98"/>
      <c r="J97" s="77">
        <v>41075</v>
      </c>
      <c r="K97" s="251">
        <v>275.39999999999998</v>
      </c>
      <c r="L97" s="845">
        <v>0.1</v>
      </c>
      <c r="M97" s="99">
        <v>11</v>
      </c>
      <c r="N97" s="175">
        <f>SUM((K97-H97)/L97*M97)*G97</f>
        <v>-1144.0000000000036</v>
      </c>
      <c r="O97" s="76" t="s">
        <v>884</v>
      </c>
      <c r="P97" s="338">
        <v>1</v>
      </c>
      <c r="Q97" s="176">
        <f t="shared" si="9"/>
        <v>-1144.0000000000036</v>
      </c>
      <c r="R97" s="81"/>
      <c r="S97" s="116"/>
    </row>
    <row r="98" spans="1:19" s="18" customFormat="1" ht="15" customHeight="1">
      <c r="A98" s="449" t="s">
        <v>383</v>
      </c>
      <c r="B98" s="449" t="s">
        <v>390</v>
      </c>
      <c r="C98" s="271"/>
      <c r="D98" s="271"/>
      <c r="E98" s="84" t="s">
        <v>78</v>
      </c>
      <c r="F98" s="85">
        <v>41058</v>
      </c>
      <c r="G98" s="83">
        <v>1</v>
      </c>
      <c r="H98" s="264">
        <v>14.385999999999999</v>
      </c>
      <c r="I98" s="96"/>
      <c r="J98" s="85">
        <v>41082</v>
      </c>
      <c r="K98" s="158">
        <v>14.7</v>
      </c>
      <c r="L98" s="843">
        <v>5.0000000000000001E-3</v>
      </c>
      <c r="M98" s="100">
        <v>10</v>
      </c>
      <c r="N98" s="178">
        <f>SUM((H98-K98)/L98*M98)*G98</f>
        <v>-628.00000000000011</v>
      </c>
      <c r="O98" s="83" t="s">
        <v>884</v>
      </c>
      <c r="P98" s="338">
        <v>1</v>
      </c>
      <c r="Q98" s="182">
        <f t="shared" si="9"/>
        <v>-628.00000000000011</v>
      </c>
      <c r="R98" s="87"/>
      <c r="S98" s="117"/>
    </row>
    <row r="99" spans="1:19" s="97" customFormat="1" ht="15" customHeight="1">
      <c r="A99" s="490" t="s">
        <v>384</v>
      </c>
      <c r="B99" s="490" t="s">
        <v>391</v>
      </c>
      <c r="C99" s="302"/>
      <c r="D99" s="302"/>
      <c r="E99" s="78" t="s">
        <v>53</v>
      </c>
      <c r="F99" s="77">
        <v>41052</v>
      </c>
      <c r="G99" s="76">
        <v>1</v>
      </c>
      <c r="H99" s="262">
        <v>81.95</v>
      </c>
      <c r="I99" s="96"/>
      <c r="J99" s="77">
        <v>41142</v>
      </c>
      <c r="K99" s="251">
        <v>81.849999999999994</v>
      </c>
      <c r="L99" s="845">
        <v>5.0000000000000001E-3</v>
      </c>
      <c r="M99" s="99">
        <v>5</v>
      </c>
      <c r="N99" s="175">
        <f t="shared" ref="N99:N107" si="10">SUM((K99-H99)/L99*M99)*G99</f>
        <v>-100.00000000000853</v>
      </c>
      <c r="O99" s="76" t="s">
        <v>884</v>
      </c>
      <c r="P99" s="338">
        <v>1</v>
      </c>
      <c r="Q99" s="176">
        <f t="shared" si="9"/>
        <v>-100.00000000000853</v>
      </c>
      <c r="R99" s="79"/>
      <c r="S99" s="116"/>
    </row>
    <row r="100" spans="1:19" s="97" customFormat="1" ht="15" customHeight="1">
      <c r="A100" s="14" t="s">
        <v>385</v>
      </c>
      <c r="B100" s="14" t="s">
        <v>392</v>
      </c>
      <c r="C100" s="302"/>
      <c r="D100" s="302"/>
      <c r="E100" s="2" t="s">
        <v>53</v>
      </c>
      <c r="F100" s="186">
        <v>41127</v>
      </c>
      <c r="G100" s="8">
        <v>1</v>
      </c>
      <c r="H100" s="267">
        <v>353.5</v>
      </c>
      <c r="I100" s="96"/>
      <c r="J100" s="186">
        <v>41157</v>
      </c>
      <c r="K100" s="187">
        <v>343.5</v>
      </c>
      <c r="L100" s="237">
        <v>0.01</v>
      </c>
      <c r="M100" s="191">
        <v>2</v>
      </c>
      <c r="N100" s="175">
        <f t="shared" si="10"/>
        <v>-2000</v>
      </c>
      <c r="O100" s="8" t="s">
        <v>884</v>
      </c>
      <c r="P100" s="338">
        <v>1</v>
      </c>
      <c r="Q100" s="176">
        <f t="shared" si="9"/>
        <v>-2000</v>
      </c>
      <c r="R100" s="236"/>
      <c r="S100" s="116" t="s">
        <v>3</v>
      </c>
    </row>
    <row r="101" spans="1:19" s="97" customFormat="1" ht="15" customHeight="1">
      <c r="A101" s="490" t="s">
        <v>86</v>
      </c>
      <c r="B101" s="490" t="s">
        <v>85</v>
      </c>
      <c r="C101" s="302"/>
      <c r="D101" s="302"/>
      <c r="E101" s="78" t="s">
        <v>53</v>
      </c>
      <c r="F101" s="77">
        <v>41165</v>
      </c>
      <c r="G101" s="76">
        <v>1</v>
      </c>
      <c r="H101" s="262">
        <v>128.71</v>
      </c>
      <c r="I101" s="96"/>
      <c r="J101" s="77">
        <v>41170</v>
      </c>
      <c r="K101" s="251">
        <v>125.69</v>
      </c>
      <c r="L101" s="845">
        <v>2.5000000000000001E-2</v>
      </c>
      <c r="M101" s="99">
        <v>10</v>
      </c>
      <c r="N101" s="175">
        <f t="shared" si="10"/>
        <v>-1208.0000000000041</v>
      </c>
      <c r="O101" s="76" t="s">
        <v>884</v>
      </c>
      <c r="P101" s="338">
        <v>1</v>
      </c>
      <c r="Q101" s="176">
        <f t="shared" si="9"/>
        <v>-1208.0000000000041</v>
      </c>
      <c r="R101" s="79"/>
      <c r="S101" s="116"/>
    </row>
    <row r="102" spans="1:19" s="97" customFormat="1" ht="15" customHeight="1">
      <c r="A102" s="490" t="s">
        <v>80</v>
      </c>
      <c r="B102" s="490" t="s">
        <v>79</v>
      </c>
      <c r="C102" s="302"/>
      <c r="D102" s="302"/>
      <c r="E102" s="78" t="s">
        <v>53</v>
      </c>
      <c r="F102" s="77">
        <v>41166</v>
      </c>
      <c r="G102" s="76">
        <v>1</v>
      </c>
      <c r="H102" s="262">
        <v>100.3</v>
      </c>
      <c r="I102" s="96"/>
      <c r="J102" s="77">
        <v>41170</v>
      </c>
      <c r="K102" s="251">
        <v>96.25</v>
      </c>
      <c r="L102" s="845">
        <v>0.01</v>
      </c>
      <c r="M102" s="99">
        <v>10</v>
      </c>
      <c r="N102" s="175">
        <f t="shared" si="10"/>
        <v>-4049.9999999999973</v>
      </c>
      <c r="O102" s="76" t="s">
        <v>884</v>
      </c>
      <c r="P102" s="338">
        <v>1</v>
      </c>
      <c r="Q102" s="176">
        <f t="shared" si="9"/>
        <v>-4049.9999999999973</v>
      </c>
      <c r="R102" s="79"/>
      <c r="S102" s="116"/>
    </row>
    <row r="103" spans="1:19" s="97" customFormat="1" ht="15" customHeight="1">
      <c r="A103" s="14" t="s">
        <v>386</v>
      </c>
      <c r="B103" s="14" t="s">
        <v>391</v>
      </c>
      <c r="C103" s="302"/>
      <c r="D103" s="302"/>
      <c r="E103" s="2" t="s">
        <v>53</v>
      </c>
      <c r="F103" s="186">
        <v>41052</v>
      </c>
      <c r="G103" s="8">
        <v>1</v>
      </c>
      <c r="H103" s="267">
        <v>77.400000000000006</v>
      </c>
      <c r="I103" s="96"/>
      <c r="J103" s="186">
        <v>41177</v>
      </c>
      <c r="K103" s="187">
        <v>72.2</v>
      </c>
      <c r="L103" s="237">
        <v>0.01</v>
      </c>
      <c r="M103" s="191">
        <v>5</v>
      </c>
      <c r="N103" s="175">
        <f t="shared" si="10"/>
        <v>-2600.0000000000009</v>
      </c>
      <c r="O103" s="8" t="s">
        <v>884</v>
      </c>
      <c r="P103" s="338">
        <v>1</v>
      </c>
      <c r="Q103" s="176">
        <f t="shared" si="9"/>
        <v>-2600.0000000000009</v>
      </c>
      <c r="R103" s="236"/>
      <c r="S103" s="116"/>
    </row>
    <row r="104" spans="1:19" s="97" customFormat="1" ht="15" customHeight="1">
      <c r="A104" s="490" t="s">
        <v>387</v>
      </c>
      <c r="B104" s="490" t="s">
        <v>72</v>
      </c>
      <c r="C104" s="302"/>
      <c r="D104" s="302"/>
      <c r="E104" s="78" t="s">
        <v>53</v>
      </c>
      <c r="F104" s="77">
        <v>41159</v>
      </c>
      <c r="G104" s="76">
        <v>1</v>
      </c>
      <c r="H104" s="262">
        <v>1433</v>
      </c>
      <c r="I104" s="96"/>
      <c r="J104" s="77">
        <v>41177</v>
      </c>
      <c r="K104" s="251">
        <v>1425</v>
      </c>
      <c r="L104" s="845">
        <v>0.25</v>
      </c>
      <c r="M104" s="99">
        <v>12.5</v>
      </c>
      <c r="N104" s="175">
        <f t="shared" si="10"/>
        <v>-400</v>
      </c>
      <c r="O104" s="76" t="s">
        <v>884</v>
      </c>
      <c r="P104" s="338">
        <v>1</v>
      </c>
      <c r="Q104" s="176">
        <f t="shared" si="9"/>
        <v>-400</v>
      </c>
      <c r="R104" s="79"/>
      <c r="S104" s="116"/>
    </row>
    <row r="105" spans="1:19" s="97" customFormat="1" ht="15" customHeight="1">
      <c r="A105" s="490" t="s">
        <v>112</v>
      </c>
      <c r="B105" s="490" t="s">
        <v>111</v>
      </c>
      <c r="C105" s="302"/>
      <c r="D105" s="302"/>
      <c r="E105" s="78" t="s">
        <v>53</v>
      </c>
      <c r="F105" s="77">
        <v>41163</v>
      </c>
      <c r="G105" s="76">
        <v>1</v>
      </c>
      <c r="H105" s="262">
        <v>677.51</v>
      </c>
      <c r="I105" s="96"/>
      <c r="J105" s="77">
        <v>41180</v>
      </c>
      <c r="K105" s="251">
        <v>641.5</v>
      </c>
      <c r="L105" s="845">
        <v>0.05</v>
      </c>
      <c r="M105" s="99">
        <v>5</v>
      </c>
      <c r="N105" s="175">
        <f t="shared" si="10"/>
        <v>-3600.9999999999991</v>
      </c>
      <c r="O105" s="76" t="s">
        <v>884</v>
      </c>
      <c r="P105" s="338">
        <v>1</v>
      </c>
      <c r="Q105" s="176">
        <f t="shared" si="9"/>
        <v>-3600.9999999999991</v>
      </c>
      <c r="R105" s="79"/>
      <c r="S105" s="116"/>
    </row>
    <row r="106" spans="1:19" s="97" customFormat="1" ht="15" customHeight="1">
      <c r="A106" s="490" t="s">
        <v>71</v>
      </c>
      <c r="B106" s="490" t="s">
        <v>70</v>
      </c>
      <c r="C106" s="302"/>
      <c r="D106" s="302"/>
      <c r="E106" s="78" t="s">
        <v>53</v>
      </c>
      <c r="F106" s="77">
        <v>41162</v>
      </c>
      <c r="G106" s="76">
        <v>1</v>
      </c>
      <c r="H106" s="262">
        <v>364.7</v>
      </c>
      <c r="I106" s="96"/>
      <c r="J106" s="77">
        <v>41207</v>
      </c>
      <c r="K106" s="251">
        <v>354.74</v>
      </c>
      <c r="L106" s="845">
        <v>0.05</v>
      </c>
      <c r="M106" s="99">
        <v>12.5</v>
      </c>
      <c r="N106" s="175">
        <f t="shared" si="10"/>
        <v>-2489.999999999995</v>
      </c>
      <c r="O106" s="76" t="s">
        <v>884</v>
      </c>
      <c r="P106" s="338">
        <v>1</v>
      </c>
      <c r="Q106" s="176">
        <f t="shared" si="9"/>
        <v>-2489.999999999995</v>
      </c>
      <c r="R106" s="79"/>
      <c r="S106" s="116"/>
    </row>
    <row r="107" spans="1:19" s="97" customFormat="1" ht="15" customHeight="1">
      <c r="A107" s="490" t="s">
        <v>75</v>
      </c>
      <c r="B107" s="490" t="s">
        <v>75</v>
      </c>
      <c r="C107" s="302"/>
      <c r="D107" s="302"/>
      <c r="E107" s="78" t="s">
        <v>53</v>
      </c>
      <c r="F107" s="77">
        <v>41165</v>
      </c>
      <c r="G107" s="76">
        <v>1</v>
      </c>
      <c r="H107" s="262">
        <v>7329</v>
      </c>
      <c r="I107" s="96"/>
      <c r="J107" s="77">
        <v>41205</v>
      </c>
      <c r="K107" s="251">
        <v>7326</v>
      </c>
      <c r="L107" s="845">
        <v>0.5</v>
      </c>
      <c r="M107" s="99">
        <v>25</v>
      </c>
      <c r="N107" s="175">
        <f t="shared" si="10"/>
        <v>-150</v>
      </c>
      <c r="O107" s="76" t="s">
        <v>379</v>
      </c>
      <c r="P107" s="183">
        <v>1.30589</v>
      </c>
      <c r="Q107" s="176">
        <f t="shared" si="9"/>
        <v>-195.8835</v>
      </c>
      <c r="R107" s="79"/>
      <c r="S107" s="116"/>
    </row>
    <row r="108" spans="1:19" s="17" customFormat="1" ht="15" customHeight="1">
      <c r="A108" s="448" t="s">
        <v>86</v>
      </c>
      <c r="B108" s="448" t="s">
        <v>85</v>
      </c>
      <c r="C108" s="17" t="s">
        <v>1002</v>
      </c>
      <c r="D108" s="180" t="s">
        <v>1003</v>
      </c>
      <c r="E108" s="180" t="s">
        <v>78</v>
      </c>
      <c r="F108" s="140">
        <v>41319</v>
      </c>
      <c r="G108" s="18">
        <v>1</v>
      </c>
      <c r="H108" s="265">
        <v>127.375</v>
      </c>
      <c r="I108" s="159"/>
      <c r="J108" s="306">
        <v>41320</v>
      </c>
      <c r="K108" s="150">
        <v>130.57499999999999</v>
      </c>
      <c r="L108" s="845">
        <v>2.5000000000000001E-2</v>
      </c>
      <c r="M108" s="181">
        <v>10</v>
      </c>
      <c r="N108" s="178">
        <f>SUM((H108-K108)/L108*M108)*G108</f>
        <v>-1279.9999999999955</v>
      </c>
      <c r="O108" s="173" t="s">
        <v>884</v>
      </c>
      <c r="P108" s="184">
        <v>1</v>
      </c>
      <c r="Q108" s="182">
        <f t="shared" ref="Q108:Q113" si="11">SUM(N108*P108)</f>
        <v>-1279.9999999999955</v>
      </c>
      <c r="R108" s="171"/>
      <c r="S108" s="115"/>
    </row>
    <row r="109" spans="1:19" s="2" customFormat="1" ht="15" customHeight="1">
      <c r="A109" s="14" t="s">
        <v>897</v>
      </c>
      <c r="B109" s="14" t="s">
        <v>807</v>
      </c>
      <c r="C109" s="2" t="s">
        <v>922</v>
      </c>
      <c r="D109" s="68">
        <v>41334</v>
      </c>
      <c r="E109" s="68" t="s">
        <v>53</v>
      </c>
      <c r="F109" s="186">
        <v>41302</v>
      </c>
      <c r="G109" s="8">
        <v>1</v>
      </c>
      <c r="H109" s="267">
        <v>2.94</v>
      </c>
      <c r="I109" s="174"/>
      <c r="J109" s="306">
        <v>41332</v>
      </c>
      <c r="K109" s="187">
        <v>3.113</v>
      </c>
      <c r="L109" s="237">
        <v>1E-4</v>
      </c>
      <c r="M109" s="191">
        <v>4.2</v>
      </c>
      <c r="N109" s="175">
        <f>SUM((K109-H109)/L109*M109)*G109</f>
        <v>7266.0000000000018</v>
      </c>
      <c r="O109" s="173" t="s">
        <v>884</v>
      </c>
      <c r="P109" s="183">
        <v>1</v>
      </c>
      <c r="Q109" s="176">
        <f t="shared" si="11"/>
        <v>7266.0000000000018</v>
      </c>
      <c r="R109" s="19"/>
      <c r="S109" s="115"/>
    </row>
    <row r="110" spans="1:19" s="2" customFormat="1" ht="15" customHeight="1">
      <c r="A110" s="14" t="s">
        <v>923</v>
      </c>
      <c r="B110" s="14" t="s">
        <v>2</v>
      </c>
      <c r="C110" s="2" t="s">
        <v>910</v>
      </c>
      <c r="D110" s="68">
        <v>41334</v>
      </c>
      <c r="E110" s="68" t="s">
        <v>53</v>
      </c>
      <c r="F110" s="186">
        <v>41306</v>
      </c>
      <c r="G110" s="8">
        <v>1</v>
      </c>
      <c r="H110" s="267">
        <v>116.77</v>
      </c>
      <c r="I110" s="174"/>
      <c r="J110" s="306">
        <v>41332</v>
      </c>
      <c r="K110" s="187">
        <v>112.23</v>
      </c>
      <c r="L110" s="237">
        <v>0.01</v>
      </c>
      <c r="M110" s="191">
        <v>10</v>
      </c>
      <c r="N110" s="175">
        <f>SUM((K110-H110)/L110*M110)*G110</f>
        <v>-4539.9999999999918</v>
      </c>
      <c r="O110" s="173" t="s">
        <v>884</v>
      </c>
      <c r="P110" s="183">
        <v>1</v>
      </c>
      <c r="Q110" s="176">
        <f t="shared" si="11"/>
        <v>-4539.9999999999918</v>
      </c>
      <c r="R110" s="19"/>
      <c r="S110" s="115"/>
    </row>
    <row r="111" spans="1:19" s="17" customFormat="1" ht="15" customHeight="1">
      <c r="A111" s="448" t="s">
        <v>975</v>
      </c>
      <c r="B111" s="448" t="s">
        <v>976</v>
      </c>
      <c r="C111" s="17" t="s">
        <v>1137</v>
      </c>
      <c r="D111" s="180" t="s">
        <v>1138</v>
      </c>
      <c r="E111" s="180" t="s">
        <v>78</v>
      </c>
      <c r="F111" s="140">
        <v>41374</v>
      </c>
      <c r="G111" s="18">
        <v>1</v>
      </c>
      <c r="H111" s="265">
        <v>150.85</v>
      </c>
      <c r="I111" s="159"/>
      <c r="J111" s="306">
        <v>41376</v>
      </c>
      <c r="K111" s="150">
        <v>140.75</v>
      </c>
      <c r="L111" s="845">
        <v>0.05</v>
      </c>
      <c r="M111" s="181">
        <v>7.5</v>
      </c>
      <c r="N111" s="178">
        <f>SUM((K111-H111)/L111*M111)*G111</f>
        <v>-1514.9999999999991</v>
      </c>
      <c r="O111" s="173" t="s">
        <v>884</v>
      </c>
      <c r="P111" s="184">
        <v>1</v>
      </c>
      <c r="Q111" s="182">
        <f t="shared" si="11"/>
        <v>-1514.9999999999991</v>
      </c>
      <c r="R111" s="171"/>
      <c r="S111" s="115"/>
    </row>
    <row r="112" spans="1:19" s="2" customFormat="1" ht="15" customHeight="1">
      <c r="A112" s="14" t="s">
        <v>386</v>
      </c>
      <c r="B112" s="14" t="s">
        <v>1061</v>
      </c>
      <c r="C112" s="2" t="s">
        <v>1062</v>
      </c>
      <c r="D112" s="68">
        <v>41395</v>
      </c>
      <c r="E112" s="68" t="s">
        <v>53</v>
      </c>
      <c r="F112" s="186">
        <v>41337</v>
      </c>
      <c r="G112" s="8">
        <v>1</v>
      </c>
      <c r="H112" s="267">
        <v>86.65</v>
      </c>
      <c r="I112" s="174"/>
      <c r="J112" s="306">
        <v>83.35</v>
      </c>
      <c r="K112" s="187">
        <v>83.35</v>
      </c>
      <c r="L112" s="237">
        <v>0.01</v>
      </c>
      <c r="M112" s="191">
        <v>5</v>
      </c>
      <c r="N112" s="175">
        <f>SUM((K112-H112)/L112*M112)*G112</f>
        <v>-1650.0000000000057</v>
      </c>
      <c r="O112" s="173" t="s">
        <v>884</v>
      </c>
      <c r="P112" s="183">
        <v>1</v>
      </c>
      <c r="Q112" s="176">
        <f t="shared" si="11"/>
        <v>-1650.0000000000057</v>
      </c>
      <c r="R112" s="19"/>
      <c r="S112" s="115"/>
    </row>
    <row r="113" spans="1:20" s="2" customFormat="1" ht="15" customHeight="1">
      <c r="A113" s="14" t="s">
        <v>894</v>
      </c>
      <c r="B113" s="14" t="s">
        <v>361</v>
      </c>
      <c r="C113" s="2" t="s">
        <v>40</v>
      </c>
      <c r="D113" s="68">
        <v>40919</v>
      </c>
      <c r="E113" s="68" t="s">
        <v>53</v>
      </c>
      <c r="F113" s="186">
        <v>40544</v>
      </c>
      <c r="G113" s="8">
        <v>1</v>
      </c>
      <c r="H113" s="267">
        <v>141.05000000000001</v>
      </c>
      <c r="I113" s="174"/>
      <c r="J113" s="306">
        <v>41390</v>
      </c>
      <c r="K113" s="187">
        <v>133.35</v>
      </c>
      <c r="L113" s="237">
        <v>0.05</v>
      </c>
      <c r="M113" s="191">
        <v>18.75</v>
      </c>
      <c r="N113" s="175">
        <f>SUM((K113-H113)/L113*M113)*G113</f>
        <v>-2887.5000000000064</v>
      </c>
      <c r="O113" s="173" t="s">
        <v>884</v>
      </c>
      <c r="P113" s="183">
        <v>1</v>
      </c>
      <c r="Q113" s="176">
        <f t="shared" si="11"/>
        <v>-2887.5000000000064</v>
      </c>
      <c r="R113" s="19"/>
      <c r="S113" s="115"/>
    </row>
    <row r="114" spans="1:20" s="17" customFormat="1" ht="15" customHeight="1">
      <c r="A114" s="448" t="s">
        <v>1107</v>
      </c>
      <c r="B114" s="448" t="s">
        <v>70</v>
      </c>
      <c r="C114" s="17" t="s">
        <v>1057</v>
      </c>
      <c r="D114" s="180">
        <v>41365</v>
      </c>
      <c r="E114" s="180" t="s">
        <v>78</v>
      </c>
      <c r="F114" s="140">
        <v>41628</v>
      </c>
      <c r="G114" s="18">
        <v>1</v>
      </c>
      <c r="H114" s="265">
        <v>341.25</v>
      </c>
      <c r="I114" s="159"/>
      <c r="J114" s="306">
        <v>41402</v>
      </c>
      <c r="K114" s="150">
        <v>324</v>
      </c>
      <c r="L114" s="841">
        <v>0.05</v>
      </c>
      <c r="M114" s="181">
        <v>12.5</v>
      </c>
      <c r="N114" s="178">
        <f>SUM((H114-K114)/L114*M114)*G114</f>
        <v>4312.5</v>
      </c>
      <c r="O114" s="173" t="s">
        <v>884</v>
      </c>
      <c r="P114" s="184">
        <v>1</v>
      </c>
      <c r="Q114" s="182">
        <f>SUM(N114*P114)</f>
        <v>4312.5</v>
      </c>
      <c r="R114" s="171"/>
      <c r="S114" s="115"/>
    </row>
    <row r="115" spans="1:20" s="2" customFormat="1" ht="15" customHeight="1">
      <c r="A115" s="14" t="s">
        <v>1173</v>
      </c>
      <c r="B115" s="14" t="s">
        <v>1172</v>
      </c>
      <c r="C115" s="2" t="s">
        <v>1171</v>
      </c>
      <c r="D115" s="68">
        <v>41395</v>
      </c>
      <c r="E115" s="68" t="s">
        <v>53</v>
      </c>
      <c r="F115" s="186">
        <v>41393</v>
      </c>
      <c r="G115" s="8">
        <v>1</v>
      </c>
      <c r="H115" s="267">
        <v>421.8</v>
      </c>
      <c r="I115" s="174"/>
      <c r="J115" s="306">
        <v>41400</v>
      </c>
      <c r="K115" s="187">
        <v>400.2</v>
      </c>
      <c r="L115" s="237">
        <v>0.1</v>
      </c>
      <c r="M115" s="191">
        <v>10</v>
      </c>
      <c r="N115" s="175">
        <f>SUM((K115-H115)/L115*M115)*G115</f>
        <v>-2160.0000000000023</v>
      </c>
      <c r="O115" s="173" t="s">
        <v>884</v>
      </c>
      <c r="P115" s="183">
        <v>1</v>
      </c>
      <c r="Q115" s="176">
        <f>SUM(N115*P115)</f>
        <v>-2160.0000000000023</v>
      </c>
      <c r="R115" s="19"/>
      <c r="S115" s="115"/>
    </row>
    <row r="116" spans="1:20" s="8" customFormat="1" ht="15" customHeight="1">
      <c r="A116" s="14" t="s">
        <v>46</v>
      </c>
      <c r="B116" s="14" t="s">
        <v>977</v>
      </c>
      <c r="C116" s="2" t="s">
        <v>1113</v>
      </c>
      <c r="D116" s="68">
        <v>41395</v>
      </c>
      <c r="E116" s="68" t="s">
        <v>53</v>
      </c>
      <c r="F116" s="186">
        <v>41393</v>
      </c>
      <c r="G116" s="8">
        <v>1</v>
      </c>
      <c r="H116" s="267">
        <v>716.6</v>
      </c>
      <c r="I116" s="174"/>
      <c r="J116" s="306">
        <v>41414</v>
      </c>
      <c r="K116" s="187">
        <v>678.6</v>
      </c>
      <c r="L116" s="237">
        <v>0.25</v>
      </c>
      <c r="M116" s="191">
        <v>12.5</v>
      </c>
      <c r="N116" s="175">
        <f>SUM((K116-H116)/L116*M116)*G116</f>
        <v>-1900</v>
      </c>
      <c r="O116" s="173" t="s">
        <v>1273</v>
      </c>
      <c r="P116" s="183">
        <v>1</v>
      </c>
      <c r="Q116" s="337">
        <f>SUM(N116/P116)</f>
        <v>-1900</v>
      </c>
      <c r="R116" s="19"/>
      <c r="S116" s="115"/>
      <c r="T116" s="320"/>
    </row>
    <row r="117" spans="1:20" s="17" customFormat="1" ht="15" customHeight="1">
      <c r="A117" s="14" t="s">
        <v>676</v>
      </c>
      <c r="B117" s="14" t="s">
        <v>677</v>
      </c>
      <c r="C117" s="320" t="s">
        <v>1063</v>
      </c>
      <c r="D117" s="328" t="s">
        <v>1064</v>
      </c>
      <c r="E117" s="328" t="s">
        <v>53</v>
      </c>
      <c r="F117" s="340">
        <v>41276</v>
      </c>
      <c r="G117" s="355">
        <v>1</v>
      </c>
      <c r="H117" s="343">
        <v>6008</v>
      </c>
      <c r="I117" s="348"/>
      <c r="J117" s="306">
        <v>41428</v>
      </c>
      <c r="K117" s="356">
        <v>6499</v>
      </c>
      <c r="L117" s="237">
        <v>0.5</v>
      </c>
      <c r="M117" s="341">
        <v>7.5</v>
      </c>
      <c r="N117" s="332">
        <f>SUM((K117-H117)/L117*M117)*G117</f>
        <v>7365</v>
      </c>
      <c r="O117" s="331" t="s">
        <v>380</v>
      </c>
      <c r="P117" s="338">
        <v>1.5195700000000001</v>
      </c>
      <c r="Q117" s="333">
        <f>SUM(N117*P117)</f>
        <v>11191.63305</v>
      </c>
      <c r="R117" s="327"/>
      <c r="S117" s="116"/>
      <c r="T117" s="355"/>
    </row>
    <row r="118" spans="1:20" s="2" customFormat="1" ht="15" customHeight="1">
      <c r="A118" s="448" t="s">
        <v>1169</v>
      </c>
      <c r="B118" s="448" t="s">
        <v>389</v>
      </c>
      <c r="C118" s="326" t="s">
        <v>1170</v>
      </c>
      <c r="D118" s="335" t="s">
        <v>1138</v>
      </c>
      <c r="E118" s="335" t="s">
        <v>78</v>
      </c>
      <c r="F118" s="329">
        <v>41379</v>
      </c>
      <c r="G118" s="362">
        <v>1</v>
      </c>
      <c r="H118" s="342">
        <v>370</v>
      </c>
      <c r="I118" s="351"/>
      <c r="J118" s="306">
        <v>41428</v>
      </c>
      <c r="K118" s="150">
        <v>311.39999999999998</v>
      </c>
      <c r="L118" s="841">
        <v>0.1</v>
      </c>
      <c r="M118" s="336">
        <v>11</v>
      </c>
      <c r="N118" s="334">
        <f>SUM((H118-K118)/L118*M118)*G118</f>
        <v>6446.0000000000027</v>
      </c>
      <c r="O118" s="331" t="s">
        <v>1273</v>
      </c>
      <c r="P118" s="339">
        <v>1</v>
      </c>
      <c r="Q118" s="337">
        <f>SUM(N118/P118)</f>
        <v>6446.0000000000027</v>
      </c>
      <c r="R118" s="330"/>
      <c r="S118" s="115"/>
      <c r="T118" s="326"/>
    </row>
    <row r="119" spans="1:20" s="326" customFormat="1" ht="15" customHeight="1">
      <c r="A119" s="448" t="s">
        <v>975</v>
      </c>
      <c r="B119" s="448" t="s">
        <v>976</v>
      </c>
      <c r="C119" s="326" t="s">
        <v>1256</v>
      </c>
      <c r="D119" s="335">
        <v>41456</v>
      </c>
      <c r="E119" s="335" t="s">
        <v>78</v>
      </c>
      <c r="F119" s="329">
        <v>41450</v>
      </c>
      <c r="G119" s="362">
        <v>1</v>
      </c>
      <c r="H119" s="342">
        <v>138.53</v>
      </c>
      <c r="I119" s="351"/>
      <c r="J119" s="306">
        <v>41469</v>
      </c>
      <c r="K119" s="150">
        <v>140.6</v>
      </c>
      <c r="L119" s="841">
        <v>0.05</v>
      </c>
      <c r="M119" s="336">
        <v>7.5</v>
      </c>
      <c r="N119" s="334">
        <f>SUM((H119-K119)/L119*M119)*G119</f>
        <v>-310.49999999999898</v>
      </c>
      <c r="O119" s="331" t="s">
        <v>1273</v>
      </c>
      <c r="P119" s="339">
        <v>1</v>
      </c>
      <c r="Q119" s="337">
        <f>SUM(N119/P119)</f>
        <v>-310.49999999999898</v>
      </c>
      <c r="R119" s="330"/>
      <c r="S119" s="115"/>
    </row>
    <row r="120" spans="1:20" s="320" customFormat="1" ht="15" customHeight="1">
      <c r="A120" s="14" t="s">
        <v>897</v>
      </c>
      <c r="B120" s="14" t="s">
        <v>44</v>
      </c>
      <c r="C120" s="320" t="s">
        <v>1269</v>
      </c>
      <c r="D120" s="328" t="s">
        <v>1270</v>
      </c>
      <c r="E120" s="328" t="s">
        <v>53</v>
      </c>
      <c r="F120" s="340">
        <v>41467</v>
      </c>
      <c r="G120" s="355">
        <v>1</v>
      </c>
      <c r="H120" s="343">
        <v>300.3</v>
      </c>
      <c r="I120" s="348"/>
      <c r="J120" s="306">
        <v>41492</v>
      </c>
      <c r="K120" s="356">
        <v>289.7</v>
      </c>
      <c r="L120" s="237">
        <v>0.01</v>
      </c>
      <c r="M120" s="341">
        <v>4.2</v>
      </c>
      <c r="N120" s="332">
        <f>SUM((K120-H120)/L120*M120)*G120</f>
        <v>-4452.00000000001</v>
      </c>
      <c r="O120" s="331" t="s">
        <v>1273</v>
      </c>
      <c r="P120" s="338">
        <v>1</v>
      </c>
      <c r="Q120" s="337">
        <f>SUM(N120/P120)</f>
        <v>-4452.00000000001</v>
      </c>
      <c r="R120" s="327"/>
      <c r="S120" s="115"/>
    </row>
    <row r="121" spans="1:20" s="320" customFormat="1" ht="15" customHeight="1">
      <c r="A121" s="14" t="s">
        <v>1158</v>
      </c>
      <c r="B121" s="14" t="s">
        <v>79</v>
      </c>
      <c r="C121" s="320" t="s">
        <v>1301</v>
      </c>
      <c r="D121" s="328">
        <v>41548</v>
      </c>
      <c r="E121" s="328" t="s">
        <v>53</v>
      </c>
      <c r="F121" s="340">
        <v>41513</v>
      </c>
      <c r="G121" s="355">
        <v>1</v>
      </c>
      <c r="H121" s="343">
        <v>108.9</v>
      </c>
      <c r="I121" s="348"/>
      <c r="J121" s="306">
        <v>41516</v>
      </c>
      <c r="K121" s="356">
        <v>107</v>
      </c>
      <c r="L121" s="842">
        <v>0.01</v>
      </c>
      <c r="M121" s="86">
        <v>10</v>
      </c>
      <c r="N121" s="332">
        <f>SUM((K121-H121)/L121*M121)*G121</f>
        <v>-1900.0000000000057</v>
      </c>
      <c r="O121" s="331" t="s">
        <v>884</v>
      </c>
      <c r="P121" s="338">
        <v>1</v>
      </c>
      <c r="Q121" s="333">
        <f>SUM(N121*P121)</f>
        <v>-1900.0000000000057</v>
      </c>
      <c r="R121" s="327"/>
      <c r="S121" s="115"/>
    </row>
    <row r="122" spans="1:20" s="320" customFormat="1" ht="15" customHeight="1">
      <c r="A122" s="14" t="s">
        <v>48</v>
      </c>
      <c r="B122" s="14" t="s">
        <v>47</v>
      </c>
      <c r="C122" s="320" t="s">
        <v>1334</v>
      </c>
      <c r="D122" s="328">
        <v>41518</v>
      </c>
      <c r="E122" s="328" t="s">
        <v>53</v>
      </c>
      <c r="F122" s="340">
        <v>41484</v>
      </c>
      <c r="G122" s="355">
        <v>1</v>
      </c>
      <c r="H122" s="343">
        <v>157.35</v>
      </c>
      <c r="I122" s="348"/>
      <c r="J122" s="306">
        <v>41512</v>
      </c>
      <c r="K122" s="356">
        <v>155.80000000000001</v>
      </c>
      <c r="L122" s="237">
        <v>2.5000000000000001E-2</v>
      </c>
      <c r="M122" s="341">
        <v>12.5</v>
      </c>
      <c r="N122" s="332">
        <f>SUM((K122-H122)/L122*M122)*G122</f>
        <v>-774.99999999999147</v>
      </c>
      <c r="O122" s="331" t="s">
        <v>1273</v>
      </c>
      <c r="P122" s="338">
        <v>1</v>
      </c>
      <c r="Q122" s="337">
        <f>SUM(N122/P122)</f>
        <v>-774.99999999999147</v>
      </c>
      <c r="R122" s="327"/>
      <c r="S122" s="115"/>
    </row>
    <row r="123" spans="1:20" s="320" customFormat="1" ht="15" customHeight="1">
      <c r="A123" s="14" t="s">
        <v>1302</v>
      </c>
      <c r="B123" s="14" t="s">
        <v>49</v>
      </c>
      <c r="C123" s="320" t="s">
        <v>1303</v>
      </c>
      <c r="D123" s="328">
        <v>41518</v>
      </c>
      <c r="E123" s="328" t="s">
        <v>53</v>
      </c>
      <c r="F123" s="340">
        <v>41513</v>
      </c>
      <c r="G123" s="355">
        <v>1</v>
      </c>
      <c r="H123" s="343">
        <v>956</v>
      </c>
      <c r="I123" s="348"/>
      <c r="J123" s="306">
        <v>41519</v>
      </c>
      <c r="K123" s="356">
        <v>956</v>
      </c>
      <c r="L123" s="842">
        <v>0.25</v>
      </c>
      <c r="M123" s="86">
        <v>25</v>
      </c>
      <c r="N123" s="332">
        <f>SUM((K123-H123)/L123*M123)*G123</f>
        <v>0</v>
      </c>
      <c r="O123" s="331" t="s">
        <v>884</v>
      </c>
      <c r="P123" s="338">
        <v>1</v>
      </c>
      <c r="Q123" s="333">
        <f t="shared" ref="Q123:Q128" si="12">SUM(N123*P123)</f>
        <v>0</v>
      </c>
      <c r="R123" s="327"/>
      <c r="S123" s="115"/>
    </row>
    <row r="124" spans="1:20" s="326" customFormat="1" ht="15" customHeight="1">
      <c r="A124" s="14" t="s">
        <v>84</v>
      </c>
      <c r="B124" s="14" t="s">
        <v>83</v>
      </c>
      <c r="C124" s="320" t="s">
        <v>1304</v>
      </c>
      <c r="D124" s="328">
        <v>41548</v>
      </c>
      <c r="E124" s="328" t="s">
        <v>53</v>
      </c>
      <c r="F124" s="340">
        <v>41513</v>
      </c>
      <c r="G124" s="355">
        <v>1</v>
      </c>
      <c r="H124" s="343">
        <v>3.1358999999999999</v>
      </c>
      <c r="I124" s="348"/>
      <c r="J124" s="306">
        <v>41527</v>
      </c>
      <c r="K124" s="338">
        <v>3.0935000000000001</v>
      </c>
      <c r="L124" s="842">
        <v>1E-4</v>
      </c>
      <c r="M124" s="86">
        <v>4.2</v>
      </c>
      <c r="N124" s="332">
        <f>SUM((K124-H124)/L124*M124)*G124</f>
        <v>-1780.7999999999902</v>
      </c>
      <c r="O124" s="331" t="s">
        <v>884</v>
      </c>
      <c r="P124" s="338">
        <v>1</v>
      </c>
      <c r="Q124" s="333">
        <f t="shared" si="12"/>
        <v>-1780.7999999999902</v>
      </c>
      <c r="R124" s="330"/>
      <c r="S124" s="115"/>
    </row>
    <row r="125" spans="1:20" s="326" customFormat="1" ht="15" customHeight="1">
      <c r="A125" s="448" t="s">
        <v>1379</v>
      </c>
      <c r="B125" s="448" t="s">
        <v>1380</v>
      </c>
      <c r="C125" s="326" t="s">
        <v>1381</v>
      </c>
      <c r="D125" s="335">
        <v>41609</v>
      </c>
      <c r="E125" s="335" t="s">
        <v>78</v>
      </c>
      <c r="F125" s="329">
        <v>41554</v>
      </c>
      <c r="G125" s="362">
        <v>1</v>
      </c>
      <c r="H125" s="342">
        <v>1661.25</v>
      </c>
      <c r="I125" s="351"/>
      <c r="J125" s="306">
        <v>41558</v>
      </c>
      <c r="K125" s="150">
        <v>1699.25</v>
      </c>
      <c r="L125" s="841">
        <v>0.25</v>
      </c>
      <c r="M125" s="336">
        <v>12.5</v>
      </c>
      <c r="N125" s="334">
        <f>SUM((H125-K125)/L125*M125)*G125</f>
        <v>-1900</v>
      </c>
      <c r="O125" s="331" t="s">
        <v>686</v>
      </c>
      <c r="P125" s="339">
        <v>1</v>
      </c>
      <c r="Q125" s="337">
        <f t="shared" si="12"/>
        <v>-1900</v>
      </c>
      <c r="R125" s="330"/>
      <c r="S125" s="115"/>
    </row>
    <row r="126" spans="1:20" s="326" customFormat="1" ht="15" customHeight="1">
      <c r="A126" s="14" t="s">
        <v>48</v>
      </c>
      <c r="B126" s="14" t="s">
        <v>47</v>
      </c>
      <c r="C126" s="320" t="s">
        <v>1361</v>
      </c>
      <c r="D126" s="328">
        <v>41548</v>
      </c>
      <c r="E126" s="328" t="s">
        <v>53</v>
      </c>
      <c r="F126" s="340">
        <v>41548</v>
      </c>
      <c r="G126" s="355">
        <v>1</v>
      </c>
      <c r="H126" s="343">
        <v>165.57499999999999</v>
      </c>
      <c r="I126" s="348"/>
      <c r="J126" s="306">
        <v>41577</v>
      </c>
      <c r="K126" s="356">
        <v>165.4</v>
      </c>
      <c r="L126" s="842">
        <v>2.5000000000000001E-2</v>
      </c>
      <c r="M126" s="86">
        <v>12.5</v>
      </c>
      <c r="N126" s="332">
        <f>SUM((K126-H126)/L126*M126)*G126</f>
        <v>-87.499999999991473</v>
      </c>
      <c r="O126" s="331" t="s">
        <v>884</v>
      </c>
      <c r="P126" s="338">
        <v>1</v>
      </c>
      <c r="Q126" s="333">
        <f t="shared" si="12"/>
        <v>-87.499999999991473</v>
      </c>
      <c r="R126" s="330"/>
      <c r="S126" s="115"/>
    </row>
    <row r="127" spans="1:20" s="326" customFormat="1" ht="15" customHeight="1">
      <c r="A127" s="14" t="s">
        <v>46</v>
      </c>
      <c r="B127" s="14" t="s">
        <v>45</v>
      </c>
      <c r="C127" s="320" t="s">
        <v>1362</v>
      </c>
      <c r="D127" s="328">
        <v>41609</v>
      </c>
      <c r="E127" s="328" t="s">
        <v>53</v>
      </c>
      <c r="F127" s="340">
        <v>41547</v>
      </c>
      <c r="G127" s="355">
        <v>1</v>
      </c>
      <c r="H127" s="343">
        <v>691.5</v>
      </c>
      <c r="I127" s="348"/>
      <c r="J127" s="306">
        <v>41575</v>
      </c>
      <c r="K127" s="356">
        <v>686.4</v>
      </c>
      <c r="L127" s="237">
        <v>2.5000000000000001E-2</v>
      </c>
      <c r="M127" s="341">
        <v>12.5</v>
      </c>
      <c r="N127" s="332">
        <f>SUM((K127-H127)/L127*M127)*G127</f>
        <v>-2550.0000000000114</v>
      </c>
      <c r="O127" s="331" t="s">
        <v>884</v>
      </c>
      <c r="P127" s="338">
        <v>1</v>
      </c>
      <c r="Q127" s="333">
        <f t="shared" si="12"/>
        <v>-2550.0000000000114</v>
      </c>
      <c r="R127" s="330"/>
      <c r="S127" s="115"/>
    </row>
    <row r="128" spans="1:20" s="326" customFormat="1" ht="15" customHeight="1">
      <c r="A128" s="448" t="s">
        <v>923</v>
      </c>
      <c r="B128" s="448" t="s">
        <v>2</v>
      </c>
      <c r="C128" s="326" t="s">
        <v>1456</v>
      </c>
      <c r="D128" s="335">
        <v>41275</v>
      </c>
      <c r="E128" s="335" t="s">
        <v>78</v>
      </c>
      <c r="F128" s="329">
        <v>41584</v>
      </c>
      <c r="G128" s="362">
        <v>1</v>
      </c>
      <c r="H128" s="342">
        <v>103.42</v>
      </c>
      <c r="I128" s="351"/>
      <c r="J128" s="306">
        <v>41590</v>
      </c>
      <c r="K128" s="150">
        <v>106.87</v>
      </c>
      <c r="L128" s="841">
        <v>0.01</v>
      </c>
      <c r="M128" s="336">
        <v>10</v>
      </c>
      <c r="N128" s="334">
        <f>SUM((H128-K128)/L128*M128)*G128</f>
        <v>-3450.0000000000027</v>
      </c>
      <c r="O128" s="331" t="s">
        <v>686</v>
      </c>
      <c r="P128" s="339">
        <v>1</v>
      </c>
      <c r="Q128" s="337">
        <f t="shared" si="12"/>
        <v>-3450.0000000000027</v>
      </c>
      <c r="R128" s="330"/>
      <c r="S128" s="115"/>
    </row>
    <row r="129" spans="1:20" s="320" customFormat="1" ht="15" customHeight="1">
      <c r="A129" s="14" t="s">
        <v>1581</v>
      </c>
      <c r="B129" s="14" t="s">
        <v>75</v>
      </c>
      <c r="C129" s="328" t="s">
        <v>1582</v>
      </c>
      <c r="D129" s="328">
        <v>41699</v>
      </c>
      <c r="E129" s="328" t="s">
        <v>53</v>
      </c>
      <c r="F129" s="340">
        <v>41682</v>
      </c>
      <c r="G129" s="355">
        <v>2</v>
      </c>
      <c r="H129" s="343">
        <v>9590.5</v>
      </c>
      <c r="I129" s="348"/>
      <c r="J129" s="306">
        <v>41708</v>
      </c>
      <c r="K129" s="356">
        <v>9308.5</v>
      </c>
      <c r="L129" s="237">
        <v>1</v>
      </c>
      <c r="M129" s="341">
        <v>5</v>
      </c>
      <c r="N129" s="332">
        <f>SUM((K129-H129)/L129*M129)*G129</f>
        <v>-2820</v>
      </c>
      <c r="O129" s="331" t="s">
        <v>379</v>
      </c>
      <c r="P129" s="338">
        <v>1.3875</v>
      </c>
      <c r="Q129" s="333">
        <f>SUM(N129*P129)</f>
        <v>-3912.75</v>
      </c>
      <c r="R129" s="327"/>
      <c r="S129" s="115"/>
    </row>
    <row r="130" spans="1:20" s="320" customFormat="1" ht="15" customHeight="1">
      <c r="A130" s="14" t="s">
        <v>387</v>
      </c>
      <c r="B130" s="14" t="s">
        <v>72</v>
      </c>
      <c r="C130" s="320" t="s">
        <v>1583</v>
      </c>
      <c r="D130" s="328">
        <v>41699</v>
      </c>
      <c r="E130" s="328" t="s">
        <v>53</v>
      </c>
      <c r="F130" s="340">
        <v>41682</v>
      </c>
      <c r="G130" s="355">
        <v>2</v>
      </c>
      <c r="H130" s="343">
        <v>1825.75</v>
      </c>
      <c r="I130" s="348"/>
      <c r="J130" s="306">
        <v>41715</v>
      </c>
      <c r="K130" s="356">
        <v>1826</v>
      </c>
      <c r="L130" s="237">
        <v>1</v>
      </c>
      <c r="M130" s="341">
        <v>25</v>
      </c>
      <c r="N130" s="332">
        <f>SUM((K130-H130)/L130*M130)*G130</f>
        <v>12.5</v>
      </c>
      <c r="O130" s="331" t="s">
        <v>884</v>
      </c>
      <c r="P130" s="338">
        <v>1</v>
      </c>
      <c r="Q130" s="333">
        <f>SUM(N130*P130)</f>
        <v>12.5</v>
      </c>
      <c r="R130" s="327"/>
      <c r="S130" s="115"/>
    </row>
    <row r="131" spans="1:20" s="320" customFormat="1" ht="15" customHeight="1">
      <c r="A131" s="14" t="s">
        <v>1597</v>
      </c>
      <c r="B131" s="14" t="s">
        <v>1061</v>
      </c>
      <c r="C131" s="320" t="s">
        <v>1562</v>
      </c>
      <c r="D131" s="328">
        <v>41699</v>
      </c>
      <c r="E131" s="328" t="s">
        <v>53</v>
      </c>
      <c r="F131" s="340">
        <v>41704</v>
      </c>
      <c r="G131" s="355">
        <v>3</v>
      </c>
      <c r="H131" s="343">
        <v>91.06</v>
      </c>
      <c r="I131" s="348"/>
      <c r="J131" s="306">
        <v>41740</v>
      </c>
      <c r="K131" s="356">
        <v>88.95</v>
      </c>
      <c r="L131" s="237">
        <v>0.01</v>
      </c>
      <c r="M131" s="341">
        <v>5</v>
      </c>
      <c r="N131" s="332">
        <f>SUM((K131-H131)/L131*M131)*G131</f>
        <v>-3164.9999999999991</v>
      </c>
      <c r="O131" s="331" t="s">
        <v>884</v>
      </c>
      <c r="P131" s="338">
        <v>1</v>
      </c>
      <c r="Q131" s="333">
        <f t="shared" ref="Q131:Q137" si="13">SUM(N131*P131)</f>
        <v>-3164.9999999999991</v>
      </c>
      <c r="R131" s="327"/>
      <c r="S131" s="115"/>
    </row>
    <row r="132" spans="1:20" s="326" customFormat="1" ht="15" customHeight="1">
      <c r="A132" s="448" t="s">
        <v>894</v>
      </c>
      <c r="B132" s="448" t="s">
        <v>361</v>
      </c>
      <c r="C132" s="326" t="s">
        <v>1615</v>
      </c>
      <c r="D132" s="335">
        <v>41760</v>
      </c>
      <c r="E132" s="335" t="s">
        <v>78</v>
      </c>
      <c r="F132" s="329">
        <v>41715</v>
      </c>
      <c r="G132" s="362">
        <v>2</v>
      </c>
      <c r="H132" s="342">
        <v>191.65</v>
      </c>
      <c r="I132" s="351"/>
      <c r="J132" s="306">
        <v>41736</v>
      </c>
      <c r="K132" s="150">
        <v>186.4</v>
      </c>
      <c r="L132" s="841">
        <v>0.05</v>
      </c>
      <c r="M132" s="336">
        <v>18.75</v>
      </c>
      <c r="N132" s="334">
        <f>SUM((H132-K132)/L132*M132)*G132</f>
        <v>3937.5</v>
      </c>
      <c r="O132" s="331" t="s">
        <v>884</v>
      </c>
      <c r="P132" s="339">
        <v>1</v>
      </c>
      <c r="Q132" s="337">
        <f t="shared" si="13"/>
        <v>3937.5</v>
      </c>
      <c r="R132" s="330"/>
      <c r="S132" s="115"/>
    </row>
    <row r="133" spans="1:20" s="14" customFormat="1" ht="15" customHeight="1">
      <c r="A133" s="14" t="s">
        <v>50</v>
      </c>
      <c r="B133" s="14" t="s">
        <v>49</v>
      </c>
      <c r="C133" s="14" t="s">
        <v>1660</v>
      </c>
      <c r="D133" s="740">
        <v>41760</v>
      </c>
      <c r="E133" s="740" t="s">
        <v>53</v>
      </c>
      <c r="F133" s="513">
        <v>41744</v>
      </c>
      <c r="G133" s="417">
        <v>3</v>
      </c>
      <c r="H133" s="779">
        <v>919.5</v>
      </c>
      <c r="I133" s="494"/>
      <c r="J133" s="534">
        <v>41759</v>
      </c>
      <c r="K133" s="614">
        <v>905.4</v>
      </c>
      <c r="L133" s="421">
        <v>0.25</v>
      </c>
      <c r="M133" s="615">
        <v>25</v>
      </c>
      <c r="N133" s="743">
        <f>SUM((K133-H133)/L133*M133)*G133</f>
        <v>-4230.0000000000073</v>
      </c>
      <c r="O133" s="739" t="s">
        <v>884</v>
      </c>
      <c r="P133" s="738">
        <v>1</v>
      </c>
      <c r="Q133" s="811">
        <f t="shared" si="13"/>
        <v>-4230.0000000000073</v>
      </c>
      <c r="R133" s="532"/>
      <c r="S133" s="11"/>
    </row>
    <row r="134" spans="1:20" s="14" customFormat="1" ht="15" customHeight="1">
      <c r="A134" s="14" t="s">
        <v>48</v>
      </c>
      <c r="B134" s="14" t="s">
        <v>47</v>
      </c>
      <c r="C134" s="14" t="s">
        <v>1688</v>
      </c>
      <c r="D134" s="740">
        <v>41760</v>
      </c>
      <c r="E134" s="740" t="s">
        <v>53</v>
      </c>
      <c r="F134" s="513">
        <v>41760</v>
      </c>
      <c r="G134" s="417">
        <v>3</v>
      </c>
      <c r="H134" s="779">
        <v>182.1</v>
      </c>
      <c r="I134" s="494"/>
      <c r="J134" s="534">
        <v>41775</v>
      </c>
      <c r="K134" s="614">
        <v>189.4</v>
      </c>
      <c r="L134" s="421">
        <v>0.25</v>
      </c>
      <c r="M134" s="615">
        <v>12.5</v>
      </c>
      <c r="N134" s="743">
        <f>SUM((K134-H134)/L134*M134)*G134</f>
        <v>1095.0000000000018</v>
      </c>
      <c r="O134" s="739" t="s">
        <v>884</v>
      </c>
      <c r="P134" s="738">
        <v>1</v>
      </c>
      <c r="Q134" s="811">
        <f t="shared" si="13"/>
        <v>1095.0000000000018</v>
      </c>
      <c r="R134" s="532"/>
      <c r="S134" s="11"/>
    </row>
    <row r="135" spans="1:20" s="14" customFormat="1" ht="15" customHeight="1">
      <c r="A135" s="14" t="s">
        <v>71</v>
      </c>
      <c r="B135" s="14" t="s">
        <v>70</v>
      </c>
      <c r="C135" s="14" t="s">
        <v>1684</v>
      </c>
      <c r="D135" s="740">
        <v>41791</v>
      </c>
      <c r="E135" s="740" t="s">
        <v>53</v>
      </c>
      <c r="F135" s="513">
        <v>41757</v>
      </c>
      <c r="G135" s="417">
        <v>2</v>
      </c>
      <c r="H135" s="779">
        <v>311.39999999999998</v>
      </c>
      <c r="I135" s="494"/>
      <c r="J135" s="534">
        <v>41785</v>
      </c>
      <c r="K135" s="614">
        <v>317.39999999999998</v>
      </c>
      <c r="L135" s="421">
        <v>0.05</v>
      </c>
      <c r="M135" s="615">
        <v>12.5</v>
      </c>
      <c r="N135" s="743">
        <f>SUM((K135-H135)/L135*M135)*G135</f>
        <v>3000</v>
      </c>
      <c r="O135" s="739" t="s">
        <v>884</v>
      </c>
      <c r="P135" s="738">
        <v>1</v>
      </c>
      <c r="Q135" s="811">
        <f t="shared" si="13"/>
        <v>3000</v>
      </c>
      <c r="R135" s="532"/>
      <c r="S135" s="11"/>
    </row>
    <row r="136" spans="1:20" s="14" customFormat="1" ht="15" customHeight="1">
      <c r="A136" s="448" t="s">
        <v>1597</v>
      </c>
      <c r="B136" s="448" t="s">
        <v>1061</v>
      </c>
      <c r="C136" s="448" t="s">
        <v>1705</v>
      </c>
      <c r="D136" s="765">
        <v>41821</v>
      </c>
      <c r="E136" s="765" t="s">
        <v>78</v>
      </c>
      <c r="F136" s="497">
        <v>41781</v>
      </c>
      <c r="G136" s="476">
        <v>2</v>
      </c>
      <c r="H136" s="780">
        <v>88.2</v>
      </c>
      <c r="I136" s="768"/>
      <c r="J136" s="534">
        <v>41793</v>
      </c>
      <c r="K136" s="654">
        <v>87.45</v>
      </c>
      <c r="L136" s="458">
        <v>0.01</v>
      </c>
      <c r="M136" s="630">
        <v>5</v>
      </c>
      <c r="N136" s="770">
        <f>SUM((H136-K136)/L136*M136)*G136</f>
        <v>750</v>
      </c>
      <c r="O136" s="739" t="s">
        <v>884</v>
      </c>
      <c r="P136" s="656">
        <v>1</v>
      </c>
      <c r="Q136" s="836">
        <f t="shared" si="13"/>
        <v>750</v>
      </c>
      <c r="R136" s="533"/>
      <c r="S136" s="11"/>
      <c r="T136" s="448"/>
    </row>
    <row r="137" spans="1:20" s="448" customFormat="1" ht="15" customHeight="1">
      <c r="A137" s="14" t="s">
        <v>71</v>
      </c>
      <c r="B137" s="14" t="s">
        <v>70</v>
      </c>
      <c r="C137" s="14" t="s">
        <v>1719</v>
      </c>
      <c r="D137" s="740">
        <v>41821</v>
      </c>
      <c r="E137" s="740" t="s">
        <v>53</v>
      </c>
      <c r="F137" s="513">
        <v>41786</v>
      </c>
      <c r="G137" s="417">
        <v>2</v>
      </c>
      <c r="H137" s="779">
        <v>316.55</v>
      </c>
      <c r="I137" s="494"/>
      <c r="J137" s="534">
        <v>41796</v>
      </c>
      <c r="K137" s="614">
        <v>306.8</v>
      </c>
      <c r="L137" s="421">
        <v>0.05</v>
      </c>
      <c r="M137" s="615">
        <v>12.5</v>
      </c>
      <c r="N137" s="743">
        <f>SUM((K137-H137)/L137*M137)*G137</f>
        <v>-4875</v>
      </c>
      <c r="O137" s="739" t="s">
        <v>884</v>
      </c>
      <c r="P137" s="738">
        <v>1</v>
      </c>
      <c r="Q137" s="811">
        <f t="shared" si="13"/>
        <v>-4875</v>
      </c>
      <c r="R137" s="532"/>
      <c r="S137" s="11"/>
      <c r="T137" s="14"/>
    </row>
    <row r="138" spans="1:20" s="14" customFormat="1" ht="15" customHeight="1">
      <c r="A138" s="14" t="s">
        <v>1251</v>
      </c>
      <c r="B138" s="14" t="s">
        <v>79</v>
      </c>
      <c r="C138" s="14" t="s">
        <v>1748</v>
      </c>
      <c r="D138" s="740">
        <v>41821</v>
      </c>
      <c r="E138" s="740" t="s">
        <v>53</v>
      </c>
      <c r="F138" s="513">
        <v>41802</v>
      </c>
      <c r="G138" s="417">
        <v>2</v>
      </c>
      <c r="H138" s="779">
        <v>105.19</v>
      </c>
      <c r="I138" s="494"/>
      <c r="J138" s="534">
        <v>41810</v>
      </c>
      <c r="K138" s="614">
        <v>107.73</v>
      </c>
      <c r="L138" s="421">
        <v>0.01</v>
      </c>
      <c r="M138" s="615">
        <v>10</v>
      </c>
      <c r="N138" s="743">
        <f>SUM((K138-H138)/L138*M138)*G138</f>
        <v>5080.0000000000127</v>
      </c>
      <c r="O138" s="739" t="s">
        <v>884</v>
      </c>
      <c r="P138" s="738">
        <v>1</v>
      </c>
      <c r="Q138" s="811">
        <f t="shared" ref="Q138:Q143" si="14">SUM(N138*P138)</f>
        <v>5080.0000000000127</v>
      </c>
      <c r="R138" s="532" t="s">
        <v>3</v>
      </c>
      <c r="S138" s="11"/>
    </row>
    <row r="139" spans="1:20" s="14" customFormat="1" ht="15" customHeight="1">
      <c r="A139" s="448" t="s">
        <v>1305</v>
      </c>
      <c r="B139" s="448" t="s">
        <v>972</v>
      </c>
      <c r="C139" s="448" t="s">
        <v>1653</v>
      </c>
      <c r="D139" s="765">
        <v>41821</v>
      </c>
      <c r="E139" s="765" t="s">
        <v>78</v>
      </c>
      <c r="F139" s="497">
        <v>41775</v>
      </c>
      <c r="G139" s="476">
        <v>3</v>
      </c>
      <c r="H139" s="780">
        <v>480.75</v>
      </c>
      <c r="I139" s="768"/>
      <c r="J139" s="534">
        <v>41752</v>
      </c>
      <c r="K139" s="654">
        <v>441.5</v>
      </c>
      <c r="L139" s="458">
        <v>0.25</v>
      </c>
      <c r="M139" s="630">
        <v>12.75</v>
      </c>
      <c r="N139" s="770">
        <f>SUM((H139-K139)/L139*M139)*G139</f>
        <v>6005.25</v>
      </c>
      <c r="O139" s="739" t="s">
        <v>884</v>
      </c>
      <c r="P139" s="656">
        <v>1</v>
      </c>
      <c r="Q139" s="836">
        <f t="shared" si="14"/>
        <v>6005.25</v>
      </c>
      <c r="R139" s="533" t="s">
        <v>1758</v>
      </c>
      <c r="S139" s="11"/>
      <c r="T139" s="448"/>
    </row>
    <row r="140" spans="1:20" s="448" customFormat="1" ht="15" customHeight="1">
      <c r="A140" s="14" t="s">
        <v>1597</v>
      </c>
      <c r="B140" s="14" t="s">
        <v>1061</v>
      </c>
      <c r="C140" s="14" t="s">
        <v>1705</v>
      </c>
      <c r="D140" s="740">
        <v>41821</v>
      </c>
      <c r="E140" s="740" t="s">
        <v>53</v>
      </c>
      <c r="F140" s="513">
        <v>41807</v>
      </c>
      <c r="G140" s="417">
        <v>3</v>
      </c>
      <c r="H140" s="779">
        <v>88.7</v>
      </c>
      <c r="I140" s="494"/>
      <c r="J140" s="534">
        <v>41813</v>
      </c>
      <c r="K140" s="614">
        <v>87.67</v>
      </c>
      <c r="L140" s="421">
        <v>0.01</v>
      </c>
      <c r="M140" s="615">
        <v>5</v>
      </c>
      <c r="N140" s="743">
        <f>SUM((K140-H140)/L140*M140)*G140</f>
        <v>-1545.0000000000018</v>
      </c>
      <c r="O140" s="739" t="s">
        <v>884</v>
      </c>
      <c r="P140" s="738">
        <v>1</v>
      </c>
      <c r="Q140" s="811">
        <f t="shared" si="14"/>
        <v>-1545.0000000000018</v>
      </c>
      <c r="R140" s="532" t="s">
        <v>1758</v>
      </c>
      <c r="S140" s="11"/>
      <c r="T140" s="14"/>
    </row>
    <row r="141" spans="1:20" s="14" customFormat="1" ht="15" customHeight="1">
      <c r="A141" s="14" t="s">
        <v>1305</v>
      </c>
      <c r="B141" s="14" t="s">
        <v>1306</v>
      </c>
      <c r="C141" s="14" t="s">
        <v>1759</v>
      </c>
      <c r="D141" s="740">
        <v>41883</v>
      </c>
      <c r="E141" s="740" t="s">
        <v>53</v>
      </c>
      <c r="F141" s="513">
        <v>41813</v>
      </c>
      <c r="G141" s="417">
        <v>7</v>
      </c>
      <c r="H141" s="779">
        <v>441.5</v>
      </c>
      <c r="I141" s="494"/>
      <c r="J141" s="534">
        <v>41815</v>
      </c>
      <c r="K141" s="614">
        <v>457.5</v>
      </c>
      <c r="L141" s="421">
        <v>1</v>
      </c>
      <c r="M141" s="615">
        <v>10</v>
      </c>
      <c r="N141" s="743">
        <f>SUM((K141-H141)/L141*M141)*G141</f>
        <v>1120</v>
      </c>
      <c r="O141" s="739" t="s">
        <v>884</v>
      </c>
      <c r="P141" s="738">
        <v>1</v>
      </c>
      <c r="Q141" s="811">
        <f t="shared" si="14"/>
        <v>1120</v>
      </c>
      <c r="R141" s="532"/>
      <c r="S141" s="11"/>
    </row>
    <row r="142" spans="1:20" s="14" customFormat="1" ht="15" customHeight="1">
      <c r="A142" s="14" t="s">
        <v>1597</v>
      </c>
      <c r="B142" s="14" t="s">
        <v>1306</v>
      </c>
      <c r="C142" s="14" t="s">
        <v>1764</v>
      </c>
      <c r="D142" s="740">
        <v>41913</v>
      </c>
      <c r="E142" s="740" t="s">
        <v>53</v>
      </c>
      <c r="F142" s="513">
        <v>41813</v>
      </c>
      <c r="G142" s="417">
        <v>5</v>
      </c>
      <c r="H142" s="779">
        <v>78.25</v>
      </c>
      <c r="I142" s="494" t="s">
        <v>3</v>
      </c>
      <c r="J142" s="534">
        <v>41817</v>
      </c>
      <c r="K142" s="614">
        <v>83.86</v>
      </c>
      <c r="L142" s="421">
        <v>1</v>
      </c>
      <c r="M142" s="615">
        <v>10</v>
      </c>
      <c r="N142" s="743">
        <f>SUM((K142-H142)/L142*M142)*G142</f>
        <v>280.5</v>
      </c>
      <c r="O142" s="739" t="s">
        <v>884</v>
      </c>
      <c r="P142" s="738">
        <v>1</v>
      </c>
      <c r="Q142" s="811">
        <f t="shared" si="14"/>
        <v>280.5</v>
      </c>
      <c r="R142" s="532"/>
      <c r="S142" s="11"/>
    </row>
    <row r="143" spans="1:20" s="448" customFormat="1" ht="15" customHeight="1">
      <c r="A143" s="14" t="s">
        <v>1281</v>
      </c>
      <c r="B143" s="14" t="s">
        <v>919</v>
      </c>
      <c r="C143" s="14" t="s">
        <v>1685</v>
      </c>
      <c r="D143" s="740">
        <v>41821</v>
      </c>
      <c r="E143" s="740" t="s">
        <v>53</v>
      </c>
      <c r="F143" s="513">
        <v>41808</v>
      </c>
      <c r="G143" s="417">
        <v>4</v>
      </c>
      <c r="H143" s="779">
        <v>40.29</v>
      </c>
      <c r="I143" s="494"/>
      <c r="J143" s="534">
        <v>41820</v>
      </c>
      <c r="K143" s="614">
        <v>39.65</v>
      </c>
      <c r="L143" s="421">
        <v>1</v>
      </c>
      <c r="M143" s="615">
        <v>10</v>
      </c>
      <c r="N143" s="743">
        <f>SUM((K143-H143)/L143*M143)*G143</f>
        <v>-25.600000000000023</v>
      </c>
      <c r="O143" s="739" t="s">
        <v>884</v>
      </c>
      <c r="P143" s="738">
        <v>1</v>
      </c>
      <c r="Q143" s="811">
        <f t="shared" si="14"/>
        <v>-25.600000000000023</v>
      </c>
      <c r="R143" s="532"/>
      <c r="S143" s="11"/>
      <c r="T143" s="14"/>
    </row>
    <row r="144" spans="1:20" s="14" customFormat="1" ht="15" customHeight="1">
      <c r="A144" s="448" t="s">
        <v>46</v>
      </c>
      <c r="B144" s="448" t="s">
        <v>977</v>
      </c>
      <c r="C144" s="448" t="s">
        <v>1718</v>
      </c>
      <c r="D144" s="765">
        <v>41821</v>
      </c>
      <c r="E144" s="765" t="s">
        <v>78</v>
      </c>
      <c r="F144" s="497">
        <v>41786</v>
      </c>
      <c r="G144" s="476">
        <v>2</v>
      </c>
      <c r="H144" s="780">
        <v>645</v>
      </c>
      <c r="I144" s="768"/>
      <c r="J144" s="534">
        <v>41827</v>
      </c>
      <c r="K144" s="654">
        <v>568</v>
      </c>
      <c r="L144" s="458">
        <v>0.25</v>
      </c>
      <c r="M144" s="630">
        <v>12.5</v>
      </c>
      <c r="N144" s="770">
        <f>SUM((H144-K144)/L144*M144)*G144</f>
        <v>7700</v>
      </c>
      <c r="O144" s="739" t="s">
        <v>884</v>
      </c>
      <c r="P144" s="656">
        <v>1</v>
      </c>
      <c r="Q144" s="836">
        <f t="shared" ref="Q144:Q150" si="15">SUM(N144*P144)</f>
        <v>7700</v>
      </c>
      <c r="R144" s="533"/>
      <c r="S144" s="11"/>
      <c r="T144" s="448"/>
    </row>
    <row r="145" spans="1:20" s="448" customFormat="1" ht="15" customHeight="1">
      <c r="A145" s="448" t="s">
        <v>46</v>
      </c>
      <c r="B145" s="448" t="s">
        <v>977</v>
      </c>
      <c r="C145" s="448" t="s">
        <v>1779</v>
      </c>
      <c r="D145" s="765">
        <v>41883</v>
      </c>
      <c r="E145" s="765" t="s">
        <v>78</v>
      </c>
      <c r="F145" s="497">
        <v>40544</v>
      </c>
      <c r="G145" s="476">
        <v>7</v>
      </c>
      <c r="H145" s="780">
        <v>576.25</v>
      </c>
      <c r="I145" s="768"/>
      <c r="J145" s="534">
        <v>41859</v>
      </c>
      <c r="K145" s="654">
        <v>559.1</v>
      </c>
      <c r="L145" s="458">
        <v>0.25</v>
      </c>
      <c r="M145" s="630">
        <v>12.5</v>
      </c>
      <c r="N145" s="770">
        <f>SUM((H145-K145)/L145*M145)*G145</f>
        <v>6002.4999999999918</v>
      </c>
      <c r="O145" s="739" t="s">
        <v>884</v>
      </c>
      <c r="P145" s="656">
        <v>1</v>
      </c>
      <c r="Q145" s="836">
        <f t="shared" si="15"/>
        <v>6002.4999999999918</v>
      </c>
      <c r="R145" s="533"/>
      <c r="S145" s="11"/>
    </row>
    <row r="146" spans="1:20" s="14" customFormat="1" ht="15" customHeight="1">
      <c r="A146" s="14" t="s">
        <v>48</v>
      </c>
      <c r="B146" s="14" t="s">
        <v>47</v>
      </c>
      <c r="C146" s="14" t="s">
        <v>1707</v>
      </c>
      <c r="D146" s="740">
        <v>41852</v>
      </c>
      <c r="E146" s="740" t="s">
        <v>53</v>
      </c>
      <c r="F146" s="513">
        <v>41778</v>
      </c>
      <c r="G146" s="417">
        <v>3</v>
      </c>
      <c r="H146" s="779">
        <v>193.45</v>
      </c>
      <c r="I146" s="494"/>
      <c r="J146" s="534">
        <v>41862</v>
      </c>
      <c r="K146" s="614">
        <v>212.8</v>
      </c>
      <c r="L146" s="421">
        <v>0.25</v>
      </c>
      <c r="M146" s="615">
        <v>12.5</v>
      </c>
      <c r="N146" s="743">
        <f t="shared" ref="N146:N151" si="16">SUM((K146-H146)/L146*M146)*G146</f>
        <v>2902.5000000000036</v>
      </c>
      <c r="O146" s="739" t="s">
        <v>884</v>
      </c>
      <c r="P146" s="738">
        <v>1</v>
      </c>
      <c r="Q146" s="811">
        <f t="shared" si="15"/>
        <v>2902.5000000000036</v>
      </c>
      <c r="R146" s="532"/>
      <c r="S146" s="11"/>
    </row>
    <row r="147" spans="1:20" s="14" customFormat="1" ht="15" customHeight="1">
      <c r="A147" s="14" t="s">
        <v>1769</v>
      </c>
      <c r="B147" s="14" t="s">
        <v>1018</v>
      </c>
      <c r="C147" s="14" t="s">
        <v>1770</v>
      </c>
      <c r="D147" s="740">
        <v>41883</v>
      </c>
      <c r="E147" s="740" t="s">
        <v>53</v>
      </c>
      <c r="F147" s="513">
        <v>41820</v>
      </c>
      <c r="G147" s="417">
        <v>3</v>
      </c>
      <c r="H147" s="779">
        <v>3840.75</v>
      </c>
      <c r="I147" s="494"/>
      <c r="J147" s="534">
        <v>41907</v>
      </c>
      <c r="K147" s="614">
        <v>4008</v>
      </c>
      <c r="L147" s="421">
        <v>0.25</v>
      </c>
      <c r="M147" s="615">
        <v>5</v>
      </c>
      <c r="N147" s="743">
        <f t="shared" si="16"/>
        <v>10035</v>
      </c>
      <c r="O147" s="739" t="s">
        <v>884</v>
      </c>
      <c r="P147" s="738">
        <v>1</v>
      </c>
      <c r="Q147" s="811">
        <f t="shared" si="15"/>
        <v>10035</v>
      </c>
      <c r="R147" s="532"/>
      <c r="S147" s="11"/>
    </row>
    <row r="148" spans="1:20" s="14" customFormat="1" ht="15" customHeight="1">
      <c r="A148" s="14" t="s">
        <v>63</v>
      </c>
      <c r="B148" s="14" t="s">
        <v>62</v>
      </c>
      <c r="C148" s="14" t="s">
        <v>1799</v>
      </c>
      <c r="D148" s="740">
        <v>41913</v>
      </c>
      <c r="E148" s="740" t="s">
        <v>53</v>
      </c>
      <c r="F148" s="513">
        <v>41885</v>
      </c>
      <c r="G148" s="417">
        <v>3</v>
      </c>
      <c r="H148" s="779">
        <v>101.075</v>
      </c>
      <c r="I148" s="494"/>
      <c r="J148" s="534">
        <v>41908</v>
      </c>
      <c r="K148" s="614">
        <v>107.2</v>
      </c>
      <c r="L148" s="421">
        <v>2.5000000000000001E-2</v>
      </c>
      <c r="M148" s="615">
        <v>10</v>
      </c>
      <c r="N148" s="743">
        <f t="shared" si="16"/>
        <v>7350</v>
      </c>
      <c r="O148" s="739" t="s">
        <v>884</v>
      </c>
      <c r="P148" s="738">
        <v>1</v>
      </c>
      <c r="Q148" s="811">
        <f t="shared" si="15"/>
        <v>7350</v>
      </c>
      <c r="R148" s="532"/>
      <c r="S148" s="11"/>
    </row>
    <row r="149" spans="1:20" s="448" customFormat="1" ht="15" customHeight="1">
      <c r="A149" s="14" t="s">
        <v>1169</v>
      </c>
      <c r="B149" s="14" t="s">
        <v>389</v>
      </c>
      <c r="C149" s="14" t="s">
        <v>1957</v>
      </c>
      <c r="D149" s="740">
        <v>42064</v>
      </c>
      <c r="E149" s="740" t="s">
        <v>53</v>
      </c>
      <c r="F149" s="513">
        <v>42033</v>
      </c>
      <c r="G149" s="417">
        <v>1</v>
      </c>
      <c r="H149" s="779">
        <v>318.7</v>
      </c>
      <c r="I149" s="494"/>
      <c r="J149" s="534">
        <v>42053</v>
      </c>
      <c r="K149" s="614">
        <v>302.60000000000002</v>
      </c>
      <c r="L149" s="421">
        <v>0.1</v>
      </c>
      <c r="M149" s="615">
        <v>11</v>
      </c>
      <c r="N149" s="743">
        <f t="shared" si="16"/>
        <v>-1770.9999999999964</v>
      </c>
      <c r="O149" s="739" t="s">
        <v>884</v>
      </c>
      <c r="P149" s="738">
        <v>1</v>
      </c>
      <c r="Q149" s="811">
        <f t="shared" si="15"/>
        <v>-1770.9999999999964</v>
      </c>
      <c r="R149" s="532"/>
      <c r="S149" s="11"/>
      <c r="T149" s="14"/>
    </row>
    <row r="150" spans="1:20" s="863" customFormat="1" ht="15" customHeight="1">
      <c r="A150" s="490" t="s">
        <v>86</v>
      </c>
      <c r="B150" s="490" t="s">
        <v>85</v>
      </c>
      <c r="C150" s="515" t="s">
        <v>1981</v>
      </c>
      <c r="D150" s="824">
        <v>42095</v>
      </c>
      <c r="E150" s="490" t="s">
        <v>53</v>
      </c>
      <c r="F150" s="489">
        <v>42044</v>
      </c>
      <c r="G150" s="491">
        <v>1</v>
      </c>
      <c r="H150" s="858">
        <v>152.67500000000001</v>
      </c>
      <c r="I150" s="460"/>
      <c r="J150" s="489">
        <v>42055</v>
      </c>
      <c r="K150" s="859">
        <v>149.25</v>
      </c>
      <c r="L150" s="860">
        <v>2.5000000000000001E-2</v>
      </c>
      <c r="M150" s="861">
        <v>10</v>
      </c>
      <c r="N150" s="743">
        <f t="shared" si="16"/>
        <v>-1370.0000000000045</v>
      </c>
      <c r="O150" s="491" t="s">
        <v>884</v>
      </c>
      <c r="P150" s="738">
        <v>1</v>
      </c>
      <c r="Q150" s="811">
        <f t="shared" si="15"/>
        <v>-1370.0000000000045</v>
      </c>
      <c r="R150" s="862"/>
      <c r="S150" s="425"/>
    </row>
    <row r="151" spans="1:20" s="14" customFormat="1" ht="15" customHeight="1">
      <c r="A151" s="14" t="s">
        <v>1016</v>
      </c>
      <c r="B151" s="14" t="s">
        <v>1017</v>
      </c>
      <c r="C151" s="14" t="s">
        <v>1980</v>
      </c>
      <c r="D151" s="740">
        <v>42125</v>
      </c>
      <c r="E151" s="740" t="s">
        <v>53</v>
      </c>
      <c r="F151" s="513">
        <v>42044</v>
      </c>
      <c r="G151" s="417">
        <v>5</v>
      </c>
      <c r="H151" s="779">
        <v>2843</v>
      </c>
      <c r="I151" s="494"/>
      <c r="J151" s="534">
        <v>42073</v>
      </c>
      <c r="K151" s="614">
        <v>2917</v>
      </c>
      <c r="L151" s="421">
        <v>1</v>
      </c>
      <c r="M151" s="615">
        <v>10</v>
      </c>
      <c r="N151" s="743">
        <f t="shared" si="16"/>
        <v>3700</v>
      </c>
      <c r="O151" s="739" t="s">
        <v>884</v>
      </c>
      <c r="P151" s="738">
        <v>1</v>
      </c>
      <c r="Q151" s="811">
        <f t="shared" ref="Q151:Q156" si="17">SUM(N151*P151)</f>
        <v>3700</v>
      </c>
      <c r="R151" s="532"/>
      <c r="S151" s="11"/>
    </row>
    <row r="152" spans="1:20" s="14" customFormat="1" ht="15" customHeight="1">
      <c r="A152" s="14" t="s">
        <v>981</v>
      </c>
      <c r="B152" s="14" t="s">
        <v>738</v>
      </c>
      <c r="C152" s="14" t="s">
        <v>1999</v>
      </c>
      <c r="D152" s="740">
        <v>42095</v>
      </c>
      <c r="E152" s="740" t="s">
        <v>53</v>
      </c>
      <c r="F152" s="513">
        <v>42055</v>
      </c>
      <c r="G152" s="417">
        <v>2</v>
      </c>
      <c r="H152" s="779">
        <v>3.0059999999999998</v>
      </c>
      <c r="I152" s="494"/>
      <c r="J152" s="534">
        <v>42090</v>
      </c>
      <c r="K152" s="614">
        <v>2.589</v>
      </c>
      <c r="L152" s="421">
        <v>1E-3</v>
      </c>
      <c r="M152" s="615">
        <v>10</v>
      </c>
      <c r="N152" s="743">
        <f>SUM((K152-H152)/L152*M152)*G152</f>
        <v>-8339.9999999999964</v>
      </c>
      <c r="O152" s="739" t="s">
        <v>884</v>
      </c>
      <c r="P152" s="738">
        <v>1</v>
      </c>
      <c r="Q152" s="811">
        <f t="shared" si="17"/>
        <v>-8339.9999999999964</v>
      </c>
      <c r="R152" s="532"/>
      <c r="S152" s="11"/>
    </row>
    <row r="153" spans="1:20" s="14" customFormat="1" ht="15" customHeight="1">
      <c r="A153" s="14" t="s">
        <v>86</v>
      </c>
      <c r="B153" s="14" t="s">
        <v>85</v>
      </c>
      <c r="C153" s="14" t="s">
        <v>1981</v>
      </c>
      <c r="D153" s="740">
        <v>42095</v>
      </c>
      <c r="E153" s="740" t="s">
        <v>53</v>
      </c>
      <c r="F153" s="513">
        <v>42074</v>
      </c>
      <c r="G153" s="417">
        <v>2</v>
      </c>
      <c r="H153" s="779">
        <v>155.6</v>
      </c>
      <c r="I153" s="494"/>
      <c r="J153" s="534">
        <v>42093</v>
      </c>
      <c r="K153" s="614">
        <v>162.17500000000001</v>
      </c>
      <c r="L153" s="421">
        <v>2.5000000000000001E-2</v>
      </c>
      <c r="M153" s="615">
        <v>10</v>
      </c>
      <c r="N153" s="743">
        <f>SUM((K153-H153)/L153*M153)*G153</f>
        <v>5260.0000000000136</v>
      </c>
      <c r="O153" s="739" t="s">
        <v>884</v>
      </c>
      <c r="P153" s="738">
        <v>1</v>
      </c>
      <c r="Q153" s="811">
        <f t="shared" si="17"/>
        <v>5260.0000000000136</v>
      </c>
      <c r="R153" s="532" t="s">
        <v>1758</v>
      </c>
      <c r="S153" s="11"/>
    </row>
    <row r="154" spans="1:20" s="14" customFormat="1" ht="15" customHeight="1">
      <c r="A154" s="448" t="s">
        <v>983</v>
      </c>
      <c r="B154" s="448" t="s">
        <v>984</v>
      </c>
      <c r="C154" s="448" t="s">
        <v>1847</v>
      </c>
      <c r="D154" s="765">
        <v>42064</v>
      </c>
      <c r="E154" s="765" t="s">
        <v>78</v>
      </c>
      <c r="F154" s="497">
        <v>42032</v>
      </c>
      <c r="G154" s="476">
        <v>5</v>
      </c>
      <c r="H154" s="780">
        <v>14.69</v>
      </c>
      <c r="I154" s="768"/>
      <c r="J154" s="534">
        <v>42104</v>
      </c>
      <c r="K154" s="654">
        <v>12.86</v>
      </c>
      <c r="L154" s="458">
        <v>0.01</v>
      </c>
      <c r="M154" s="630">
        <v>11</v>
      </c>
      <c r="N154" s="770">
        <f>SUM((H154-K154)/L154*M154)*G154</f>
        <v>10065</v>
      </c>
      <c r="O154" s="739" t="s">
        <v>884</v>
      </c>
      <c r="P154" s="656">
        <v>1</v>
      </c>
      <c r="Q154" s="836">
        <f t="shared" si="17"/>
        <v>10065</v>
      </c>
      <c r="R154" s="533"/>
      <c r="S154" s="11"/>
      <c r="T154" s="448"/>
    </row>
    <row r="155" spans="1:20" s="14" customFormat="1" ht="15" customHeight="1">
      <c r="A155" s="14" t="s">
        <v>48</v>
      </c>
      <c r="B155" s="14" t="s">
        <v>47</v>
      </c>
      <c r="C155" s="14" t="s">
        <v>2025</v>
      </c>
      <c r="D155" s="740">
        <v>42064</v>
      </c>
      <c r="E155" s="740" t="s">
        <v>53</v>
      </c>
      <c r="F155" s="513">
        <v>42069</v>
      </c>
      <c r="G155" s="417">
        <v>1</v>
      </c>
      <c r="H155" s="779">
        <v>209.375</v>
      </c>
      <c r="I155" s="494"/>
      <c r="J155" s="534">
        <v>42107</v>
      </c>
      <c r="K155" s="614">
        <v>212.3</v>
      </c>
      <c r="L155" s="421">
        <v>2.5000000000000001E-2</v>
      </c>
      <c r="M155" s="615">
        <v>12.5</v>
      </c>
      <c r="N155" s="743">
        <f>SUM((K155-H155)/L155*M155)*G155</f>
        <v>1462.5000000000057</v>
      </c>
      <c r="O155" s="739" t="s">
        <v>884</v>
      </c>
      <c r="P155" s="738">
        <v>1</v>
      </c>
      <c r="Q155" s="811">
        <f t="shared" si="17"/>
        <v>1462.5000000000057</v>
      </c>
      <c r="R155" s="532"/>
      <c r="S155" s="11"/>
    </row>
    <row r="156" spans="1:20" s="14" customFormat="1" ht="15" customHeight="1">
      <c r="A156" s="14" t="s">
        <v>86</v>
      </c>
      <c r="B156" s="14" t="s">
        <v>85</v>
      </c>
      <c r="C156" s="14" t="s">
        <v>2039</v>
      </c>
      <c r="D156" s="740">
        <v>42156</v>
      </c>
      <c r="E156" s="740" t="s">
        <v>53</v>
      </c>
      <c r="F156" s="513">
        <v>42093</v>
      </c>
      <c r="G156" s="417">
        <v>3</v>
      </c>
      <c r="H156" s="779">
        <v>152.47499999999999</v>
      </c>
      <c r="I156" s="494"/>
      <c r="J156" s="534">
        <v>42107</v>
      </c>
      <c r="K156" s="614">
        <v>147.9</v>
      </c>
      <c r="L156" s="421">
        <v>2.5000000000000001E-2</v>
      </c>
      <c r="M156" s="615">
        <v>10</v>
      </c>
      <c r="N156" s="743">
        <f>SUM((K156-H156)/L156*M156)*G156</f>
        <v>-5489.9999999999864</v>
      </c>
      <c r="O156" s="739" t="s">
        <v>884</v>
      </c>
      <c r="P156" s="738">
        <v>1</v>
      </c>
      <c r="Q156" s="811">
        <f t="shared" si="17"/>
        <v>-5489.9999999999864</v>
      </c>
      <c r="R156" s="532"/>
      <c r="S156" s="11"/>
    </row>
    <row r="157" spans="1:20" s="14" customFormat="1" ht="15" customHeight="1">
      <c r="A157" s="14" t="s">
        <v>1305</v>
      </c>
      <c r="B157" s="14" t="s">
        <v>1306</v>
      </c>
      <c r="C157" s="14" t="s">
        <v>2040</v>
      </c>
      <c r="D157" s="740">
        <v>42125</v>
      </c>
      <c r="E157" s="740" t="s">
        <v>53</v>
      </c>
      <c r="F157" s="513">
        <v>42089</v>
      </c>
      <c r="G157" s="417">
        <v>4</v>
      </c>
      <c r="H157" s="779">
        <v>396</v>
      </c>
      <c r="I157" s="494"/>
      <c r="J157" s="534">
        <v>42118</v>
      </c>
      <c r="K157" s="614">
        <v>367</v>
      </c>
      <c r="L157" s="421">
        <v>1</v>
      </c>
      <c r="M157" s="615">
        <v>10</v>
      </c>
      <c r="N157" s="743">
        <f>SUM((K157-H157)/L157*M157)*G157</f>
        <v>-1160</v>
      </c>
      <c r="O157" s="739" t="s">
        <v>884</v>
      </c>
      <c r="P157" s="738">
        <v>1</v>
      </c>
      <c r="Q157" s="811">
        <f t="shared" ref="Q157:Q161" si="18">SUM(N157*P157)</f>
        <v>-1160</v>
      </c>
      <c r="R157" s="532"/>
      <c r="S157" s="11"/>
    </row>
    <row r="158" spans="1:20" s="448" customFormat="1" ht="15" customHeight="1">
      <c r="A158" s="448" t="s">
        <v>1058</v>
      </c>
      <c r="B158" s="448" t="s">
        <v>70</v>
      </c>
      <c r="C158" s="448" t="s">
        <v>2054</v>
      </c>
      <c r="D158" s="765">
        <v>42125</v>
      </c>
      <c r="E158" s="765" t="s">
        <v>78</v>
      </c>
      <c r="F158" s="497">
        <v>42108</v>
      </c>
      <c r="G158" s="476">
        <v>1</v>
      </c>
      <c r="H158" s="780">
        <v>268.89999999999998</v>
      </c>
      <c r="I158" s="768"/>
      <c r="J158" s="534">
        <v>42125</v>
      </c>
      <c r="K158" s="654">
        <v>291.5</v>
      </c>
      <c r="L158" s="458">
        <v>0.05</v>
      </c>
      <c r="M158" s="630">
        <v>12.5</v>
      </c>
      <c r="N158" s="770">
        <f>SUM((H158-K158)/L158*M158)*G158</f>
        <v>-5650.0000000000055</v>
      </c>
      <c r="O158" s="739" t="s">
        <v>884</v>
      </c>
      <c r="P158" s="656">
        <v>1</v>
      </c>
      <c r="Q158" s="836">
        <f t="shared" si="18"/>
        <v>-5650.0000000000055</v>
      </c>
      <c r="R158" s="533"/>
      <c r="S158" s="11"/>
    </row>
    <row r="159" spans="1:20" s="14" customFormat="1" ht="15" customHeight="1">
      <c r="A159" s="14" t="s">
        <v>1158</v>
      </c>
      <c r="B159" s="14" t="s">
        <v>79</v>
      </c>
      <c r="C159" s="14" t="s">
        <v>2071</v>
      </c>
      <c r="D159" s="740">
        <v>42156</v>
      </c>
      <c r="E159" s="740" t="s">
        <v>53</v>
      </c>
      <c r="F159" s="513">
        <v>42124</v>
      </c>
      <c r="G159" s="417">
        <v>2</v>
      </c>
      <c r="H159" s="779">
        <v>59.47</v>
      </c>
      <c r="I159" s="494"/>
      <c r="J159" s="534">
        <v>42146</v>
      </c>
      <c r="K159" s="614">
        <v>57.14</v>
      </c>
      <c r="L159" s="421">
        <v>1</v>
      </c>
      <c r="M159" s="615">
        <v>10</v>
      </c>
      <c r="N159" s="743">
        <f>SUM((K159-H159)/L159*M159)*G159</f>
        <v>-46.599999999999966</v>
      </c>
      <c r="O159" s="739" t="s">
        <v>884</v>
      </c>
      <c r="P159" s="738">
        <v>1</v>
      </c>
      <c r="Q159" s="811">
        <f t="shared" si="18"/>
        <v>-46.599999999999966</v>
      </c>
      <c r="R159" s="532"/>
      <c r="S159" s="11"/>
    </row>
    <row r="160" spans="1:20" s="14" customFormat="1" ht="15" customHeight="1">
      <c r="A160" s="14" t="s">
        <v>1016</v>
      </c>
      <c r="B160" s="14" t="s">
        <v>1017</v>
      </c>
      <c r="C160" s="14" t="s">
        <v>1980</v>
      </c>
      <c r="D160" s="740">
        <v>42125</v>
      </c>
      <c r="E160" s="740" t="s">
        <v>53</v>
      </c>
      <c r="F160" s="513">
        <v>42108</v>
      </c>
      <c r="G160" s="417">
        <v>4</v>
      </c>
      <c r="H160" s="779">
        <v>2847</v>
      </c>
      <c r="I160" s="494"/>
      <c r="J160" s="534">
        <v>42156</v>
      </c>
      <c r="K160" s="614">
        <v>3055</v>
      </c>
      <c r="L160" s="421">
        <v>1</v>
      </c>
      <c r="M160" s="615">
        <v>10</v>
      </c>
      <c r="N160" s="743">
        <f>SUM((K160-H160)/L160*M160)*G160</f>
        <v>8320</v>
      </c>
      <c r="O160" s="739" t="s">
        <v>884</v>
      </c>
      <c r="P160" s="738">
        <v>1</v>
      </c>
      <c r="Q160" s="811">
        <f t="shared" si="18"/>
        <v>8320</v>
      </c>
      <c r="R160" s="532"/>
      <c r="S160" s="11"/>
    </row>
    <row r="161" spans="1:20" s="448" customFormat="1" ht="15" customHeight="1">
      <c r="A161" s="448" t="s">
        <v>1173</v>
      </c>
      <c r="B161" s="448" t="s">
        <v>1172</v>
      </c>
      <c r="C161" s="448" t="s">
        <v>2121</v>
      </c>
      <c r="D161" s="765">
        <v>42186</v>
      </c>
      <c r="E161" s="765" t="s">
        <v>78</v>
      </c>
      <c r="F161" s="497">
        <v>42156</v>
      </c>
      <c r="G161" s="476">
        <v>1</v>
      </c>
      <c r="H161" s="780">
        <v>301.5</v>
      </c>
      <c r="I161" s="768"/>
      <c r="J161" s="534">
        <v>42164</v>
      </c>
      <c r="K161" s="654">
        <v>315.8</v>
      </c>
      <c r="L161" s="458">
        <v>0.1</v>
      </c>
      <c r="M161" s="630">
        <v>10</v>
      </c>
      <c r="N161" s="770">
        <f>SUM((H161-K161)/L161*M161)*G161</f>
        <v>-1430.0000000000011</v>
      </c>
      <c r="O161" s="739" t="s">
        <v>884</v>
      </c>
      <c r="P161" s="656">
        <v>1</v>
      </c>
      <c r="Q161" s="836">
        <f t="shared" si="18"/>
        <v>-1430.0000000000011</v>
      </c>
      <c r="R161" s="533"/>
      <c r="S161" s="11"/>
    </row>
    <row r="162" spans="1:20" s="14" customFormat="1" ht="15" customHeight="1">
      <c r="A162" s="14" t="s">
        <v>915</v>
      </c>
      <c r="B162" s="14" t="s">
        <v>2119</v>
      </c>
      <c r="C162" s="14" t="s">
        <v>2120</v>
      </c>
      <c r="D162" s="740">
        <v>42186</v>
      </c>
      <c r="E162" s="740" t="s">
        <v>53</v>
      </c>
      <c r="F162" s="513">
        <v>42156</v>
      </c>
      <c r="G162" s="417">
        <v>5</v>
      </c>
      <c r="H162" s="779">
        <v>1699</v>
      </c>
      <c r="I162" s="494"/>
      <c r="J162" s="534">
        <v>42184</v>
      </c>
      <c r="K162" s="614">
        <v>1924</v>
      </c>
      <c r="L162" s="421">
        <v>1</v>
      </c>
      <c r="M162" s="615">
        <v>10</v>
      </c>
      <c r="N162" s="743">
        <f t="shared" ref="N162:N167" si="19">SUM((K162-H162)/L162*M162)*G162</f>
        <v>11250</v>
      </c>
      <c r="O162" s="739" t="s">
        <v>884</v>
      </c>
      <c r="P162" s="738">
        <v>1</v>
      </c>
      <c r="Q162" s="811">
        <f t="shared" ref="Q162:Q167" si="20">SUM(N162*P162)</f>
        <v>11250</v>
      </c>
      <c r="R162" s="532"/>
      <c r="S162" s="11"/>
    </row>
    <row r="163" spans="1:20" s="14" customFormat="1" ht="15" customHeight="1">
      <c r="A163" s="14" t="s">
        <v>1281</v>
      </c>
      <c r="B163" s="14" t="s">
        <v>919</v>
      </c>
      <c r="C163" s="14" t="s">
        <v>2146</v>
      </c>
      <c r="D163" s="740">
        <v>42217</v>
      </c>
      <c r="E163" s="740" t="s">
        <v>53</v>
      </c>
      <c r="F163" s="513">
        <v>42065</v>
      </c>
      <c r="G163" s="417">
        <v>3</v>
      </c>
      <c r="H163" s="779">
        <v>32.97</v>
      </c>
      <c r="I163" s="494"/>
      <c r="J163" s="534">
        <v>42184</v>
      </c>
      <c r="K163" s="614">
        <v>33.380000000000003</v>
      </c>
      <c r="L163" s="421">
        <v>0.01</v>
      </c>
      <c r="M163" s="615">
        <v>6</v>
      </c>
      <c r="N163" s="743">
        <f t="shared" si="19"/>
        <v>738.00000000000659</v>
      </c>
      <c r="O163" s="739" t="s">
        <v>884</v>
      </c>
      <c r="P163" s="738">
        <v>1</v>
      </c>
      <c r="Q163" s="811">
        <f t="shared" si="20"/>
        <v>738.00000000000659</v>
      </c>
      <c r="R163" s="532"/>
      <c r="S163" s="11"/>
    </row>
    <row r="164" spans="1:20" s="14" customFormat="1" ht="15" customHeight="1">
      <c r="A164" s="14" t="s">
        <v>923</v>
      </c>
      <c r="B164" s="14" t="s">
        <v>2</v>
      </c>
      <c r="C164" s="14" t="s">
        <v>2085</v>
      </c>
      <c r="D164" s="740">
        <v>42156</v>
      </c>
      <c r="E164" s="740" t="s">
        <v>53</v>
      </c>
      <c r="F164" s="513">
        <v>42129</v>
      </c>
      <c r="G164" s="417">
        <v>1</v>
      </c>
      <c r="H164" s="779">
        <v>67.349999999999994</v>
      </c>
      <c r="I164" s="494"/>
      <c r="J164" s="534">
        <v>42184</v>
      </c>
      <c r="K164" s="614">
        <v>62.59</v>
      </c>
      <c r="L164" s="421">
        <v>0.01</v>
      </c>
      <c r="M164" s="615">
        <v>10</v>
      </c>
      <c r="N164" s="743">
        <f t="shared" si="19"/>
        <v>-4759.9999999999909</v>
      </c>
      <c r="O164" s="739" t="s">
        <v>884</v>
      </c>
      <c r="P164" s="738">
        <v>1</v>
      </c>
      <c r="Q164" s="811">
        <f t="shared" si="20"/>
        <v>-4759.9999999999909</v>
      </c>
      <c r="R164" s="532"/>
      <c r="S164" s="11"/>
    </row>
    <row r="165" spans="1:20" s="14" customFormat="1" ht="15" customHeight="1">
      <c r="A165" s="14" t="s">
        <v>1281</v>
      </c>
      <c r="B165" s="14" t="s">
        <v>919</v>
      </c>
      <c r="C165" s="14" t="s">
        <v>2146</v>
      </c>
      <c r="D165" s="740">
        <v>42217</v>
      </c>
      <c r="E165" s="740" t="s">
        <v>53</v>
      </c>
      <c r="F165" s="513">
        <v>42065</v>
      </c>
      <c r="G165" s="417">
        <v>3</v>
      </c>
      <c r="H165" s="779">
        <v>32.79</v>
      </c>
      <c r="I165" s="494"/>
      <c r="J165" s="534">
        <v>42192</v>
      </c>
      <c r="K165" s="614">
        <v>31.78</v>
      </c>
      <c r="L165" s="421">
        <v>0.01</v>
      </c>
      <c r="M165" s="615">
        <v>6</v>
      </c>
      <c r="N165" s="743">
        <f t="shared" si="19"/>
        <v>-1817.9999999999966</v>
      </c>
      <c r="O165" s="739" t="s">
        <v>884</v>
      </c>
      <c r="P165" s="738">
        <v>1</v>
      </c>
      <c r="Q165" s="811">
        <f t="shared" si="20"/>
        <v>-1817.9999999999966</v>
      </c>
      <c r="R165" s="532"/>
      <c r="S165" s="11"/>
    </row>
    <row r="166" spans="1:20" s="14" customFormat="1" ht="15" customHeight="1">
      <c r="A166" s="14" t="s">
        <v>915</v>
      </c>
      <c r="B166" s="14" t="s">
        <v>2119</v>
      </c>
      <c r="C166" s="14" t="s">
        <v>2151</v>
      </c>
      <c r="D166" s="740">
        <v>42248</v>
      </c>
      <c r="E166" s="740" t="s">
        <v>53</v>
      </c>
      <c r="F166" s="513">
        <v>42184</v>
      </c>
      <c r="G166" s="417">
        <v>5</v>
      </c>
      <c r="H166" s="779">
        <v>1801</v>
      </c>
      <c r="I166" s="494"/>
      <c r="J166" s="534">
        <v>42202</v>
      </c>
      <c r="K166" s="614">
        <v>1681</v>
      </c>
      <c r="L166" s="421">
        <v>1</v>
      </c>
      <c r="M166" s="615">
        <v>10</v>
      </c>
      <c r="N166" s="743">
        <f t="shared" si="19"/>
        <v>-6000</v>
      </c>
      <c r="O166" s="739" t="s">
        <v>884</v>
      </c>
      <c r="P166" s="738">
        <v>1</v>
      </c>
      <c r="Q166" s="811">
        <f t="shared" si="20"/>
        <v>-6000</v>
      </c>
      <c r="R166" s="532"/>
      <c r="S166" s="11"/>
    </row>
    <row r="167" spans="1:20" s="14" customFormat="1" ht="15" customHeight="1">
      <c r="A167" s="14" t="s">
        <v>1830</v>
      </c>
      <c r="B167" s="14" t="s">
        <v>113</v>
      </c>
      <c r="C167" s="14" t="s">
        <v>2145</v>
      </c>
      <c r="D167" s="740">
        <v>42217</v>
      </c>
      <c r="E167" s="740" t="s">
        <v>53</v>
      </c>
      <c r="F167" s="513">
        <v>42178</v>
      </c>
      <c r="G167" s="417">
        <v>9</v>
      </c>
      <c r="H167" s="779">
        <v>359.8</v>
      </c>
      <c r="I167" s="494"/>
      <c r="J167" s="534">
        <v>42205</v>
      </c>
      <c r="K167" s="614">
        <v>348.8</v>
      </c>
      <c r="L167" s="421">
        <v>0.1</v>
      </c>
      <c r="M167" s="615">
        <v>5</v>
      </c>
      <c r="N167" s="743">
        <f t="shared" si="19"/>
        <v>-4950</v>
      </c>
      <c r="O167" s="739" t="s">
        <v>884</v>
      </c>
      <c r="P167" s="738">
        <v>1</v>
      </c>
      <c r="Q167" s="811">
        <f t="shared" si="20"/>
        <v>-4950</v>
      </c>
      <c r="R167" s="532"/>
      <c r="S167" s="11"/>
    </row>
    <row r="168" spans="1:20" s="448" customFormat="1" ht="15" customHeight="1">
      <c r="A168" s="14"/>
      <c r="B168" s="14"/>
      <c r="C168" s="14"/>
      <c r="D168" s="740"/>
      <c r="E168" s="740"/>
      <c r="F168" s="513"/>
      <c r="G168" s="417"/>
      <c r="H168" s="779"/>
      <c r="I168" s="494"/>
      <c r="J168" s="754"/>
      <c r="K168" s="614"/>
      <c r="L168" s="421"/>
      <c r="M168" s="615"/>
      <c r="N168" s="743"/>
      <c r="O168" s="739"/>
      <c r="P168" s="738"/>
      <c r="Q168" s="811"/>
      <c r="R168" s="532"/>
      <c r="S168" s="11"/>
      <c r="T168" s="14"/>
    </row>
    <row r="169" spans="1:20" s="448" customFormat="1" ht="15" customHeight="1">
      <c r="A169" s="14"/>
      <c r="B169" s="14"/>
      <c r="C169" s="14"/>
      <c r="D169" s="740"/>
      <c r="E169" s="740"/>
      <c r="F169" s="513"/>
      <c r="G169" s="417"/>
      <c r="H169" s="779"/>
      <c r="I169" s="494"/>
      <c r="J169" s="754"/>
      <c r="K169" s="614"/>
      <c r="L169" s="421"/>
      <c r="M169" s="615"/>
      <c r="N169" s="743"/>
      <c r="O169" s="739"/>
      <c r="P169" s="738"/>
      <c r="Q169" s="811"/>
      <c r="R169" s="532"/>
      <c r="S169" s="11"/>
      <c r="T169" s="14"/>
    </row>
    <row r="170" spans="1:20" s="448" customFormat="1" ht="15" customHeight="1">
      <c r="A170" s="14"/>
      <c r="B170" s="14"/>
      <c r="C170" s="14"/>
      <c r="D170" s="740"/>
      <c r="E170" s="740"/>
      <c r="F170" s="513"/>
      <c r="G170" s="417"/>
      <c r="H170" s="779"/>
      <c r="I170" s="494"/>
      <c r="J170" s="754"/>
      <c r="K170" s="614"/>
      <c r="L170" s="421"/>
      <c r="M170" s="615"/>
      <c r="N170" s="743"/>
      <c r="O170" s="739"/>
      <c r="P170" s="738"/>
      <c r="Q170" s="811"/>
      <c r="R170" s="532"/>
      <c r="S170" s="11"/>
      <c r="T170" s="14"/>
    </row>
    <row r="171" spans="1:20" s="97" customFormat="1" ht="15" customHeight="1">
      <c r="A171" s="490"/>
      <c r="B171" s="490"/>
      <c r="C171" s="2"/>
      <c r="D171" s="2"/>
      <c r="E171" s="78"/>
      <c r="F171" s="77"/>
      <c r="G171" s="76"/>
      <c r="H171" s="262"/>
      <c r="I171" s="96"/>
      <c r="J171" s="77"/>
      <c r="K171" s="251"/>
      <c r="L171" s="845"/>
      <c r="M171" s="99"/>
      <c r="N171" s="175"/>
      <c r="O171" s="76"/>
      <c r="P171" s="183"/>
      <c r="Q171" s="176"/>
      <c r="R171" s="79"/>
      <c r="S171" s="116"/>
    </row>
    <row r="172" spans="1:20" s="14" customFormat="1" ht="16.5" thickBot="1">
      <c r="A172" s="39" t="s">
        <v>39</v>
      </c>
      <c r="B172" s="39"/>
      <c r="C172" s="39"/>
      <c r="D172" s="73"/>
      <c r="E172" s="73"/>
      <c r="F172" s="301"/>
      <c r="G172" s="39"/>
      <c r="H172" s="268"/>
      <c r="I172" s="41"/>
      <c r="J172" s="42"/>
      <c r="K172" s="151"/>
      <c r="L172" s="248"/>
      <c r="M172" s="130"/>
      <c r="N172" s="108"/>
      <c r="O172" s="73"/>
      <c r="P172" s="169"/>
      <c r="Q172" s="215">
        <f>SUM(Q26:Q171)</f>
        <v>131645.94696961271</v>
      </c>
      <c r="R172" s="41"/>
      <c r="S172" s="11"/>
    </row>
    <row r="173" spans="1:20" ht="11.25" customHeight="1" thickTop="1">
      <c r="A173" s="448"/>
      <c r="B173" s="448"/>
      <c r="C173" s="27"/>
      <c r="D173" s="70"/>
      <c r="E173" s="70"/>
      <c r="F173" s="20"/>
      <c r="G173" s="10"/>
      <c r="H173" s="257"/>
      <c r="I173" s="9"/>
      <c r="J173" s="26"/>
      <c r="K173" s="146"/>
      <c r="L173" s="243"/>
      <c r="M173" s="126"/>
      <c r="N173" s="104"/>
      <c r="P173" s="164"/>
      <c r="Q173" s="136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7" customWidth="1"/>
    <col min="2" max="2" width="8" style="417" customWidth="1"/>
    <col min="3" max="3" width="11.42578125" style="417" customWidth="1"/>
    <col min="4" max="4" width="10.28515625" style="739" customWidth="1"/>
    <col min="5" max="5" width="4.85546875" style="740" bestFit="1" customWidth="1"/>
    <col min="6" max="6" width="14.28515625" style="417" customWidth="1"/>
    <col min="7" max="7" width="4.140625" style="417" customWidth="1"/>
    <col min="8" max="8" width="12.5703125" style="421" customWidth="1"/>
    <col min="9" max="9" width="2.28515625" style="417" customWidth="1"/>
    <col min="10" max="10" width="14.28515625" style="419" customWidth="1"/>
    <col min="11" max="11" width="13" style="779" customWidth="1"/>
    <col min="12" max="12" width="13.28515625" style="742" customWidth="1"/>
    <col min="13" max="13" width="9.5703125" style="418" bestFit="1" customWidth="1"/>
    <col min="14" max="14" width="17.140625" style="743" bestFit="1" customWidth="1"/>
    <col min="15" max="15" width="10.7109375" style="739" customWidth="1"/>
    <col min="16" max="16" width="13.5703125" style="738" bestFit="1" customWidth="1"/>
    <col min="17" max="17" width="13.140625" style="422" customWidth="1"/>
    <col min="18" max="18" width="34.42578125" style="532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1"/>
      <c r="I2" s="741"/>
      <c r="J2" s="741"/>
      <c r="K2" s="847"/>
    </row>
    <row r="3" spans="1:19">
      <c r="A3" s="11"/>
      <c r="H3" s="744"/>
      <c r="I3" s="744"/>
      <c r="J3" s="744"/>
      <c r="K3" s="847"/>
    </row>
    <row r="4" spans="1:19" s="7" customFormat="1" ht="16.5" thickBot="1">
      <c r="A4" s="424">
        <f>SUM(N6,N21)</f>
        <v>160059.57058349103</v>
      </c>
      <c r="B4" s="11"/>
      <c r="C4" s="11"/>
      <c r="D4" s="745"/>
      <c r="E4" s="426"/>
      <c r="F4" s="425"/>
      <c r="G4" s="11"/>
      <c r="H4" s="746"/>
      <c r="I4" s="11"/>
      <c r="J4" s="23"/>
      <c r="K4" s="848"/>
      <c r="L4" s="747"/>
      <c r="M4" s="293"/>
      <c r="N4" s="748"/>
      <c r="O4" s="745"/>
      <c r="P4" s="749"/>
      <c r="Q4" s="430"/>
      <c r="R4" s="750"/>
    </row>
    <row r="5" spans="1:19" s="7" customFormat="1" ht="16.5" thickTop="1">
      <c r="A5" s="784"/>
      <c r="B5" s="11"/>
      <c r="C5" s="11"/>
      <c r="D5" s="745"/>
      <c r="E5" s="745"/>
      <c r="F5" s="425"/>
      <c r="G5" s="11"/>
      <c r="H5" s="751"/>
      <c r="I5" s="11"/>
      <c r="J5" s="23"/>
      <c r="K5" s="848"/>
      <c r="L5" s="747"/>
      <c r="M5" s="293"/>
      <c r="N5" s="748"/>
      <c r="O5" s="745"/>
      <c r="P5" s="749"/>
      <c r="Q5" s="430"/>
      <c r="R5" s="750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49"/>
      <c r="L6" s="221"/>
      <c r="M6" s="222"/>
      <c r="N6" s="223">
        <f>SUM(Q16)</f>
        <v>0</v>
      </c>
      <c r="O6" s="220"/>
      <c r="P6" s="230"/>
      <c r="Q6" s="288"/>
      <c r="R6" s="225"/>
      <c r="S6" s="3"/>
    </row>
    <row r="7" spans="1:19" s="2" customFormat="1" ht="15" customHeight="1">
      <c r="A7" s="14"/>
      <c r="B7" s="14" t="s">
        <v>678</v>
      </c>
      <c r="C7" s="14"/>
      <c r="D7" s="740" t="s">
        <v>9</v>
      </c>
      <c r="E7" s="740"/>
      <c r="F7" s="14" t="s">
        <v>17</v>
      </c>
      <c r="G7" s="14" t="s">
        <v>41</v>
      </c>
      <c r="H7" s="429" t="s">
        <v>19</v>
      </c>
      <c r="I7" s="14"/>
      <c r="J7" s="431" t="s">
        <v>886</v>
      </c>
      <c r="K7" s="850" t="s">
        <v>681</v>
      </c>
      <c r="L7" s="747" t="s">
        <v>5</v>
      </c>
      <c r="M7" s="293" t="s">
        <v>16</v>
      </c>
      <c r="N7" s="752" t="s">
        <v>1750</v>
      </c>
      <c r="O7" s="740" t="s">
        <v>678</v>
      </c>
      <c r="P7" s="608" t="s">
        <v>10</v>
      </c>
      <c r="Q7" s="430" t="s">
        <v>15</v>
      </c>
      <c r="R7" s="75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0" t="s">
        <v>679</v>
      </c>
      <c r="E8" s="740" t="s">
        <v>181</v>
      </c>
      <c r="F8" s="14" t="s">
        <v>25</v>
      </c>
      <c r="G8" s="14"/>
      <c r="H8" s="429"/>
      <c r="I8" s="14"/>
      <c r="J8" s="431" t="s">
        <v>887</v>
      </c>
      <c r="K8" s="850" t="s">
        <v>18</v>
      </c>
      <c r="L8" s="747"/>
      <c r="M8" s="293" t="s">
        <v>42</v>
      </c>
      <c r="N8" s="752" t="s">
        <v>683</v>
      </c>
      <c r="O8" s="740" t="s">
        <v>680</v>
      </c>
      <c r="P8" s="608" t="s">
        <v>839</v>
      </c>
      <c r="Q8" s="432" t="s">
        <v>884</v>
      </c>
      <c r="R8" s="753"/>
    </row>
    <row r="9" spans="1:19" s="2" customFormat="1" ht="15" customHeight="1">
      <c r="A9" s="14"/>
      <c r="B9" s="14"/>
      <c r="C9" s="14"/>
      <c r="D9" s="740"/>
      <c r="E9" s="740"/>
      <c r="F9" s="14"/>
      <c r="G9" s="14"/>
      <c r="H9" s="429"/>
      <c r="I9" s="14"/>
      <c r="J9" s="431"/>
      <c r="K9" s="850"/>
      <c r="L9" s="747"/>
      <c r="M9" s="293"/>
      <c r="N9" s="752"/>
      <c r="O9" s="740"/>
      <c r="P9" s="608" t="s">
        <v>19</v>
      </c>
      <c r="Q9" s="430"/>
      <c r="R9" s="753"/>
    </row>
    <row r="10" spans="1:19" s="320" customFormat="1" ht="12.75" customHeight="1">
      <c r="A10" s="417" t="s">
        <v>935</v>
      </c>
      <c r="B10" s="417" t="s">
        <v>33</v>
      </c>
      <c r="C10" s="417" t="s">
        <v>40</v>
      </c>
      <c r="D10" s="739">
        <v>40919</v>
      </c>
      <c r="E10" s="739" t="s">
        <v>53</v>
      </c>
      <c r="F10" s="513">
        <v>40544</v>
      </c>
      <c r="G10" s="417">
        <v>1</v>
      </c>
      <c r="H10" s="421">
        <v>1</v>
      </c>
      <c r="I10" s="494"/>
      <c r="J10" s="754"/>
      <c r="K10" s="779">
        <v>1</v>
      </c>
      <c r="L10" s="742">
        <v>1</v>
      </c>
      <c r="M10" s="615">
        <v>10</v>
      </c>
      <c r="N10" s="743">
        <f>SUM((K10-H10)/L10*M10)*G10</f>
        <v>0</v>
      </c>
      <c r="O10" s="740" t="s">
        <v>884</v>
      </c>
      <c r="P10" s="738">
        <v>1</v>
      </c>
      <c r="Q10" s="422">
        <f>SUM(N10*P10)</f>
        <v>0</v>
      </c>
      <c r="R10" s="753"/>
    </row>
    <row r="11" spans="1:19" s="535" customFormat="1" ht="15" customHeight="1">
      <c r="A11" s="872" t="s">
        <v>936</v>
      </c>
      <c r="B11" s="872" t="s">
        <v>33</v>
      </c>
      <c r="C11" s="872" t="s">
        <v>40</v>
      </c>
      <c r="D11" s="873">
        <v>40919</v>
      </c>
      <c r="E11" s="873" t="s">
        <v>78</v>
      </c>
      <c r="F11" s="783">
        <v>40544</v>
      </c>
      <c r="G11" s="872">
        <v>1</v>
      </c>
      <c r="H11" s="874">
        <v>1</v>
      </c>
      <c r="I11" s="758"/>
      <c r="J11" s="754"/>
      <c r="K11" s="759">
        <v>1</v>
      </c>
      <c r="L11" s="760">
        <v>1</v>
      </c>
      <c r="M11" s="785">
        <v>10</v>
      </c>
      <c r="N11" s="762">
        <f>SUM((H11-K11)/L11*M11)*G11</f>
        <v>0</v>
      </c>
      <c r="O11" s="755" t="s">
        <v>884</v>
      </c>
      <c r="P11" s="763">
        <v>1</v>
      </c>
      <c r="Q11" s="786">
        <f>SUM(N11*P11)</f>
        <v>0</v>
      </c>
      <c r="R11" s="764"/>
    </row>
    <row r="12" spans="1:19" s="17" customFormat="1" ht="15" customHeight="1">
      <c r="A12" s="476"/>
      <c r="B12" s="476"/>
      <c r="C12" s="476"/>
      <c r="D12" s="772"/>
      <c r="E12" s="772"/>
      <c r="F12" s="497"/>
      <c r="G12" s="476"/>
      <c r="H12" s="458"/>
      <c r="I12" s="768"/>
      <c r="J12" s="534"/>
      <c r="K12" s="780"/>
      <c r="L12" s="769"/>
      <c r="M12" s="630"/>
      <c r="N12" s="770"/>
      <c r="O12" s="765"/>
      <c r="P12" s="656"/>
      <c r="Q12" s="467"/>
      <c r="R12" s="771"/>
    </row>
    <row r="13" spans="1:19" s="320" customFormat="1" ht="12.75" customHeight="1">
      <c r="A13" s="14"/>
      <c r="B13" s="14"/>
      <c r="C13" s="14"/>
      <c r="D13" s="740"/>
      <c r="E13" s="740"/>
      <c r="F13" s="431"/>
      <c r="G13" s="14"/>
      <c r="H13" s="429"/>
      <c r="I13" s="494"/>
      <c r="J13" s="754"/>
      <c r="K13" s="779"/>
      <c r="L13" s="742"/>
      <c r="M13" s="615"/>
      <c r="N13" s="743"/>
      <c r="O13" s="740"/>
      <c r="P13" s="738"/>
      <c r="Q13" s="422"/>
      <c r="R13" s="753"/>
    </row>
    <row r="14" spans="1:19" s="320" customFormat="1" ht="12.75" customHeight="1">
      <c r="A14" s="14"/>
      <c r="B14" s="14"/>
      <c r="C14" s="14"/>
      <c r="D14" s="740"/>
      <c r="E14" s="740"/>
      <c r="F14" s="431"/>
      <c r="G14" s="14"/>
      <c r="H14" s="429"/>
      <c r="I14" s="494"/>
      <c r="J14" s="754"/>
      <c r="K14" s="779"/>
      <c r="L14" s="742"/>
      <c r="M14" s="615"/>
      <c r="N14" s="743"/>
      <c r="O14" s="740"/>
      <c r="P14" s="738"/>
      <c r="Q14" s="422"/>
      <c r="R14" s="753"/>
    </row>
    <row r="15" spans="1:19" s="417" customFormat="1" ht="15" customHeight="1">
      <c r="A15" s="476"/>
      <c r="B15" s="476"/>
      <c r="C15" s="476"/>
      <c r="D15" s="772"/>
      <c r="E15" s="765"/>
      <c r="F15" s="460"/>
      <c r="G15" s="476"/>
      <c r="H15" s="458"/>
      <c r="I15" s="460"/>
      <c r="J15" s="655"/>
      <c r="K15" s="780"/>
      <c r="L15" s="742"/>
      <c r="M15" s="418"/>
      <c r="N15" s="743"/>
      <c r="O15" s="772"/>
      <c r="P15" s="656"/>
      <c r="Q15" s="834"/>
      <c r="R15" s="533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89"/>
      <c r="R17" s="49"/>
      <c r="S17" s="3"/>
    </row>
    <row r="18" spans="1:19">
      <c r="A18" s="470"/>
      <c r="B18" s="470"/>
      <c r="C18" s="470"/>
      <c r="D18" s="773"/>
      <c r="E18" s="774"/>
      <c r="F18" s="469"/>
      <c r="G18" s="470"/>
      <c r="H18" s="474"/>
      <c r="I18" s="469"/>
      <c r="J18" s="472"/>
      <c r="K18" s="851"/>
      <c r="L18" s="775"/>
      <c r="M18" s="471"/>
      <c r="N18" s="776"/>
      <c r="O18" s="773"/>
      <c r="P18" s="663"/>
      <c r="Q18" s="475"/>
      <c r="R18" s="469"/>
    </row>
    <row r="19" spans="1:19">
      <c r="A19" s="470"/>
      <c r="B19" s="470"/>
      <c r="C19" s="470"/>
      <c r="D19" s="773"/>
      <c r="E19" s="774"/>
      <c r="F19" s="470"/>
      <c r="G19" s="470"/>
      <c r="H19" s="474"/>
      <c r="I19" s="470"/>
      <c r="J19" s="472"/>
      <c r="K19" s="851"/>
      <c r="L19" s="775"/>
      <c r="M19" s="471"/>
      <c r="N19" s="776"/>
      <c r="O19" s="773"/>
      <c r="P19" s="663"/>
      <c r="Q19" s="475"/>
      <c r="R19" s="469"/>
    </row>
    <row r="20" spans="1:19">
      <c r="A20" s="476"/>
      <c r="B20" s="476"/>
      <c r="C20" s="476"/>
      <c r="D20" s="772"/>
      <c r="E20" s="765"/>
      <c r="F20" s="476"/>
      <c r="G20" s="476"/>
      <c r="H20" s="458"/>
      <c r="I20" s="476"/>
      <c r="J20" s="477"/>
      <c r="K20" s="780"/>
      <c r="L20" s="769"/>
      <c r="M20" s="462"/>
      <c r="N20" s="770"/>
      <c r="O20" s="772"/>
      <c r="P20" s="656"/>
      <c r="Q20" s="467"/>
      <c r="R20" s="533"/>
    </row>
    <row r="21" spans="1:19" s="22" customFormat="1" ht="18.75">
      <c r="A21" s="664"/>
      <c r="B21" s="479"/>
      <c r="C21" s="479"/>
      <c r="D21" s="777"/>
      <c r="E21" s="777"/>
      <c r="F21" s="479"/>
      <c r="G21" s="479" t="s">
        <v>37</v>
      </c>
      <c r="H21" s="778"/>
      <c r="I21" s="479"/>
      <c r="J21" s="481"/>
      <c r="K21" s="852"/>
      <c r="L21" s="217"/>
      <c r="M21" s="218"/>
      <c r="N21" s="232">
        <f>SUM(Q237)</f>
        <v>160059.57058349103</v>
      </c>
      <c r="O21" s="777"/>
      <c r="P21" s="227"/>
      <c r="Q21" s="484"/>
      <c r="R21" s="479"/>
      <c r="S21" s="1"/>
    </row>
    <row r="22" spans="1:19" s="8" customFormat="1" ht="15" customHeight="1">
      <c r="A22" s="417"/>
      <c r="B22" s="417"/>
      <c r="C22" s="417"/>
      <c r="D22" s="739"/>
      <c r="E22" s="740"/>
      <c r="F22" s="417"/>
      <c r="G22" s="417"/>
      <c r="H22" s="421"/>
      <c r="I22" s="417"/>
      <c r="J22" s="419"/>
      <c r="K22" s="779"/>
      <c r="L22" s="742"/>
      <c r="M22" s="418"/>
      <c r="N22" s="743"/>
      <c r="O22" s="739"/>
      <c r="P22" s="738"/>
      <c r="Q22" s="422"/>
      <c r="R22" s="532" t="s">
        <v>3</v>
      </c>
    </row>
    <row r="23" spans="1:19" s="2" customFormat="1" ht="15" customHeight="1">
      <c r="A23" s="14"/>
      <c r="B23" s="14"/>
      <c r="C23" s="14"/>
      <c r="D23" s="740"/>
      <c r="E23" s="740"/>
      <c r="F23" s="14"/>
      <c r="G23" s="14"/>
      <c r="H23" s="429"/>
      <c r="I23" s="14"/>
      <c r="J23" s="419"/>
      <c r="K23" s="850"/>
      <c r="L23" s="747"/>
      <c r="M23" s="293"/>
      <c r="N23" s="752"/>
      <c r="O23" s="740"/>
      <c r="P23" s="608"/>
      <c r="Q23" s="430"/>
      <c r="R23" s="753"/>
    </row>
    <row r="24" spans="1:19" s="2" customFormat="1" ht="15" customHeight="1">
      <c r="A24" s="14"/>
      <c r="B24" s="14" t="s">
        <v>678</v>
      </c>
      <c r="C24" s="14"/>
      <c r="D24" s="740" t="s">
        <v>9</v>
      </c>
      <c r="E24" s="740"/>
      <c r="F24" s="14" t="s">
        <v>17</v>
      </c>
      <c r="G24" s="14" t="s">
        <v>41</v>
      </c>
      <c r="H24" s="429" t="s">
        <v>19</v>
      </c>
      <c r="I24" s="14"/>
      <c r="J24" s="431" t="s">
        <v>29</v>
      </c>
      <c r="K24" s="850" t="s">
        <v>681</v>
      </c>
      <c r="L24" s="747" t="s">
        <v>5</v>
      </c>
      <c r="M24" s="293" t="s">
        <v>16</v>
      </c>
      <c r="N24" s="752" t="s">
        <v>682</v>
      </c>
      <c r="O24" s="740" t="s">
        <v>678</v>
      </c>
      <c r="P24" s="608" t="s">
        <v>10</v>
      </c>
      <c r="Q24" s="432" t="s">
        <v>15</v>
      </c>
      <c r="R24" s="753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0" t="s">
        <v>679</v>
      </c>
      <c r="E25" s="740" t="s">
        <v>181</v>
      </c>
      <c r="F25" s="14" t="s">
        <v>25</v>
      </c>
      <c r="G25" s="14"/>
      <c r="H25" s="429"/>
      <c r="I25" s="14"/>
      <c r="J25" s="431" t="s">
        <v>7</v>
      </c>
      <c r="K25" s="850" t="s">
        <v>18</v>
      </c>
      <c r="L25" s="747"/>
      <c r="M25" s="293" t="s">
        <v>42</v>
      </c>
      <c r="N25" s="752" t="s">
        <v>683</v>
      </c>
      <c r="O25" s="740" t="s">
        <v>680</v>
      </c>
      <c r="P25" s="608" t="s">
        <v>14</v>
      </c>
      <c r="Q25" s="432" t="s">
        <v>884</v>
      </c>
      <c r="R25" s="753"/>
    </row>
    <row r="26" spans="1:19" s="17" customFormat="1" ht="15" customHeight="1">
      <c r="A26" s="448"/>
      <c r="B26" s="448"/>
      <c r="C26" s="448"/>
      <c r="D26" s="765"/>
      <c r="E26" s="765"/>
      <c r="F26" s="766"/>
      <c r="G26" s="448"/>
      <c r="H26" s="767"/>
      <c r="I26" s="768"/>
      <c r="J26" s="497"/>
      <c r="K26" s="780"/>
      <c r="L26" s="769"/>
      <c r="M26" s="462"/>
      <c r="N26" s="770"/>
      <c r="O26" s="765"/>
      <c r="P26" s="608" t="s">
        <v>1289</v>
      </c>
      <c r="Q26" s="467"/>
      <c r="R26" s="771"/>
    </row>
    <row r="27" spans="1:19" s="17" customFormat="1" ht="15" customHeight="1">
      <c r="A27" s="448"/>
      <c r="B27" s="448"/>
      <c r="C27" s="448"/>
      <c r="D27" s="765"/>
      <c r="E27" s="765"/>
      <c r="F27" s="766"/>
      <c r="G27" s="448"/>
      <c r="H27" s="767"/>
      <c r="I27" s="768"/>
      <c r="J27" s="497"/>
      <c r="K27" s="780"/>
      <c r="L27" s="769"/>
      <c r="M27" s="462"/>
      <c r="N27" s="770"/>
      <c r="O27" s="765"/>
      <c r="P27" s="608" t="s">
        <v>1290</v>
      </c>
      <c r="Q27" s="467"/>
      <c r="R27" s="771"/>
    </row>
    <row r="28" spans="1:19" s="18" customFormat="1" ht="15" customHeight="1">
      <c r="A28" s="448" t="s">
        <v>899</v>
      </c>
      <c r="B28" s="448" t="s">
        <v>900</v>
      </c>
      <c r="C28" s="448" t="s">
        <v>901</v>
      </c>
      <c r="D28" s="765">
        <v>41334</v>
      </c>
      <c r="E28" s="765" t="s">
        <v>78</v>
      </c>
      <c r="F28" s="766">
        <v>41302</v>
      </c>
      <c r="G28" s="448">
        <v>1</v>
      </c>
      <c r="H28" s="767">
        <v>2169</v>
      </c>
      <c r="I28" s="768"/>
      <c r="J28" s="497">
        <v>41305</v>
      </c>
      <c r="K28" s="780">
        <v>2209</v>
      </c>
      <c r="L28" s="769">
        <v>1</v>
      </c>
      <c r="M28" s="462">
        <v>10</v>
      </c>
      <c r="N28" s="770">
        <f>SUM((H28-K28)/L28*M28)*G28</f>
        <v>-400</v>
      </c>
      <c r="O28" s="765" t="s">
        <v>884</v>
      </c>
      <c r="P28" s="656">
        <v>1</v>
      </c>
      <c r="Q28" s="467">
        <f t="shared" ref="Q28:Q34" si="0">SUM(N28*P28)</f>
        <v>-400</v>
      </c>
      <c r="R28" s="533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0">
        <v>41334</v>
      </c>
      <c r="E29" s="740" t="s">
        <v>53</v>
      </c>
      <c r="F29" s="431">
        <v>41303</v>
      </c>
      <c r="G29" s="14">
        <v>1</v>
      </c>
      <c r="H29" s="429">
        <v>97.63</v>
      </c>
      <c r="I29" s="494"/>
      <c r="J29" s="534">
        <v>41309</v>
      </c>
      <c r="K29" s="779">
        <v>96.15</v>
      </c>
      <c r="L29" s="742">
        <v>0.01</v>
      </c>
      <c r="M29" s="418">
        <v>10</v>
      </c>
      <c r="N29" s="743">
        <f t="shared" ref="N29:N34" si="1">SUM((K29-H29)/L29*M29)*G29</f>
        <v>-1479.9999999999898</v>
      </c>
      <c r="O29" s="740" t="s">
        <v>884</v>
      </c>
      <c r="P29" s="656">
        <v>1</v>
      </c>
      <c r="Q29" s="422">
        <f t="shared" si="0"/>
        <v>-1479.9999999999898</v>
      </c>
      <c r="R29" s="753"/>
    </row>
    <row r="30" spans="1:19" s="2" customFormat="1" ht="15" customHeight="1">
      <c r="A30" s="14" t="s">
        <v>1584</v>
      </c>
      <c r="B30" s="14" t="s">
        <v>81</v>
      </c>
      <c r="C30" s="14" t="s">
        <v>914</v>
      </c>
      <c r="D30" s="740">
        <v>41306</v>
      </c>
      <c r="E30" s="740" t="s">
        <v>53</v>
      </c>
      <c r="F30" s="431">
        <v>41304</v>
      </c>
      <c r="G30" s="14">
        <v>1</v>
      </c>
      <c r="H30" s="429">
        <v>97.62</v>
      </c>
      <c r="I30" s="494"/>
      <c r="J30" s="534">
        <v>41309</v>
      </c>
      <c r="K30" s="779">
        <v>96.22</v>
      </c>
      <c r="L30" s="742">
        <v>0.01</v>
      </c>
      <c r="M30" s="418">
        <v>10</v>
      </c>
      <c r="N30" s="743">
        <f t="shared" si="1"/>
        <v>-1400.0000000000057</v>
      </c>
      <c r="O30" s="740" t="s">
        <v>884</v>
      </c>
      <c r="P30" s="656">
        <v>1</v>
      </c>
      <c r="Q30" s="422">
        <f t="shared" si="0"/>
        <v>-1400.0000000000057</v>
      </c>
      <c r="R30" s="753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0">
        <v>41334</v>
      </c>
      <c r="E31" s="740" t="s">
        <v>53</v>
      </c>
      <c r="F31" s="431">
        <v>41306</v>
      </c>
      <c r="G31" s="14">
        <v>1</v>
      </c>
      <c r="H31" s="429">
        <v>53.42</v>
      </c>
      <c r="I31" s="494"/>
      <c r="J31" s="754">
        <v>41311</v>
      </c>
      <c r="K31" s="779">
        <v>52.56</v>
      </c>
      <c r="L31" s="742">
        <v>0.01</v>
      </c>
      <c r="M31" s="418">
        <v>6</v>
      </c>
      <c r="N31" s="743">
        <f t="shared" si="1"/>
        <v>-515.99999999999966</v>
      </c>
      <c r="O31" s="740" t="s">
        <v>884</v>
      </c>
      <c r="P31" s="656">
        <v>1</v>
      </c>
      <c r="Q31" s="422">
        <f t="shared" si="0"/>
        <v>-515.99999999999966</v>
      </c>
      <c r="R31" s="753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0">
        <v>41334</v>
      </c>
      <c r="E32" s="740" t="s">
        <v>53</v>
      </c>
      <c r="F32" s="431">
        <v>41304</v>
      </c>
      <c r="G32" s="14">
        <v>1</v>
      </c>
      <c r="H32" s="429">
        <v>429.9</v>
      </c>
      <c r="I32" s="494"/>
      <c r="J32" s="534">
        <v>41313</v>
      </c>
      <c r="K32" s="779">
        <v>426.9</v>
      </c>
      <c r="L32" s="742">
        <v>0.1</v>
      </c>
      <c r="M32" s="418">
        <v>10</v>
      </c>
      <c r="N32" s="743">
        <f t="shared" si="1"/>
        <v>-300</v>
      </c>
      <c r="O32" s="740" t="s">
        <v>884</v>
      </c>
      <c r="P32" s="656">
        <v>1</v>
      </c>
      <c r="Q32" s="422">
        <f t="shared" si="0"/>
        <v>-300</v>
      </c>
      <c r="R32" s="753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0">
        <v>41306</v>
      </c>
      <c r="E33" s="740" t="s">
        <v>53</v>
      </c>
      <c r="F33" s="431">
        <v>41304</v>
      </c>
      <c r="G33" s="14">
        <v>1</v>
      </c>
      <c r="H33" s="429">
        <v>992</v>
      </c>
      <c r="I33" s="494"/>
      <c r="J33" s="534">
        <v>41317</v>
      </c>
      <c r="K33" s="779">
        <v>1017.5</v>
      </c>
      <c r="L33" s="742">
        <v>0.25</v>
      </c>
      <c r="M33" s="418">
        <v>25</v>
      </c>
      <c r="N33" s="743">
        <f t="shared" si="1"/>
        <v>2550</v>
      </c>
      <c r="O33" s="740" t="s">
        <v>884</v>
      </c>
      <c r="P33" s="656">
        <v>1</v>
      </c>
      <c r="Q33" s="422">
        <f t="shared" si="0"/>
        <v>2550</v>
      </c>
      <c r="R33" s="753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0">
        <v>41334</v>
      </c>
      <c r="E34" s="740" t="s">
        <v>53</v>
      </c>
      <c r="F34" s="431">
        <v>41304</v>
      </c>
      <c r="G34" s="14">
        <v>1</v>
      </c>
      <c r="H34" s="429">
        <v>114</v>
      </c>
      <c r="I34" s="494"/>
      <c r="J34" s="534">
        <v>41317</v>
      </c>
      <c r="K34" s="779">
        <v>118.71</v>
      </c>
      <c r="L34" s="742">
        <v>0.01</v>
      </c>
      <c r="M34" s="418">
        <v>10</v>
      </c>
      <c r="N34" s="743">
        <f t="shared" si="1"/>
        <v>4709.9999999999936</v>
      </c>
      <c r="O34" s="740" t="s">
        <v>884</v>
      </c>
      <c r="P34" s="656">
        <v>1</v>
      </c>
      <c r="Q34" s="422">
        <f t="shared" si="0"/>
        <v>4709.9999999999936</v>
      </c>
      <c r="R34" s="753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0">
        <v>41334</v>
      </c>
      <c r="E35" s="740" t="s">
        <v>53</v>
      </c>
      <c r="F35" s="431">
        <v>41306</v>
      </c>
      <c r="G35" s="14">
        <v>1</v>
      </c>
      <c r="H35" s="429">
        <v>2020</v>
      </c>
      <c r="I35" s="494"/>
      <c r="J35" s="534">
        <v>41319</v>
      </c>
      <c r="K35" s="779">
        <v>2036</v>
      </c>
      <c r="L35" s="742">
        <v>1</v>
      </c>
      <c r="M35" s="418">
        <v>10</v>
      </c>
      <c r="N35" s="743">
        <f>SUM((K35-H35)/L35*M35)*G35</f>
        <v>160</v>
      </c>
      <c r="O35" s="740" t="s">
        <v>884</v>
      </c>
      <c r="P35" s="656">
        <v>1</v>
      </c>
      <c r="Q35" s="422">
        <f t="shared" ref="Q35:Q41" si="2">SUM(N35*P35)</f>
        <v>160</v>
      </c>
      <c r="R35" s="753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0">
        <v>41334</v>
      </c>
      <c r="E36" s="740" t="s">
        <v>53</v>
      </c>
      <c r="F36" s="431">
        <v>41306</v>
      </c>
      <c r="G36" s="14">
        <v>1</v>
      </c>
      <c r="H36" s="429">
        <v>313.3</v>
      </c>
      <c r="I36" s="494"/>
      <c r="J36" s="534">
        <v>41320</v>
      </c>
      <c r="K36" s="779">
        <v>318.3</v>
      </c>
      <c r="L36" s="742">
        <v>0.01</v>
      </c>
      <c r="M36" s="418">
        <v>4.2</v>
      </c>
      <c r="N36" s="743">
        <f>SUM((K36-H36)/L36*M36)*G36</f>
        <v>2100</v>
      </c>
      <c r="O36" s="740" t="s">
        <v>884</v>
      </c>
      <c r="P36" s="656">
        <v>1</v>
      </c>
      <c r="Q36" s="422">
        <f t="shared" si="2"/>
        <v>2100</v>
      </c>
      <c r="R36" s="753"/>
    </row>
    <row r="37" spans="1:18" s="17" customFormat="1" ht="15" customHeight="1">
      <c r="A37" s="448" t="s">
        <v>981</v>
      </c>
      <c r="B37" s="448" t="s">
        <v>738</v>
      </c>
      <c r="C37" s="448" t="s">
        <v>982</v>
      </c>
      <c r="D37" s="765">
        <v>41334</v>
      </c>
      <c r="E37" s="765" t="s">
        <v>78</v>
      </c>
      <c r="F37" s="766">
        <v>41319</v>
      </c>
      <c r="G37" s="448">
        <v>1</v>
      </c>
      <c r="H37" s="767">
        <v>317.2</v>
      </c>
      <c r="I37" s="768"/>
      <c r="J37" s="534">
        <v>41324</v>
      </c>
      <c r="K37" s="853">
        <v>329.3</v>
      </c>
      <c r="L37" s="769">
        <v>0.1</v>
      </c>
      <c r="M37" s="462">
        <v>10</v>
      </c>
      <c r="N37" s="770">
        <f>SUM((H37-K37)/L37*M37)*G37</f>
        <v>-1210.0000000000023</v>
      </c>
      <c r="O37" s="765" t="s">
        <v>884</v>
      </c>
      <c r="P37" s="656">
        <v>1</v>
      </c>
      <c r="Q37" s="467">
        <f t="shared" si="2"/>
        <v>-1210.0000000000023</v>
      </c>
      <c r="R37" s="771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0">
        <v>41365</v>
      </c>
      <c r="E38" s="740" t="s">
        <v>53</v>
      </c>
      <c r="F38" s="431">
        <v>41376</v>
      </c>
      <c r="G38" s="14">
        <v>1</v>
      </c>
      <c r="H38" s="429">
        <v>999.5</v>
      </c>
      <c r="I38" s="494"/>
      <c r="J38" s="534">
        <v>41325</v>
      </c>
      <c r="K38" s="779">
        <v>995.7</v>
      </c>
      <c r="L38" s="742">
        <v>0.25</v>
      </c>
      <c r="M38" s="418">
        <v>25</v>
      </c>
      <c r="N38" s="743">
        <f t="shared" ref="N38:N44" si="3">SUM((K38-H38)/L38*M38)*G38</f>
        <v>-379.99999999999545</v>
      </c>
      <c r="O38" s="740" t="s">
        <v>884</v>
      </c>
      <c r="P38" s="656">
        <v>1</v>
      </c>
      <c r="Q38" s="422">
        <f t="shared" si="2"/>
        <v>-379.99999999999545</v>
      </c>
      <c r="R38" s="753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0">
        <v>41365</v>
      </c>
      <c r="E39" s="740" t="s">
        <v>53</v>
      </c>
      <c r="F39" s="431">
        <v>41317</v>
      </c>
      <c r="G39" s="14">
        <v>1</v>
      </c>
      <c r="H39" s="429">
        <v>116.76</v>
      </c>
      <c r="I39" s="494"/>
      <c r="J39" s="534">
        <v>41325</v>
      </c>
      <c r="K39" s="779">
        <v>115.3</v>
      </c>
      <c r="L39" s="742">
        <v>0.01</v>
      </c>
      <c r="M39" s="418">
        <v>10</v>
      </c>
      <c r="N39" s="743">
        <f t="shared" si="3"/>
        <v>-1460.000000000008</v>
      </c>
      <c r="O39" s="740" t="s">
        <v>884</v>
      </c>
      <c r="P39" s="656">
        <v>1</v>
      </c>
      <c r="Q39" s="422">
        <f t="shared" si="2"/>
        <v>-1460.000000000008</v>
      </c>
      <c r="R39" s="753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0">
        <v>41334</v>
      </c>
      <c r="E40" s="740" t="s">
        <v>53</v>
      </c>
      <c r="F40" s="431">
        <v>41317</v>
      </c>
      <c r="G40" s="14">
        <v>1</v>
      </c>
      <c r="H40" s="429">
        <v>125.8</v>
      </c>
      <c r="I40" s="494"/>
      <c r="J40" s="534">
        <v>41325</v>
      </c>
      <c r="K40" s="779">
        <v>123.4</v>
      </c>
      <c r="L40" s="742">
        <v>0.05</v>
      </c>
      <c r="M40" s="418">
        <v>7.5</v>
      </c>
      <c r="N40" s="743">
        <f t="shared" si="3"/>
        <v>-359.99999999999875</v>
      </c>
      <c r="O40" s="740" t="s">
        <v>884</v>
      </c>
      <c r="P40" s="656">
        <v>1</v>
      </c>
      <c r="Q40" s="422">
        <f t="shared" si="2"/>
        <v>-359.99999999999875</v>
      </c>
      <c r="R40" s="753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0">
        <v>41334</v>
      </c>
      <c r="E41" s="740" t="s">
        <v>53</v>
      </c>
      <c r="F41" s="431">
        <v>41302</v>
      </c>
      <c r="G41" s="14">
        <v>1</v>
      </c>
      <c r="H41" s="429">
        <v>289.60000000000002</v>
      </c>
      <c r="I41" s="494"/>
      <c r="J41" s="534">
        <v>41325</v>
      </c>
      <c r="K41" s="779">
        <v>305.10000000000002</v>
      </c>
      <c r="L41" s="742">
        <v>0.01</v>
      </c>
      <c r="M41" s="418">
        <v>4.2</v>
      </c>
      <c r="N41" s="743">
        <f t="shared" si="3"/>
        <v>6510</v>
      </c>
      <c r="O41" s="740" t="s">
        <v>884</v>
      </c>
      <c r="P41" s="656">
        <v>1</v>
      </c>
      <c r="Q41" s="422">
        <f t="shared" si="2"/>
        <v>6510</v>
      </c>
      <c r="R41" s="532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0">
        <v>41395</v>
      </c>
      <c r="E42" s="740" t="s">
        <v>53</v>
      </c>
      <c r="F42" s="431">
        <v>41324</v>
      </c>
      <c r="G42" s="14">
        <v>1</v>
      </c>
      <c r="H42" s="429">
        <v>2168</v>
      </c>
      <c r="I42" s="494"/>
      <c r="J42" s="534">
        <v>41325</v>
      </c>
      <c r="K42" s="779"/>
      <c r="L42" s="742">
        <v>1</v>
      </c>
      <c r="M42" s="418">
        <v>10</v>
      </c>
      <c r="N42" s="743">
        <f t="shared" si="3"/>
        <v>-21680</v>
      </c>
      <c r="O42" s="740" t="s">
        <v>884</v>
      </c>
      <c r="P42" s="656">
        <v>1</v>
      </c>
      <c r="Q42" s="422">
        <f t="shared" ref="Q42:Q48" si="4">SUM(N42*P42)</f>
        <v>-21680</v>
      </c>
      <c r="R42" s="753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0">
        <v>41334</v>
      </c>
      <c r="E43" s="740" t="s">
        <v>53</v>
      </c>
      <c r="F43" s="431">
        <v>41324</v>
      </c>
      <c r="G43" s="14">
        <v>1</v>
      </c>
      <c r="H43" s="429">
        <v>2785</v>
      </c>
      <c r="I43" s="494"/>
      <c r="J43" s="534">
        <v>41325</v>
      </c>
      <c r="K43" s="779">
        <v>2753</v>
      </c>
      <c r="L43" s="742">
        <v>0.25</v>
      </c>
      <c r="M43" s="418">
        <v>5</v>
      </c>
      <c r="N43" s="743">
        <f t="shared" si="3"/>
        <v>-640</v>
      </c>
      <c r="O43" s="740" t="s">
        <v>884</v>
      </c>
      <c r="P43" s="656">
        <v>1</v>
      </c>
      <c r="Q43" s="422">
        <f t="shared" si="4"/>
        <v>-640</v>
      </c>
      <c r="R43" s="753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0">
        <v>41334</v>
      </c>
      <c r="E44" s="740" t="s">
        <v>53</v>
      </c>
      <c r="F44" s="431">
        <v>41324</v>
      </c>
      <c r="G44" s="14">
        <v>1</v>
      </c>
      <c r="H44" s="429">
        <v>14022</v>
      </c>
      <c r="I44" s="494"/>
      <c r="J44" s="534">
        <v>41325</v>
      </c>
      <c r="K44" s="779">
        <v>13902</v>
      </c>
      <c r="L44" s="742">
        <v>1</v>
      </c>
      <c r="M44" s="418">
        <v>5</v>
      </c>
      <c r="N44" s="743">
        <f t="shared" si="3"/>
        <v>-600</v>
      </c>
      <c r="O44" s="740" t="s">
        <v>884</v>
      </c>
      <c r="P44" s="656">
        <v>1</v>
      </c>
      <c r="Q44" s="422">
        <f t="shared" si="4"/>
        <v>-600</v>
      </c>
      <c r="R44" s="753"/>
    </row>
    <row r="45" spans="1:18" s="17" customFormat="1" ht="15" customHeight="1">
      <c r="A45" s="448" t="s">
        <v>894</v>
      </c>
      <c r="B45" s="448" t="s">
        <v>361</v>
      </c>
      <c r="C45" s="448" t="s">
        <v>953</v>
      </c>
      <c r="D45" s="765">
        <v>41334</v>
      </c>
      <c r="E45" s="765" t="s">
        <v>78</v>
      </c>
      <c r="F45" s="766">
        <v>41312</v>
      </c>
      <c r="G45" s="448">
        <v>1</v>
      </c>
      <c r="H45" s="767">
        <v>140</v>
      </c>
      <c r="I45" s="768"/>
      <c r="J45" s="534">
        <v>41327</v>
      </c>
      <c r="K45" s="780">
        <v>142.9</v>
      </c>
      <c r="L45" s="769">
        <v>0.05</v>
      </c>
      <c r="M45" s="462">
        <v>18.75</v>
      </c>
      <c r="N45" s="770">
        <f>SUM((H45-K45)/L45*M45)*G45</f>
        <v>-1087.500000000002</v>
      </c>
      <c r="O45" s="765" t="s">
        <v>884</v>
      </c>
      <c r="P45" s="656">
        <v>1</v>
      </c>
      <c r="Q45" s="467">
        <f t="shared" si="4"/>
        <v>-1087.500000000002</v>
      </c>
      <c r="R45" s="771"/>
    </row>
    <row r="46" spans="1:18" s="2" customFormat="1" ht="15" customHeight="1">
      <c r="A46" s="14" t="s">
        <v>69</v>
      </c>
      <c r="B46" s="14" t="s">
        <v>68</v>
      </c>
      <c r="C46" s="14" t="s">
        <v>1056</v>
      </c>
      <c r="D46" s="740">
        <v>41334</v>
      </c>
      <c r="E46" s="740" t="s">
        <v>53</v>
      </c>
      <c r="F46" s="431">
        <v>41330</v>
      </c>
      <c r="G46" s="14">
        <v>1</v>
      </c>
      <c r="H46" s="429">
        <v>394.3</v>
      </c>
      <c r="I46" s="494"/>
      <c r="J46" s="534">
        <v>41330</v>
      </c>
      <c r="K46" s="779">
        <v>385.3</v>
      </c>
      <c r="L46" s="742">
        <v>0.25</v>
      </c>
      <c r="M46" s="418">
        <v>12.5</v>
      </c>
      <c r="N46" s="743">
        <f>SUM((K46-H46)/L46*M46)*G46</f>
        <v>-450</v>
      </c>
      <c r="O46" s="740" t="s">
        <v>884</v>
      </c>
      <c r="P46" s="656">
        <v>1</v>
      </c>
      <c r="Q46" s="422">
        <f t="shared" si="4"/>
        <v>-450</v>
      </c>
      <c r="R46" s="753"/>
    </row>
    <row r="47" spans="1:18" s="17" customFormat="1" ht="15" customHeight="1">
      <c r="A47" s="448" t="s">
        <v>983</v>
      </c>
      <c r="B47" s="448" t="s">
        <v>984</v>
      </c>
      <c r="C47" s="448" t="s">
        <v>985</v>
      </c>
      <c r="D47" s="765">
        <v>41334</v>
      </c>
      <c r="E47" s="765" t="s">
        <v>78</v>
      </c>
      <c r="F47" s="766">
        <v>41319</v>
      </c>
      <c r="G47" s="448">
        <v>1</v>
      </c>
      <c r="H47" s="767">
        <v>17.87</v>
      </c>
      <c r="I47" s="768"/>
      <c r="J47" s="534">
        <v>41330</v>
      </c>
      <c r="K47" s="780">
        <v>18.25</v>
      </c>
      <c r="L47" s="769">
        <v>0.01</v>
      </c>
      <c r="M47" s="462">
        <v>11.2</v>
      </c>
      <c r="N47" s="770">
        <f>SUM((H47-K47)/L47*M47)*G47</f>
        <v>-425.59999999999889</v>
      </c>
      <c r="O47" s="765" t="s">
        <v>884</v>
      </c>
      <c r="P47" s="656">
        <v>1</v>
      </c>
      <c r="Q47" s="467">
        <f t="shared" si="4"/>
        <v>-425.59999999999889</v>
      </c>
      <c r="R47" s="771"/>
    </row>
    <row r="48" spans="1:18" s="18" customFormat="1" ht="15" customHeight="1">
      <c r="A48" s="448" t="s">
        <v>899</v>
      </c>
      <c r="B48" s="448" t="s">
        <v>900</v>
      </c>
      <c r="C48" s="448" t="s">
        <v>1023</v>
      </c>
      <c r="D48" s="765">
        <v>41395</v>
      </c>
      <c r="E48" s="765" t="s">
        <v>78</v>
      </c>
      <c r="F48" s="766">
        <v>41324</v>
      </c>
      <c r="G48" s="448">
        <v>1</v>
      </c>
      <c r="H48" s="767">
        <v>2168</v>
      </c>
      <c r="I48" s="768"/>
      <c r="J48" s="497">
        <v>41341</v>
      </c>
      <c r="K48" s="780">
        <v>2095</v>
      </c>
      <c r="L48" s="769">
        <v>1</v>
      </c>
      <c r="M48" s="462">
        <v>10</v>
      </c>
      <c r="N48" s="770">
        <f>SUM((H48-K48)/L48*M48)*G48</f>
        <v>730</v>
      </c>
      <c r="O48" s="765" t="s">
        <v>884</v>
      </c>
      <c r="P48" s="656">
        <v>1</v>
      </c>
      <c r="Q48" s="422">
        <f t="shared" si="4"/>
        <v>730</v>
      </c>
      <c r="R48" s="533"/>
    </row>
    <row r="49" spans="1:19" s="17" customFormat="1" ht="15" customHeight="1">
      <c r="A49" s="448" t="s">
        <v>1058</v>
      </c>
      <c r="B49" s="448" t="s">
        <v>70</v>
      </c>
      <c r="C49" s="448" t="s">
        <v>1057</v>
      </c>
      <c r="D49" s="765">
        <v>41365</v>
      </c>
      <c r="E49" s="765" t="s">
        <v>78</v>
      </c>
      <c r="F49" s="766">
        <v>41334</v>
      </c>
      <c r="G49" s="448">
        <v>1</v>
      </c>
      <c r="H49" s="767">
        <v>350.7</v>
      </c>
      <c r="I49" s="768"/>
      <c r="J49" s="534">
        <v>41345</v>
      </c>
      <c r="K49" s="780">
        <v>354.7</v>
      </c>
      <c r="L49" s="769">
        <v>0.05</v>
      </c>
      <c r="M49" s="462">
        <v>12.5</v>
      </c>
      <c r="N49" s="770">
        <f>SUM((H49-K49)/L49*M49)*G49</f>
        <v>-1000</v>
      </c>
      <c r="O49" s="765" t="s">
        <v>884</v>
      </c>
      <c r="P49" s="656">
        <v>1</v>
      </c>
      <c r="Q49" s="467">
        <f>SUM(N49*P49)</f>
        <v>-1000</v>
      </c>
      <c r="R49" s="771"/>
    </row>
    <row r="50" spans="1:19" s="17" customFormat="1" ht="15" customHeight="1">
      <c r="A50" s="448" t="s">
        <v>46</v>
      </c>
      <c r="B50" s="448" t="s">
        <v>977</v>
      </c>
      <c r="C50" s="448" t="s">
        <v>978</v>
      </c>
      <c r="D50" s="765">
        <v>41334</v>
      </c>
      <c r="E50" s="765" t="s">
        <v>78</v>
      </c>
      <c r="F50" s="766">
        <v>41317</v>
      </c>
      <c r="G50" s="448">
        <v>1</v>
      </c>
      <c r="H50" s="767">
        <v>731.35</v>
      </c>
      <c r="I50" s="768"/>
      <c r="J50" s="534">
        <v>41347</v>
      </c>
      <c r="K50" s="780">
        <v>709.75</v>
      </c>
      <c r="L50" s="769">
        <v>0.25</v>
      </c>
      <c r="M50" s="462">
        <v>12.5</v>
      </c>
      <c r="N50" s="770">
        <f>SUM((H50-K50)/L50*M50)*G50</f>
        <v>1080.0000000000011</v>
      </c>
      <c r="O50" s="740" t="s">
        <v>884</v>
      </c>
      <c r="P50" s="656">
        <v>1</v>
      </c>
      <c r="Q50" s="422">
        <f>SUM(N50*P50)</f>
        <v>1080.0000000000011</v>
      </c>
      <c r="R50" s="771"/>
    </row>
    <row r="51" spans="1:19" s="2" customFormat="1" ht="15" customHeight="1">
      <c r="A51" s="14" t="s">
        <v>46</v>
      </c>
      <c r="B51" s="14" t="s">
        <v>977</v>
      </c>
      <c r="C51" s="14" t="s">
        <v>1113</v>
      </c>
      <c r="D51" s="740">
        <v>41395</v>
      </c>
      <c r="E51" s="740" t="s">
        <v>53</v>
      </c>
      <c r="F51" s="431">
        <v>41353</v>
      </c>
      <c r="G51" s="14">
        <v>1</v>
      </c>
      <c r="H51" s="429">
        <v>736</v>
      </c>
      <c r="I51" s="494"/>
      <c r="J51" s="534">
        <v>41355</v>
      </c>
      <c r="K51" s="779">
        <v>718.8</v>
      </c>
      <c r="L51" s="742">
        <v>0.25</v>
      </c>
      <c r="M51" s="418">
        <v>12.5</v>
      </c>
      <c r="N51" s="743">
        <f>SUM((K51-H51)/L51*M51)*G51</f>
        <v>-860.00000000000227</v>
      </c>
      <c r="O51" s="740" t="s">
        <v>884</v>
      </c>
      <c r="P51" s="656">
        <v>1</v>
      </c>
      <c r="Q51" s="422">
        <f>SUM(N51*P51)</f>
        <v>-860.00000000000227</v>
      </c>
      <c r="R51" s="753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0">
        <v>41365</v>
      </c>
      <c r="E52" s="740" t="s">
        <v>53</v>
      </c>
      <c r="F52" s="431">
        <v>41358</v>
      </c>
      <c r="G52" s="14">
        <v>1</v>
      </c>
      <c r="H52" s="429">
        <v>108.55</v>
      </c>
      <c r="I52" s="494"/>
      <c r="J52" s="534">
        <v>41358</v>
      </c>
      <c r="K52" s="779">
        <v>106.85</v>
      </c>
      <c r="L52" s="742">
        <v>0.01</v>
      </c>
      <c r="M52" s="418">
        <v>10</v>
      </c>
      <c r="N52" s="743">
        <f>SUM((K52-H52)/L52*M52)*G52</f>
        <v>-1700.0000000000027</v>
      </c>
      <c r="O52" s="740" t="s">
        <v>884</v>
      </c>
      <c r="P52" s="656">
        <v>1</v>
      </c>
      <c r="Q52" s="422">
        <f>SUM(N52*P52)</f>
        <v>-1700.0000000000027</v>
      </c>
      <c r="R52" s="753"/>
    </row>
    <row r="53" spans="1:19" s="17" customFormat="1" ht="15" customHeight="1">
      <c r="A53" s="448" t="s">
        <v>50</v>
      </c>
      <c r="B53" s="448" t="s">
        <v>49</v>
      </c>
      <c r="C53" s="448" t="s">
        <v>1093</v>
      </c>
      <c r="D53" s="765">
        <v>41365</v>
      </c>
      <c r="E53" s="765" t="s">
        <v>78</v>
      </c>
      <c r="F53" s="766">
        <v>41347</v>
      </c>
      <c r="G53" s="448">
        <v>1</v>
      </c>
      <c r="H53" s="767">
        <v>910.5</v>
      </c>
      <c r="I53" s="768"/>
      <c r="J53" s="534">
        <v>41360</v>
      </c>
      <c r="K53" s="780">
        <v>906.5</v>
      </c>
      <c r="L53" s="769">
        <v>0.25</v>
      </c>
      <c r="M53" s="462">
        <v>25</v>
      </c>
      <c r="N53" s="770">
        <f>SUM((H53-K53)/L53*M53)*G53</f>
        <v>400</v>
      </c>
      <c r="O53" s="739" t="s">
        <v>1273</v>
      </c>
      <c r="P53" s="656">
        <v>1</v>
      </c>
      <c r="Q53" s="422">
        <f>SUM(N53/P53)</f>
        <v>400</v>
      </c>
      <c r="R53" s="771"/>
    </row>
    <row r="54" spans="1:19" s="2" customFormat="1" ht="15" customHeight="1">
      <c r="A54" s="14" t="s">
        <v>981</v>
      </c>
      <c r="B54" s="14" t="s">
        <v>738</v>
      </c>
      <c r="C54" s="14" t="s">
        <v>1118</v>
      </c>
      <c r="D54" s="740">
        <v>41395</v>
      </c>
      <c r="E54" s="740" t="s">
        <v>53</v>
      </c>
      <c r="F54" s="431">
        <v>41360</v>
      </c>
      <c r="G54" s="14">
        <v>1</v>
      </c>
      <c r="H54" s="429">
        <v>4.0599999999999996</v>
      </c>
      <c r="I54" s="494"/>
      <c r="J54" s="534">
        <v>41365</v>
      </c>
      <c r="K54" s="779">
        <v>3.956</v>
      </c>
      <c r="L54" s="742">
        <v>1E-3</v>
      </c>
      <c r="M54" s="418">
        <v>10</v>
      </c>
      <c r="N54" s="743">
        <f>SUM((K54-H54)/L54*M54)*G54</f>
        <v>-1039.9999999999964</v>
      </c>
      <c r="O54" s="739" t="s">
        <v>1273</v>
      </c>
      <c r="P54" s="656">
        <v>1</v>
      </c>
      <c r="Q54" s="467">
        <f t="shared" ref="Q54:Q76" si="5">SUM(N54/P54)</f>
        <v>-1039.9999999999964</v>
      </c>
      <c r="R54" s="753"/>
    </row>
    <row r="55" spans="1:19" s="2" customFormat="1" ht="15" customHeight="1">
      <c r="A55" s="14" t="s">
        <v>48</v>
      </c>
      <c r="B55" s="14" t="s">
        <v>47</v>
      </c>
      <c r="C55" s="14" t="s">
        <v>1117</v>
      </c>
      <c r="D55" s="740">
        <v>41365</v>
      </c>
      <c r="E55" s="740" t="s">
        <v>53</v>
      </c>
      <c r="F55" s="431">
        <v>41361</v>
      </c>
      <c r="G55" s="14">
        <v>1</v>
      </c>
      <c r="H55" s="429">
        <v>143.17500000000001</v>
      </c>
      <c r="I55" s="494"/>
      <c r="J55" s="534">
        <v>41374</v>
      </c>
      <c r="K55" s="779">
        <v>143.69999999999999</v>
      </c>
      <c r="L55" s="742">
        <v>2.5000000000000001E-2</v>
      </c>
      <c r="M55" s="418">
        <v>12.5</v>
      </c>
      <c r="N55" s="743">
        <f>SUM((K55-H55)/L55*M55)*G55</f>
        <v>262.49999999998863</v>
      </c>
      <c r="O55" s="739" t="s">
        <v>1273</v>
      </c>
      <c r="P55" s="656">
        <v>1</v>
      </c>
      <c r="Q55" s="422">
        <f t="shared" si="5"/>
        <v>262.49999999998863</v>
      </c>
      <c r="R55" s="753"/>
    </row>
    <row r="56" spans="1:19" s="17" customFormat="1" ht="15" customHeight="1">
      <c r="A56" s="448" t="s">
        <v>386</v>
      </c>
      <c r="B56" s="448" t="s">
        <v>1061</v>
      </c>
      <c r="C56" s="448" t="s">
        <v>1161</v>
      </c>
      <c r="D56" s="765">
        <v>41456</v>
      </c>
      <c r="E56" s="765" t="s">
        <v>78</v>
      </c>
      <c r="F56" s="766">
        <v>41388</v>
      </c>
      <c r="G56" s="448">
        <v>1</v>
      </c>
      <c r="H56" s="767">
        <v>84.18</v>
      </c>
      <c r="I56" s="768"/>
      <c r="J56" s="534">
        <v>41393</v>
      </c>
      <c r="K56" s="780">
        <v>84.93</v>
      </c>
      <c r="L56" s="769">
        <v>0.01</v>
      </c>
      <c r="M56" s="462">
        <v>5</v>
      </c>
      <c r="N56" s="770">
        <f>SUM((H56-K56)/L56*M56)*G56</f>
        <v>-375</v>
      </c>
      <c r="O56" s="739" t="s">
        <v>1273</v>
      </c>
      <c r="P56" s="656">
        <v>1</v>
      </c>
      <c r="Q56" s="467">
        <f t="shared" si="5"/>
        <v>-375</v>
      </c>
      <c r="R56" s="771"/>
    </row>
    <row r="57" spans="1:19" s="17" customFormat="1" ht="15" customHeight="1">
      <c r="A57" s="448" t="s">
        <v>981</v>
      </c>
      <c r="B57" s="448" t="s">
        <v>738</v>
      </c>
      <c r="C57" s="448" t="s">
        <v>1176</v>
      </c>
      <c r="D57" s="765">
        <v>41395</v>
      </c>
      <c r="E57" s="765" t="s">
        <v>78</v>
      </c>
      <c r="F57" s="766">
        <v>41390</v>
      </c>
      <c r="G57" s="448">
        <v>1</v>
      </c>
      <c r="H57" s="767">
        <v>4.1429999999999998</v>
      </c>
      <c r="I57" s="768"/>
      <c r="J57" s="534">
        <v>41393</v>
      </c>
      <c r="K57" s="780">
        <v>4.2679999999999998</v>
      </c>
      <c r="L57" s="769">
        <v>1E-3</v>
      </c>
      <c r="M57" s="462">
        <v>10</v>
      </c>
      <c r="N57" s="770">
        <f>SUM((H57-K57)/L57*M57)*G57</f>
        <v>-1250</v>
      </c>
      <c r="O57" s="739" t="s">
        <v>1273</v>
      </c>
      <c r="P57" s="656">
        <v>1</v>
      </c>
      <c r="Q57" s="467">
        <f t="shared" si="5"/>
        <v>-1250</v>
      </c>
      <c r="R57" s="771"/>
    </row>
    <row r="58" spans="1:19" s="2" customFormat="1" ht="15" customHeight="1">
      <c r="A58" s="14" t="s">
        <v>1</v>
      </c>
      <c r="B58" s="14" t="s">
        <v>2</v>
      </c>
      <c r="C58" s="14" t="s">
        <v>1159</v>
      </c>
      <c r="D58" s="740">
        <v>41426</v>
      </c>
      <c r="E58" s="740" t="s">
        <v>53</v>
      </c>
      <c r="F58" s="431">
        <v>41389</v>
      </c>
      <c r="G58" s="14">
        <v>1</v>
      </c>
      <c r="H58" s="429">
        <v>102.1</v>
      </c>
      <c r="I58" s="494"/>
      <c r="J58" s="534">
        <v>41394</v>
      </c>
      <c r="K58" s="779">
        <v>102.25</v>
      </c>
      <c r="L58" s="742">
        <v>0.01</v>
      </c>
      <c r="M58" s="418">
        <v>10</v>
      </c>
      <c r="N58" s="743">
        <f>SUM((K58-H58)/L58*M58)*G58</f>
        <v>150.00000000000568</v>
      </c>
      <c r="O58" s="739" t="s">
        <v>1273</v>
      </c>
      <c r="P58" s="656">
        <v>1</v>
      </c>
      <c r="Q58" s="422">
        <f t="shared" si="5"/>
        <v>150.00000000000568</v>
      </c>
      <c r="R58" s="753"/>
    </row>
    <row r="59" spans="1:19" s="2" customFormat="1" ht="15" customHeight="1">
      <c r="A59" s="14" t="s">
        <v>1158</v>
      </c>
      <c r="B59" s="14" t="s">
        <v>79</v>
      </c>
      <c r="C59" s="14" t="s">
        <v>1160</v>
      </c>
      <c r="D59" s="740">
        <v>41426</v>
      </c>
      <c r="E59" s="740" t="s">
        <v>53</v>
      </c>
      <c r="F59" s="431">
        <v>41388</v>
      </c>
      <c r="G59" s="14">
        <v>1</v>
      </c>
      <c r="H59" s="429">
        <v>90.62</v>
      </c>
      <c r="I59" s="494"/>
      <c r="J59" s="534">
        <v>41395</v>
      </c>
      <c r="K59" s="779">
        <v>91.11</v>
      </c>
      <c r="L59" s="742">
        <v>0.01</v>
      </c>
      <c r="M59" s="418">
        <v>10</v>
      </c>
      <c r="N59" s="743">
        <f>SUM((K59-H59)/L59*M59)*G59</f>
        <v>489.99999999999488</v>
      </c>
      <c r="O59" s="739" t="s">
        <v>1273</v>
      </c>
      <c r="P59" s="656">
        <v>1</v>
      </c>
      <c r="Q59" s="422">
        <f t="shared" si="5"/>
        <v>489.99999999999488</v>
      </c>
      <c r="R59" s="753"/>
    </row>
    <row r="60" spans="1:19" s="2" customFormat="1" ht="15" customHeight="1">
      <c r="A60" s="14" t="s">
        <v>1016</v>
      </c>
      <c r="B60" s="14" t="s">
        <v>1017</v>
      </c>
      <c r="C60" s="14" t="s">
        <v>1177</v>
      </c>
      <c r="D60" s="740">
        <v>41456</v>
      </c>
      <c r="E60" s="740" t="s">
        <v>53</v>
      </c>
      <c r="F60" s="431">
        <v>41394</v>
      </c>
      <c r="G60" s="14">
        <v>1</v>
      </c>
      <c r="H60" s="429">
        <v>2388.3000000000002</v>
      </c>
      <c r="I60" s="494"/>
      <c r="J60" s="534">
        <v>41403</v>
      </c>
      <c r="K60" s="779">
        <v>2360</v>
      </c>
      <c r="L60" s="742">
        <v>1</v>
      </c>
      <c r="M60" s="418">
        <v>10</v>
      </c>
      <c r="N60" s="743">
        <f>SUM((K60-H60)/L60*M60)*G60</f>
        <v>-283.00000000000182</v>
      </c>
      <c r="O60" s="739" t="s">
        <v>1273</v>
      </c>
      <c r="P60" s="656">
        <v>1</v>
      </c>
      <c r="Q60" s="467">
        <f t="shared" si="5"/>
        <v>-283.00000000000182</v>
      </c>
      <c r="R60" s="753"/>
    </row>
    <row r="61" spans="1:19">
      <c r="A61" s="14" t="s">
        <v>50</v>
      </c>
      <c r="B61" s="14" t="s">
        <v>49</v>
      </c>
      <c r="C61" s="14" t="s">
        <v>1248</v>
      </c>
      <c r="D61" s="740">
        <v>41426</v>
      </c>
      <c r="E61" s="740" t="s">
        <v>53</v>
      </c>
      <c r="F61" s="513">
        <v>41414</v>
      </c>
      <c r="G61" s="417">
        <v>1</v>
      </c>
      <c r="H61" s="779">
        <v>883.3</v>
      </c>
      <c r="I61" s="494"/>
      <c r="J61" s="534">
        <v>41417</v>
      </c>
      <c r="K61" s="779">
        <v>865.3</v>
      </c>
      <c r="L61" s="742">
        <v>0.25</v>
      </c>
      <c r="M61" s="615">
        <v>25</v>
      </c>
      <c r="N61" s="743">
        <f>SUM((K61-H61)/L61*M61)*G61</f>
        <v>-1800</v>
      </c>
      <c r="O61" s="739" t="s">
        <v>1273</v>
      </c>
      <c r="P61" s="656">
        <v>1</v>
      </c>
      <c r="Q61" s="467">
        <f t="shared" si="5"/>
        <v>-1800</v>
      </c>
      <c r="S61" s="115"/>
    </row>
    <row r="62" spans="1:19" s="320" customFormat="1" ht="15" customHeight="1">
      <c r="A62" s="14" t="s">
        <v>50</v>
      </c>
      <c r="B62" s="14" t="s">
        <v>49</v>
      </c>
      <c r="C62" s="14" t="s">
        <v>1249</v>
      </c>
      <c r="D62" s="740">
        <v>41456</v>
      </c>
      <c r="E62" s="740" t="s">
        <v>53</v>
      </c>
      <c r="F62" s="513">
        <v>41444</v>
      </c>
      <c r="G62" s="417">
        <v>1</v>
      </c>
      <c r="H62" s="779">
        <v>891.5</v>
      </c>
      <c r="I62" s="494"/>
      <c r="J62" s="534">
        <v>41445</v>
      </c>
      <c r="K62" s="779">
        <v>885</v>
      </c>
      <c r="L62" s="742">
        <v>1</v>
      </c>
      <c r="M62" s="615">
        <v>0.25</v>
      </c>
      <c r="N62" s="743">
        <v>25</v>
      </c>
      <c r="O62" s="739" t="s">
        <v>1273</v>
      </c>
      <c r="P62" s="656">
        <v>1</v>
      </c>
      <c r="Q62" s="422">
        <f t="shared" si="5"/>
        <v>25</v>
      </c>
      <c r="R62" s="532"/>
      <c r="S62" s="115"/>
    </row>
    <row r="63" spans="1:19" s="320" customFormat="1" ht="15" customHeight="1">
      <c r="A63" s="14" t="s">
        <v>923</v>
      </c>
      <c r="B63" s="14" t="s">
        <v>2</v>
      </c>
      <c r="C63" s="14" t="s">
        <v>1250</v>
      </c>
      <c r="D63" s="740">
        <v>41487</v>
      </c>
      <c r="E63" s="740" t="s">
        <v>53</v>
      </c>
      <c r="F63" s="513">
        <v>41442</v>
      </c>
      <c r="G63" s="417">
        <v>1</v>
      </c>
      <c r="H63" s="779">
        <v>106.3</v>
      </c>
      <c r="I63" s="494"/>
      <c r="J63" s="534">
        <v>41445</v>
      </c>
      <c r="K63" s="779">
        <v>104.6</v>
      </c>
      <c r="L63" s="742">
        <v>0.01</v>
      </c>
      <c r="M63" s="615">
        <v>10</v>
      </c>
      <c r="N63" s="743">
        <f>SUM((K63-H63)/L63*M63)*G63</f>
        <v>-1700.0000000000027</v>
      </c>
      <c r="O63" s="739" t="s">
        <v>1273</v>
      </c>
      <c r="P63" s="656">
        <v>1</v>
      </c>
      <c r="Q63" s="467">
        <f t="shared" si="5"/>
        <v>-1700.0000000000027</v>
      </c>
      <c r="R63" s="532"/>
      <c r="S63" s="115"/>
    </row>
    <row r="64" spans="1:19" s="320" customFormat="1" ht="15" customHeight="1">
      <c r="A64" s="14" t="s">
        <v>1251</v>
      </c>
      <c r="B64" s="14" t="s">
        <v>79</v>
      </c>
      <c r="C64" s="14" t="s">
        <v>1252</v>
      </c>
      <c r="D64" s="740">
        <v>41487</v>
      </c>
      <c r="E64" s="740" t="s">
        <v>53</v>
      </c>
      <c r="F64" s="513">
        <v>41442</v>
      </c>
      <c r="G64" s="417">
        <v>1</v>
      </c>
      <c r="H64" s="779">
        <v>98.06</v>
      </c>
      <c r="I64" s="494"/>
      <c r="J64" s="534">
        <v>41445</v>
      </c>
      <c r="K64" s="779">
        <v>96.82</v>
      </c>
      <c r="L64" s="742">
        <v>0.01</v>
      </c>
      <c r="M64" s="615">
        <v>10</v>
      </c>
      <c r="N64" s="743">
        <f>SUM((K64-H64)/L64*M64)*G64</f>
        <v>-1240.0000000000091</v>
      </c>
      <c r="O64" s="739" t="s">
        <v>1273</v>
      </c>
      <c r="P64" s="656">
        <v>1</v>
      </c>
      <c r="Q64" s="467">
        <f t="shared" si="5"/>
        <v>-1240.0000000000091</v>
      </c>
      <c r="R64" s="532"/>
      <c r="S64" s="115"/>
    </row>
    <row r="65" spans="1:19" s="320" customFormat="1" ht="15" customHeight="1">
      <c r="A65" s="448" t="s">
        <v>894</v>
      </c>
      <c r="B65" s="448" t="s">
        <v>361</v>
      </c>
      <c r="C65" s="448" t="s">
        <v>1253</v>
      </c>
      <c r="D65" s="765">
        <v>41456</v>
      </c>
      <c r="E65" s="765" t="s">
        <v>78</v>
      </c>
      <c r="F65" s="497">
        <v>41445</v>
      </c>
      <c r="G65" s="476">
        <v>1</v>
      </c>
      <c r="H65" s="780">
        <v>124.4</v>
      </c>
      <c r="I65" s="768"/>
      <c r="J65" s="534">
        <v>41446</v>
      </c>
      <c r="K65" s="780">
        <v>120.9</v>
      </c>
      <c r="L65" s="769">
        <v>0.05</v>
      </c>
      <c r="M65" s="630">
        <v>18.75</v>
      </c>
      <c r="N65" s="770">
        <f>SUM((H65-K65)/L65*M65)*G65</f>
        <v>1312.5</v>
      </c>
      <c r="O65" s="739" t="s">
        <v>1273</v>
      </c>
      <c r="P65" s="656">
        <v>1</v>
      </c>
      <c r="Q65" s="422">
        <f t="shared" si="5"/>
        <v>1312.5</v>
      </c>
      <c r="R65" s="533"/>
      <c r="S65" s="115"/>
    </row>
    <row r="66" spans="1:19" s="326" customFormat="1" ht="15" customHeight="1">
      <c r="A66" s="448" t="s">
        <v>981</v>
      </c>
      <c r="B66" s="448" t="s">
        <v>738</v>
      </c>
      <c r="C66" s="448" t="s">
        <v>1254</v>
      </c>
      <c r="D66" s="765">
        <v>41487</v>
      </c>
      <c r="E66" s="765" t="s">
        <v>78</v>
      </c>
      <c r="F66" s="497">
        <v>41450</v>
      </c>
      <c r="G66" s="476">
        <v>1</v>
      </c>
      <c r="H66" s="780">
        <v>3.68</v>
      </c>
      <c r="I66" s="768"/>
      <c r="J66" s="534">
        <v>41457</v>
      </c>
      <c r="K66" s="780">
        <v>3.69</v>
      </c>
      <c r="L66" s="769">
        <v>1E-3</v>
      </c>
      <c r="M66" s="630">
        <v>10</v>
      </c>
      <c r="N66" s="770">
        <f>SUM((H66-K66)/L66*M66)*G66</f>
        <v>-99.999999999997868</v>
      </c>
      <c r="O66" s="739" t="s">
        <v>1273</v>
      </c>
      <c r="P66" s="656">
        <v>1</v>
      </c>
      <c r="Q66" s="467">
        <f t="shared" si="5"/>
        <v>-99.999999999997868</v>
      </c>
      <c r="R66" s="533"/>
      <c r="S66" s="115"/>
    </row>
    <row r="67" spans="1:19" s="326" customFormat="1" ht="15" customHeight="1">
      <c r="A67" s="14" t="s">
        <v>923</v>
      </c>
      <c r="B67" s="14" t="s">
        <v>2</v>
      </c>
      <c r="C67" s="14" t="s">
        <v>1265</v>
      </c>
      <c r="D67" s="740">
        <v>41518</v>
      </c>
      <c r="E67" s="740" t="s">
        <v>53</v>
      </c>
      <c r="F67" s="431">
        <v>41464</v>
      </c>
      <c r="G67" s="14">
        <v>1</v>
      </c>
      <c r="H67" s="429">
        <v>107.12</v>
      </c>
      <c r="I67" s="494"/>
      <c r="J67" s="534">
        <v>41474</v>
      </c>
      <c r="K67" s="779">
        <v>107.3</v>
      </c>
      <c r="L67" s="742">
        <v>0.01</v>
      </c>
      <c r="M67" s="418">
        <v>10</v>
      </c>
      <c r="N67" s="743">
        <f t="shared" ref="N67:N76" si="6">SUM((K67-H67)/L67*M67)*G67</f>
        <v>179.99999999999261</v>
      </c>
      <c r="O67" s="739" t="s">
        <v>1273</v>
      </c>
      <c r="P67" s="656">
        <v>1</v>
      </c>
      <c r="Q67" s="422">
        <f t="shared" si="5"/>
        <v>179.99999999999261</v>
      </c>
      <c r="R67" s="753"/>
      <c r="S67" s="320"/>
    </row>
    <row r="68" spans="1:19" s="320" customFormat="1" ht="15" customHeight="1">
      <c r="A68" s="14" t="s">
        <v>1260</v>
      </c>
      <c r="B68" s="14" t="s">
        <v>1261</v>
      </c>
      <c r="C68" s="14" t="s">
        <v>1262</v>
      </c>
      <c r="D68" s="740">
        <v>41487</v>
      </c>
      <c r="E68" s="740" t="s">
        <v>53</v>
      </c>
      <c r="F68" s="431">
        <v>41458</v>
      </c>
      <c r="G68" s="14">
        <v>1</v>
      </c>
      <c r="H68" s="429">
        <v>98.96</v>
      </c>
      <c r="I68" s="494"/>
      <c r="J68" s="534">
        <v>41477</v>
      </c>
      <c r="K68" s="850">
        <v>106.2</v>
      </c>
      <c r="L68" s="742">
        <v>0.01</v>
      </c>
      <c r="M68" s="418">
        <v>10</v>
      </c>
      <c r="N68" s="743">
        <f t="shared" si="6"/>
        <v>7240.0000000000091</v>
      </c>
      <c r="O68" s="739" t="s">
        <v>1273</v>
      </c>
      <c r="P68" s="656">
        <v>1</v>
      </c>
      <c r="Q68" s="422">
        <f t="shared" si="5"/>
        <v>7240.0000000000091</v>
      </c>
      <c r="R68" s="753"/>
    </row>
    <row r="69" spans="1:19" s="320" customFormat="1" ht="15" customHeight="1">
      <c r="A69" s="14" t="s">
        <v>50</v>
      </c>
      <c r="B69" s="14" t="s">
        <v>49</v>
      </c>
      <c r="C69" s="14" t="s">
        <v>1263</v>
      </c>
      <c r="D69" s="740">
        <v>41487</v>
      </c>
      <c r="E69" s="740" t="s">
        <v>53</v>
      </c>
      <c r="F69" s="431">
        <v>41459</v>
      </c>
      <c r="G69" s="14">
        <v>1</v>
      </c>
      <c r="H69" s="429">
        <v>911.3</v>
      </c>
      <c r="I69" s="494"/>
      <c r="J69" s="534">
        <v>41477</v>
      </c>
      <c r="K69" s="850">
        <v>916</v>
      </c>
      <c r="L69" s="742">
        <v>0.25</v>
      </c>
      <c r="M69" s="418">
        <v>25</v>
      </c>
      <c r="N69" s="743">
        <f t="shared" si="6"/>
        <v>470.00000000000455</v>
      </c>
      <c r="O69" s="739" t="s">
        <v>1273</v>
      </c>
      <c r="P69" s="656">
        <v>1</v>
      </c>
      <c r="Q69" s="422">
        <f t="shared" si="5"/>
        <v>470.00000000000455</v>
      </c>
      <c r="R69" s="753"/>
    </row>
    <row r="70" spans="1:19" s="320" customFormat="1" ht="15" customHeight="1">
      <c r="A70" s="14" t="s">
        <v>915</v>
      </c>
      <c r="B70" s="14" t="s">
        <v>916</v>
      </c>
      <c r="C70" s="14" t="s">
        <v>1264</v>
      </c>
      <c r="D70" s="740">
        <v>41487</v>
      </c>
      <c r="E70" s="740" t="s">
        <v>53</v>
      </c>
      <c r="F70" s="431">
        <v>41462</v>
      </c>
      <c r="G70" s="14">
        <v>1</v>
      </c>
      <c r="H70" s="429">
        <v>1829</v>
      </c>
      <c r="I70" s="494"/>
      <c r="J70" s="534">
        <v>41477</v>
      </c>
      <c r="K70" s="779">
        <v>1935</v>
      </c>
      <c r="L70" s="742">
        <v>1</v>
      </c>
      <c r="M70" s="418">
        <v>10</v>
      </c>
      <c r="N70" s="743">
        <f t="shared" si="6"/>
        <v>1060</v>
      </c>
      <c r="O70" s="739" t="s">
        <v>1273</v>
      </c>
      <c r="P70" s="656">
        <v>1</v>
      </c>
      <c r="Q70" s="422">
        <f t="shared" si="5"/>
        <v>1060</v>
      </c>
      <c r="R70" s="753"/>
    </row>
    <row r="71" spans="1:19" s="320" customFormat="1" ht="15" customHeight="1">
      <c r="A71" s="14" t="s">
        <v>84</v>
      </c>
      <c r="B71" s="14" t="s">
        <v>83</v>
      </c>
      <c r="C71" s="14" t="s">
        <v>1268</v>
      </c>
      <c r="D71" s="740">
        <v>37834</v>
      </c>
      <c r="E71" s="740" t="s">
        <v>53</v>
      </c>
      <c r="F71" s="431">
        <v>41466</v>
      </c>
      <c r="G71" s="14">
        <v>1</v>
      </c>
      <c r="H71" s="429">
        <v>296.48</v>
      </c>
      <c r="I71" s="494"/>
      <c r="J71" s="534">
        <v>41477</v>
      </c>
      <c r="K71" s="779">
        <v>306</v>
      </c>
      <c r="L71" s="742">
        <v>0.01</v>
      </c>
      <c r="M71" s="418">
        <v>4.2</v>
      </c>
      <c r="N71" s="743">
        <f t="shared" si="6"/>
        <v>3998.3999999999924</v>
      </c>
      <c r="O71" s="739" t="s">
        <v>1273</v>
      </c>
      <c r="P71" s="656">
        <v>1</v>
      </c>
      <c r="Q71" s="422">
        <f t="shared" si="5"/>
        <v>3998.3999999999924</v>
      </c>
      <c r="R71" s="753"/>
    </row>
    <row r="72" spans="1:19" s="320" customFormat="1" ht="15" customHeight="1">
      <c r="A72" s="14" t="s">
        <v>48</v>
      </c>
      <c r="B72" s="14" t="s">
        <v>47</v>
      </c>
      <c r="C72" s="14" t="s">
        <v>1255</v>
      </c>
      <c r="D72" s="740">
        <v>41487</v>
      </c>
      <c r="E72" s="740" t="s">
        <v>53</v>
      </c>
      <c r="F72" s="513">
        <v>41451</v>
      </c>
      <c r="G72" s="417">
        <v>1</v>
      </c>
      <c r="H72" s="779">
        <v>148.67500000000001</v>
      </c>
      <c r="I72" s="494"/>
      <c r="J72" s="534">
        <v>41479</v>
      </c>
      <c r="K72" s="779">
        <v>151.85</v>
      </c>
      <c r="L72" s="742">
        <v>2.5000000000000001E-2</v>
      </c>
      <c r="M72" s="615">
        <v>12.5</v>
      </c>
      <c r="N72" s="743">
        <f t="shared" si="6"/>
        <v>1587.4999999999914</v>
      </c>
      <c r="O72" s="739" t="s">
        <v>1273</v>
      </c>
      <c r="P72" s="656">
        <v>1</v>
      </c>
      <c r="Q72" s="422">
        <f t="shared" si="5"/>
        <v>1587.4999999999914</v>
      </c>
      <c r="R72" s="532"/>
      <c r="S72" s="115"/>
    </row>
    <row r="73" spans="1:19" s="320" customFormat="1" ht="15" customHeight="1">
      <c r="A73" s="14" t="s">
        <v>1257</v>
      </c>
      <c r="B73" s="14" t="s">
        <v>1258</v>
      </c>
      <c r="C73" s="14" t="s">
        <v>1259</v>
      </c>
      <c r="D73" s="740">
        <v>41518</v>
      </c>
      <c r="E73" s="740" t="s">
        <v>53</v>
      </c>
      <c r="F73" s="431">
        <v>41458</v>
      </c>
      <c r="G73" s="14">
        <v>1</v>
      </c>
      <c r="H73" s="429">
        <v>1484</v>
      </c>
      <c r="I73" s="494"/>
      <c r="J73" s="534">
        <v>41479</v>
      </c>
      <c r="K73" s="850">
        <v>1580</v>
      </c>
      <c r="L73" s="742">
        <v>1</v>
      </c>
      <c r="M73" s="418">
        <v>10</v>
      </c>
      <c r="N73" s="743">
        <f t="shared" si="6"/>
        <v>960</v>
      </c>
      <c r="O73" s="740" t="s">
        <v>380</v>
      </c>
      <c r="P73" s="656">
        <v>1.53667</v>
      </c>
      <c r="Q73" s="422">
        <f t="shared" si="5"/>
        <v>624.72749516812326</v>
      </c>
      <c r="R73" s="753"/>
    </row>
    <row r="74" spans="1:19" s="320" customFormat="1" ht="15" customHeight="1">
      <c r="A74" s="14" t="s">
        <v>1266</v>
      </c>
      <c r="B74" s="14" t="s">
        <v>75</v>
      </c>
      <c r="C74" s="14" t="s">
        <v>1267</v>
      </c>
      <c r="D74" s="740">
        <v>41518</v>
      </c>
      <c r="E74" s="740" t="s">
        <v>53</v>
      </c>
      <c r="F74" s="431">
        <v>41466</v>
      </c>
      <c r="G74" s="14">
        <v>1</v>
      </c>
      <c r="H74" s="429">
        <v>8123</v>
      </c>
      <c r="I74" s="494"/>
      <c r="J74" s="534">
        <v>41479</v>
      </c>
      <c r="K74" s="779">
        <v>8280</v>
      </c>
      <c r="L74" s="742">
        <v>0.5</v>
      </c>
      <c r="M74" s="418">
        <v>12.5</v>
      </c>
      <c r="N74" s="743">
        <f t="shared" si="6"/>
        <v>3925</v>
      </c>
      <c r="O74" s="740" t="s">
        <v>379</v>
      </c>
      <c r="P74" s="656">
        <v>1.3223</v>
      </c>
      <c r="Q74" s="422">
        <f t="shared" si="5"/>
        <v>2968.312788323376</v>
      </c>
      <c r="R74" s="753"/>
    </row>
    <row r="75" spans="1:19" s="320" customFormat="1" ht="15" customHeight="1">
      <c r="A75" s="14" t="s">
        <v>59</v>
      </c>
      <c r="B75" s="14" t="s">
        <v>58</v>
      </c>
      <c r="C75" s="14" t="s">
        <v>1271</v>
      </c>
      <c r="D75" s="740">
        <v>41487</v>
      </c>
      <c r="E75" s="740" t="s">
        <v>53</v>
      </c>
      <c r="F75" s="431">
        <v>41477</v>
      </c>
      <c r="G75" s="14">
        <v>1</v>
      </c>
      <c r="H75" s="429">
        <v>1311.95</v>
      </c>
      <c r="I75" s="494"/>
      <c r="J75" s="534">
        <v>41479</v>
      </c>
      <c r="K75" s="779">
        <v>1315</v>
      </c>
      <c r="L75" s="742">
        <v>1</v>
      </c>
      <c r="M75" s="418">
        <v>100</v>
      </c>
      <c r="N75" s="743">
        <f t="shared" si="6"/>
        <v>304.99999999999545</v>
      </c>
      <c r="O75" s="739" t="s">
        <v>1273</v>
      </c>
      <c r="P75" s="656">
        <v>1</v>
      </c>
      <c r="Q75" s="422">
        <f t="shared" si="5"/>
        <v>304.99999999999545</v>
      </c>
      <c r="R75" s="753"/>
    </row>
    <row r="76" spans="1:19" s="320" customFormat="1" ht="15" customHeight="1">
      <c r="A76" s="14" t="s">
        <v>1058</v>
      </c>
      <c r="B76" s="14" t="s">
        <v>70</v>
      </c>
      <c r="C76" s="14" t="s">
        <v>1272</v>
      </c>
      <c r="D76" s="740">
        <v>41487</v>
      </c>
      <c r="E76" s="740" t="s">
        <v>53</v>
      </c>
      <c r="F76" s="431">
        <v>41477</v>
      </c>
      <c r="G76" s="14">
        <v>1</v>
      </c>
      <c r="H76" s="429">
        <v>321.05</v>
      </c>
      <c r="I76" s="494"/>
      <c r="J76" s="534">
        <v>41480</v>
      </c>
      <c r="K76" s="779">
        <v>314.5</v>
      </c>
      <c r="L76" s="742">
        <v>0.05</v>
      </c>
      <c r="M76" s="418">
        <v>12.5</v>
      </c>
      <c r="N76" s="743">
        <f t="shared" si="6"/>
        <v>-1637.5000000000027</v>
      </c>
      <c r="O76" s="739" t="s">
        <v>1273</v>
      </c>
      <c r="P76" s="656">
        <v>1</v>
      </c>
      <c r="Q76" s="467">
        <f t="shared" si="5"/>
        <v>-1637.5000000000027</v>
      </c>
      <c r="R76" s="753"/>
    </row>
    <row r="77" spans="1:19" s="320" customFormat="1" ht="15" customHeight="1">
      <c r="A77" s="14" t="s">
        <v>897</v>
      </c>
      <c r="B77" s="14" t="s">
        <v>807</v>
      </c>
      <c r="C77" s="14" t="s">
        <v>1280</v>
      </c>
      <c r="D77" s="740">
        <v>41518</v>
      </c>
      <c r="E77" s="740" t="s">
        <v>53</v>
      </c>
      <c r="F77" s="431">
        <v>41500</v>
      </c>
      <c r="G77" s="14">
        <v>1</v>
      </c>
      <c r="H77" s="429">
        <v>299</v>
      </c>
      <c r="I77" s="494"/>
      <c r="J77" s="534">
        <v>41505</v>
      </c>
      <c r="K77" s="779">
        <v>294.8</v>
      </c>
      <c r="L77" s="742">
        <v>0.01</v>
      </c>
      <c r="M77" s="418">
        <v>4.2</v>
      </c>
      <c r="N77" s="743">
        <f t="shared" ref="N77:N83" si="7">SUM((K77-H77)/L77*M77)*G77</f>
        <v>-1763.9999999999952</v>
      </c>
      <c r="O77" s="740" t="s">
        <v>884</v>
      </c>
      <c r="P77" s="656">
        <v>1</v>
      </c>
      <c r="Q77" s="422">
        <f t="shared" ref="Q77:Q83" si="8">SUM(N77*P77)</f>
        <v>-1763.9999999999952</v>
      </c>
      <c r="R77" s="753"/>
    </row>
    <row r="78" spans="1:19" s="320" customFormat="1" ht="15" customHeight="1">
      <c r="A78" s="14" t="s">
        <v>923</v>
      </c>
      <c r="B78" s="14" t="s">
        <v>2</v>
      </c>
      <c r="C78" s="14" t="s">
        <v>1279</v>
      </c>
      <c r="D78" s="740">
        <v>41548</v>
      </c>
      <c r="E78" s="740" t="s">
        <v>53</v>
      </c>
      <c r="F78" s="431">
        <v>41501</v>
      </c>
      <c r="G78" s="14">
        <v>1</v>
      </c>
      <c r="H78" s="429">
        <v>109.93</v>
      </c>
      <c r="I78" s="494"/>
      <c r="J78" s="534">
        <v>41506</v>
      </c>
      <c r="K78" s="779">
        <v>108.77</v>
      </c>
      <c r="L78" s="742">
        <v>0.01</v>
      </c>
      <c r="M78" s="418">
        <v>10</v>
      </c>
      <c r="N78" s="743">
        <f t="shared" si="7"/>
        <v>-1160.0000000000109</v>
      </c>
      <c r="O78" s="740" t="s">
        <v>884</v>
      </c>
      <c r="P78" s="656">
        <v>1</v>
      </c>
      <c r="Q78" s="422">
        <f t="shared" si="8"/>
        <v>-1160.0000000000109</v>
      </c>
      <c r="R78" s="753"/>
    </row>
    <row r="79" spans="1:19" s="320" customFormat="1" ht="15" customHeight="1">
      <c r="A79" s="14" t="s">
        <v>1281</v>
      </c>
      <c r="B79" s="14" t="s">
        <v>919</v>
      </c>
      <c r="C79" s="14" t="s">
        <v>1282</v>
      </c>
      <c r="D79" s="740">
        <v>41518</v>
      </c>
      <c r="E79" s="740" t="s">
        <v>53</v>
      </c>
      <c r="F79" s="431">
        <v>41502</v>
      </c>
      <c r="G79" s="14">
        <v>1</v>
      </c>
      <c r="H79" s="429">
        <v>43.28</v>
      </c>
      <c r="I79" s="494"/>
      <c r="J79" s="534">
        <v>41508</v>
      </c>
      <c r="K79" s="779">
        <v>42.65</v>
      </c>
      <c r="L79" s="742">
        <v>0.01</v>
      </c>
      <c r="M79" s="418">
        <v>6</v>
      </c>
      <c r="N79" s="743">
        <f t="shared" si="7"/>
        <v>-378.00000000000153</v>
      </c>
      <c r="O79" s="740" t="s">
        <v>884</v>
      </c>
      <c r="P79" s="656">
        <v>1</v>
      </c>
      <c r="Q79" s="422">
        <f t="shared" si="8"/>
        <v>-378.00000000000153</v>
      </c>
      <c r="R79" s="753"/>
    </row>
    <row r="80" spans="1:19" s="320" customFormat="1" ht="15" customHeight="1">
      <c r="A80" s="14" t="s">
        <v>1</v>
      </c>
      <c r="B80" s="14" t="s">
        <v>2</v>
      </c>
      <c r="C80" s="14" t="s">
        <v>1279</v>
      </c>
      <c r="D80" s="740">
        <v>41548</v>
      </c>
      <c r="E80" s="740" t="s">
        <v>53</v>
      </c>
      <c r="F80" s="431">
        <v>41512</v>
      </c>
      <c r="G80" s="14">
        <v>1</v>
      </c>
      <c r="H80" s="429">
        <v>111.5</v>
      </c>
      <c r="I80" s="494"/>
      <c r="J80" s="534">
        <v>41512</v>
      </c>
      <c r="K80" s="779">
        <v>110.5</v>
      </c>
      <c r="L80" s="742">
        <v>0.01</v>
      </c>
      <c r="M80" s="418">
        <v>10</v>
      </c>
      <c r="N80" s="743">
        <f t="shared" si="7"/>
        <v>-1000</v>
      </c>
      <c r="O80" s="740" t="s">
        <v>884</v>
      </c>
      <c r="P80" s="738">
        <v>1</v>
      </c>
      <c r="Q80" s="422">
        <f t="shared" si="8"/>
        <v>-1000</v>
      </c>
      <c r="R80" s="753"/>
    </row>
    <row r="81" spans="1:18">
      <c r="A81" s="14" t="s">
        <v>52</v>
      </c>
      <c r="B81" s="14" t="s">
        <v>1308</v>
      </c>
      <c r="C81" s="14" t="s">
        <v>1309</v>
      </c>
      <c r="D81" s="740">
        <v>41518</v>
      </c>
      <c r="E81" s="740" t="s">
        <v>53</v>
      </c>
      <c r="F81" s="431">
        <v>41513</v>
      </c>
      <c r="G81" s="14">
        <v>1</v>
      </c>
      <c r="H81" s="429">
        <v>1557</v>
      </c>
      <c r="I81" s="494"/>
      <c r="J81" s="534">
        <v>41513</v>
      </c>
      <c r="K81" s="779">
        <v>1528.6</v>
      </c>
      <c r="L81" s="781">
        <v>0.1</v>
      </c>
      <c r="M81" s="782">
        <v>5</v>
      </c>
      <c r="N81" s="743">
        <f t="shared" si="7"/>
        <v>-1420.0000000000045</v>
      </c>
      <c r="O81" s="740" t="s">
        <v>884</v>
      </c>
      <c r="P81" s="738">
        <v>1</v>
      </c>
      <c r="Q81" s="422">
        <f t="shared" si="8"/>
        <v>-1420.0000000000045</v>
      </c>
    </row>
    <row r="82" spans="1:18" s="320" customFormat="1" ht="15" customHeight="1">
      <c r="A82" s="14" t="s">
        <v>1305</v>
      </c>
      <c r="B82" s="14" t="s">
        <v>1306</v>
      </c>
      <c r="C82" s="515" t="s">
        <v>1307</v>
      </c>
      <c r="D82" s="740">
        <v>41518</v>
      </c>
      <c r="E82" s="740" t="s">
        <v>53</v>
      </c>
      <c r="F82" s="431">
        <v>41512</v>
      </c>
      <c r="G82" s="14">
        <v>1</v>
      </c>
      <c r="H82" s="429">
        <v>506.75</v>
      </c>
      <c r="I82" s="494"/>
      <c r="J82" s="534">
        <v>41514</v>
      </c>
      <c r="K82" s="779">
        <v>492.25</v>
      </c>
      <c r="L82" s="742">
        <v>0.25</v>
      </c>
      <c r="M82" s="418">
        <v>12.5</v>
      </c>
      <c r="N82" s="743">
        <f t="shared" si="7"/>
        <v>-725</v>
      </c>
      <c r="O82" s="740" t="s">
        <v>884</v>
      </c>
      <c r="P82" s="738">
        <v>1</v>
      </c>
      <c r="Q82" s="422">
        <f t="shared" si="8"/>
        <v>-725</v>
      </c>
      <c r="R82" s="753"/>
    </row>
    <row r="83" spans="1:18" s="320" customFormat="1" ht="15" customHeight="1">
      <c r="A83" s="14" t="s">
        <v>1302</v>
      </c>
      <c r="B83" s="14" t="s">
        <v>49</v>
      </c>
      <c r="C83" s="14" t="s">
        <v>1303</v>
      </c>
      <c r="D83" s="740">
        <v>41518</v>
      </c>
      <c r="E83" s="740" t="s">
        <v>53</v>
      </c>
      <c r="F83" s="431">
        <v>41513</v>
      </c>
      <c r="G83" s="14">
        <v>1</v>
      </c>
      <c r="H83" s="429">
        <v>953</v>
      </c>
      <c r="I83" s="494"/>
      <c r="J83" s="534">
        <v>41519</v>
      </c>
      <c r="K83" s="779">
        <v>954</v>
      </c>
      <c r="L83" s="742">
        <v>0.25</v>
      </c>
      <c r="M83" s="418">
        <v>25</v>
      </c>
      <c r="N83" s="743">
        <f t="shared" si="7"/>
        <v>100</v>
      </c>
      <c r="O83" s="740" t="s">
        <v>884</v>
      </c>
      <c r="P83" s="738">
        <v>1</v>
      </c>
      <c r="Q83" s="422">
        <f t="shared" si="8"/>
        <v>100</v>
      </c>
      <c r="R83" s="753"/>
    </row>
    <row r="84" spans="1:18" s="320" customFormat="1" ht="15" customHeight="1">
      <c r="A84" s="14" t="s">
        <v>981</v>
      </c>
      <c r="B84" s="14" t="s">
        <v>738</v>
      </c>
      <c r="C84" s="14" t="s">
        <v>1310</v>
      </c>
      <c r="D84" s="740">
        <v>41548</v>
      </c>
      <c r="E84" s="740" t="s">
        <v>53</v>
      </c>
      <c r="F84" s="431">
        <v>41515</v>
      </c>
      <c r="G84" s="14">
        <v>1</v>
      </c>
      <c r="H84" s="429">
        <v>3.641</v>
      </c>
      <c r="I84" s="494"/>
      <c r="J84" s="534">
        <v>41523</v>
      </c>
      <c r="K84" s="779">
        <v>3.56</v>
      </c>
      <c r="L84" s="742">
        <v>1E-3</v>
      </c>
      <c r="M84" s="418">
        <v>10</v>
      </c>
      <c r="N84" s="743">
        <f>SUM((K84-H84)/L84*M84)*G84</f>
        <v>-809.99999999999955</v>
      </c>
      <c r="O84" s="740" t="s">
        <v>884</v>
      </c>
      <c r="P84" s="738">
        <v>1</v>
      </c>
      <c r="Q84" s="422">
        <f t="shared" ref="Q84:Q92" si="9">SUM(N84*P84)</f>
        <v>-809.99999999999955</v>
      </c>
      <c r="R84" s="753"/>
    </row>
    <row r="85" spans="1:18" s="326" customFormat="1" ht="15" customHeight="1">
      <c r="A85" s="448" t="s">
        <v>386</v>
      </c>
      <c r="B85" s="448" t="s">
        <v>1061</v>
      </c>
      <c r="C85" s="448" t="s">
        <v>1311</v>
      </c>
      <c r="D85" s="765">
        <v>41548</v>
      </c>
      <c r="E85" s="765" t="s">
        <v>78</v>
      </c>
      <c r="F85" s="766">
        <v>41516</v>
      </c>
      <c r="G85" s="448">
        <v>1</v>
      </c>
      <c r="H85" s="767">
        <v>83.07</v>
      </c>
      <c r="I85" s="768"/>
      <c r="J85" s="534">
        <v>41517</v>
      </c>
      <c r="K85" s="780">
        <v>84.2</v>
      </c>
      <c r="L85" s="769">
        <v>0.01</v>
      </c>
      <c r="M85" s="462">
        <v>5</v>
      </c>
      <c r="N85" s="770">
        <f>SUM((H85-K85)/L85*M85)*G85</f>
        <v>-565.00000000000477</v>
      </c>
      <c r="O85" s="765" t="s">
        <v>884</v>
      </c>
      <c r="P85" s="656">
        <v>1</v>
      </c>
      <c r="Q85" s="467">
        <f t="shared" si="9"/>
        <v>-565.00000000000477</v>
      </c>
      <c r="R85" s="771"/>
    </row>
    <row r="86" spans="1:18" s="320" customFormat="1" ht="15" customHeight="1">
      <c r="A86" s="14" t="s">
        <v>84</v>
      </c>
      <c r="B86" s="14" t="s">
        <v>83</v>
      </c>
      <c r="C86" s="14" t="s">
        <v>1360</v>
      </c>
      <c r="D86" s="740">
        <v>41579</v>
      </c>
      <c r="E86" s="740" t="s">
        <v>53</v>
      </c>
      <c r="F86" s="431">
        <v>41544</v>
      </c>
      <c r="G86" s="14">
        <v>2</v>
      </c>
      <c r="H86" s="429">
        <v>301.60000000000002</v>
      </c>
      <c r="I86" s="494"/>
      <c r="J86" s="534">
        <v>41544</v>
      </c>
      <c r="K86" s="779">
        <v>299</v>
      </c>
      <c r="L86" s="742">
        <v>0.01</v>
      </c>
      <c r="M86" s="418">
        <v>4.2</v>
      </c>
      <c r="N86" s="743">
        <f>SUM((K86-H86)/L86*M86)*G86</f>
        <v>-2184.0000000000191</v>
      </c>
      <c r="O86" s="740" t="s">
        <v>884</v>
      </c>
      <c r="P86" s="738">
        <v>1</v>
      </c>
      <c r="Q86" s="422">
        <f t="shared" si="9"/>
        <v>-2184.0000000000191</v>
      </c>
      <c r="R86" s="753"/>
    </row>
    <row r="87" spans="1:18" s="326" customFormat="1" ht="15" customHeight="1">
      <c r="A87" s="448" t="s">
        <v>1335</v>
      </c>
      <c r="B87" s="448" t="s">
        <v>916</v>
      </c>
      <c r="C87" s="448" t="s">
        <v>1336</v>
      </c>
      <c r="D87" s="765">
        <v>41579</v>
      </c>
      <c r="E87" s="765" t="s">
        <v>78</v>
      </c>
      <c r="F87" s="766">
        <v>41534</v>
      </c>
      <c r="G87" s="448">
        <v>6</v>
      </c>
      <c r="H87" s="767">
        <v>1718</v>
      </c>
      <c r="I87" s="768"/>
      <c r="J87" s="534">
        <v>41540</v>
      </c>
      <c r="K87" s="780">
        <v>1702</v>
      </c>
      <c r="L87" s="769">
        <v>1</v>
      </c>
      <c r="M87" s="462">
        <v>10</v>
      </c>
      <c r="N87" s="770">
        <f>SUM((H87-K87)/L87*M87)*G87</f>
        <v>960</v>
      </c>
      <c r="O87" s="765" t="s">
        <v>884</v>
      </c>
      <c r="P87" s="656">
        <v>1</v>
      </c>
      <c r="Q87" s="467">
        <f t="shared" si="9"/>
        <v>960</v>
      </c>
      <c r="R87" s="771"/>
    </row>
    <row r="88" spans="1:18" s="320" customFormat="1" ht="15" customHeight="1">
      <c r="A88" s="14" t="s">
        <v>50</v>
      </c>
      <c r="B88" s="14" t="s">
        <v>1061</v>
      </c>
      <c r="C88" s="14" t="s">
        <v>1359</v>
      </c>
      <c r="D88" s="740">
        <v>41548</v>
      </c>
      <c r="E88" s="740" t="s">
        <v>53</v>
      </c>
      <c r="F88" s="431">
        <v>41544</v>
      </c>
      <c r="G88" s="14">
        <v>3</v>
      </c>
      <c r="H88" s="429">
        <v>927.03</v>
      </c>
      <c r="I88" s="494"/>
      <c r="J88" s="534">
        <v>41547</v>
      </c>
      <c r="K88" s="779">
        <v>918.97</v>
      </c>
      <c r="L88" s="742">
        <v>0.25</v>
      </c>
      <c r="M88" s="418">
        <v>25</v>
      </c>
      <c r="N88" s="743">
        <f>SUM((K88-H88)/L88*M88)*G88</f>
        <v>-2417.9999999999836</v>
      </c>
      <c r="O88" s="740" t="s">
        <v>884</v>
      </c>
      <c r="P88" s="738">
        <v>1</v>
      </c>
      <c r="Q88" s="422">
        <f t="shared" si="9"/>
        <v>-2417.9999999999836</v>
      </c>
      <c r="R88" s="753"/>
    </row>
    <row r="89" spans="1:18" s="326" customFormat="1" ht="15" customHeight="1">
      <c r="A89" s="448" t="s">
        <v>1370</v>
      </c>
      <c r="B89" s="448" t="s">
        <v>2</v>
      </c>
      <c r="C89" s="448" t="s">
        <v>1371</v>
      </c>
      <c r="D89" s="765">
        <v>41579</v>
      </c>
      <c r="E89" s="765" t="s">
        <v>78</v>
      </c>
      <c r="F89" s="766">
        <v>41548</v>
      </c>
      <c r="G89" s="448">
        <v>2</v>
      </c>
      <c r="H89" s="767">
        <v>106.9</v>
      </c>
      <c r="I89" s="768"/>
      <c r="J89" s="534">
        <v>41548</v>
      </c>
      <c r="K89" s="780">
        <v>107.92</v>
      </c>
      <c r="L89" s="769">
        <v>0.01</v>
      </c>
      <c r="M89" s="462">
        <v>10</v>
      </c>
      <c r="N89" s="770">
        <f>SUM((H89-K89)/L89*M89)*G89</f>
        <v>-2039.999999999992</v>
      </c>
      <c r="O89" s="765" t="s">
        <v>884</v>
      </c>
      <c r="P89" s="656">
        <v>1</v>
      </c>
      <c r="Q89" s="467">
        <f t="shared" si="9"/>
        <v>-2039.999999999992</v>
      </c>
      <c r="R89" s="771"/>
    </row>
    <row r="90" spans="1:18" s="320" customFormat="1" ht="15" customHeight="1">
      <c r="A90" s="14" t="s">
        <v>981</v>
      </c>
      <c r="B90" s="14" t="s">
        <v>738</v>
      </c>
      <c r="C90" s="14" t="s">
        <v>1372</v>
      </c>
      <c r="D90" s="740">
        <v>41579</v>
      </c>
      <c r="E90" s="740" t="s">
        <v>53</v>
      </c>
      <c r="F90" s="431">
        <v>40544</v>
      </c>
      <c r="G90" s="14">
        <v>4</v>
      </c>
      <c r="H90" s="429">
        <v>3.6259999999999999</v>
      </c>
      <c r="I90" s="494"/>
      <c r="J90" s="534">
        <v>41549</v>
      </c>
      <c r="K90" s="779">
        <v>3.5760000000000001</v>
      </c>
      <c r="L90" s="742">
        <v>1E-3</v>
      </c>
      <c r="M90" s="418">
        <v>10</v>
      </c>
      <c r="N90" s="743">
        <f>SUM((K90-H90)/L90*M90)*G90</f>
        <v>-1999.999999999993</v>
      </c>
      <c r="O90" s="740" t="s">
        <v>884</v>
      </c>
      <c r="P90" s="738">
        <v>1</v>
      </c>
      <c r="Q90" s="422">
        <f t="shared" si="9"/>
        <v>-1999.999999999993</v>
      </c>
      <c r="R90" s="753"/>
    </row>
    <row r="91" spans="1:18" s="326" customFormat="1" ht="15" customHeight="1">
      <c r="A91" s="448" t="s">
        <v>1367</v>
      </c>
      <c r="B91" s="448" t="s">
        <v>1368</v>
      </c>
      <c r="C91" s="448" t="s">
        <v>1369</v>
      </c>
      <c r="D91" s="765">
        <v>41579</v>
      </c>
      <c r="E91" s="765" t="s">
        <v>78</v>
      </c>
      <c r="F91" s="766">
        <v>41547</v>
      </c>
      <c r="G91" s="448">
        <v>2</v>
      </c>
      <c r="H91" s="767">
        <v>101.7</v>
      </c>
      <c r="I91" s="768"/>
      <c r="J91" s="534">
        <v>41549</v>
      </c>
      <c r="K91" s="780">
        <v>102.7</v>
      </c>
      <c r="L91" s="769">
        <v>0.01</v>
      </c>
      <c r="M91" s="462">
        <v>10</v>
      </c>
      <c r="N91" s="770">
        <f>SUM((H91-K91)/L91*M91)*G91</f>
        <v>-2000</v>
      </c>
      <c r="O91" s="765" t="s">
        <v>884</v>
      </c>
      <c r="P91" s="656">
        <v>1</v>
      </c>
      <c r="Q91" s="467">
        <f t="shared" si="9"/>
        <v>-2000</v>
      </c>
      <c r="R91" s="771"/>
    </row>
    <row r="92" spans="1:18" s="326" customFormat="1" ht="15" customHeight="1">
      <c r="A92" s="448" t="s">
        <v>107</v>
      </c>
      <c r="B92" s="448" t="s">
        <v>106</v>
      </c>
      <c r="C92" s="448" t="s">
        <v>1365</v>
      </c>
      <c r="D92" s="765">
        <v>41579</v>
      </c>
      <c r="E92" s="765" t="s">
        <v>78</v>
      </c>
      <c r="F92" s="766">
        <v>41547</v>
      </c>
      <c r="G92" s="448">
        <v>1</v>
      </c>
      <c r="H92" s="767">
        <v>1292.5</v>
      </c>
      <c r="I92" s="768"/>
      <c r="J92" s="534">
        <v>41551</v>
      </c>
      <c r="K92" s="854">
        <v>1290</v>
      </c>
      <c r="L92" s="769">
        <v>0.25</v>
      </c>
      <c r="M92" s="462">
        <v>12.5</v>
      </c>
      <c r="N92" s="770">
        <f>SUM((H92-K92)/L92*M92)*G92</f>
        <v>125</v>
      </c>
      <c r="O92" s="765" t="s">
        <v>884</v>
      </c>
      <c r="P92" s="656">
        <v>1</v>
      </c>
      <c r="Q92" s="467">
        <f t="shared" si="9"/>
        <v>125</v>
      </c>
      <c r="R92" s="771"/>
    </row>
    <row r="93" spans="1:18" s="326" customFormat="1" ht="15" customHeight="1">
      <c r="A93" s="448" t="s">
        <v>1305</v>
      </c>
      <c r="B93" s="448" t="s">
        <v>1306</v>
      </c>
      <c r="C93" s="448" t="s">
        <v>1366</v>
      </c>
      <c r="D93" s="765">
        <v>41609</v>
      </c>
      <c r="E93" s="765" t="s">
        <v>78</v>
      </c>
      <c r="F93" s="766">
        <v>41547</v>
      </c>
      <c r="G93" s="448">
        <v>4</v>
      </c>
      <c r="H93" s="767">
        <v>446.5</v>
      </c>
      <c r="I93" s="768"/>
      <c r="J93" s="534">
        <v>41554</v>
      </c>
      <c r="K93" s="780">
        <v>444</v>
      </c>
      <c r="L93" s="769">
        <v>0.25</v>
      </c>
      <c r="M93" s="462">
        <v>12.5</v>
      </c>
      <c r="N93" s="770">
        <f>SUM((H93-K93)/L93*M93)*G93</f>
        <v>500</v>
      </c>
      <c r="O93" s="765" t="s">
        <v>884</v>
      </c>
      <c r="P93" s="656">
        <v>1</v>
      </c>
      <c r="Q93" s="467">
        <f>SUM(N93*P93)</f>
        <v>500</v>
      </c>
      <c r="R93" s="771"/>
    </row>
    <row r="94" spans="1:18" s="320" customFormat="1" ht="15" customHeight="1">
      <c r="A94" s="14" t="s">
        <v>386</v>
      </c>
      <c r="B94" s="14" t="s">
        <v>1061</v>
      </c>
      <c r="C94" s="14" t="s">
        <v>1358</v>
      </c>
      <c r="D94" s="740">
        <v>41609</v>
      </c>
      <c r="E94" s="740" t="s">
        <v>53</v>
      </c>
      <c r="F94" s="431">
        <v>41544</v>
      </c>
      <c r="G94" s="14">
        <v>8</v>
      </c>
      <c r="H94" s="429">
        <v>86.09</v>
      </c>
      <c r="I94" s="494"/>
      <c r="J94" s="534">
        <v>41554</v>
      </c>
      <c r="K94" s="779">
        <v>86.49</v>
      </c>
      <c r="L94" s="742">
        <v>0.01</v>
      </c>
      <c r="M94" s="418">
        <v>5</v>
      </c>
      <c r="N94" s="743">
        <f>SUM((K94-H94)/L94*M94)*G94</f>
        <v>1599.9999999999659</v>
      </c>
      <c r="O94" s="740" t="s">
        <v>884</v>
      </c>
      <c r="P94" s="738">
        <v>1</v>
      </c>
      <c r="Q94" s="422">
        <f>SUM(N94*P94)</f>
        <v>1599.9999999999659</v>
      </c>
      <c r="R94" s="753"/>
    </row>
    <row r="95" spans="1:18" s="326" customFormat="1" ht="15" customHeight="1">
      <c r="A95" s="448" t="s">
        <v>1281</v>
      </c>
      <c r="B95" s="448" t="s">
        <v>1363</v>
      </c>
      <c r="C95" s="448" t="s">
        <v>1364</v>
      </c>
      <c r="D95" s="765">
        <v>41609</v>
      </c>
      <c r="E95" s="765" t="s">
        <v>78</v>
      </c>
      <c r="F95" s="766">
        <v>41547</v>
      </c>
      <c r="G95" s="448">
        <v>5</v>
      </c>
      <c r="H95" s="767">
        <v>41.46</v>
      </c>
      <c r="I95" s="768"/>
      <c r="J95" s="534">
        <v>41555</v>
      </c>
      <c r="K95" s="780">
        <v>40.5</v>
      </c>
      <c r="L95" s="769">
        <v>0.01</v>
      </c>
      <c r="M95" s="462">
        <v>6</v>
      </c>
      <c r="N95" s="770">
        <f>SUM((H95-K95)/L95*M95)*G95</f>
        <v>2880.0000000000023</v>
      </c>
      <c r="O95" s="765" t="s">
        <v>884</v>
      </c>
      <c r="P95" s="656">
        <v>1</v>
      </c>
      <c r="Q95" s="467">
        <f t="shared" ref="Q95:Q100" si="10">SUM(N95*P95)</f>
        <v>2880.0000000000023</v>
      </c>
      <c r="R95" s="771"/>
    </row>
    <row r="96" spans="1:18" s="320" customFormat="1" ht="15" customHeight="1">
      <c r="A96" s="14" t="s">
        <v>983</v>
      </c>
      <c r="B96" s="14" t="s">
        <v>984</v>
      </c>
      <c r="C96" s="14" t="s">
        <v>1382</v>
      </c>
      <c r="D96" s="740">
        <v>41699</v>
      </c>
      <c r="E96" s="740" t="s">
        <v>53</v>
      </c>
      <c r="F96" s="431">
        <v>41555</v>
      </c>
      <c r="G96" s="14">
        <v>14</v>
      </c>
      <c r="H96" s="429">
        <v>18.63</v>
      </c>
      <c r="I96" s="494"/>
      <c r="J96" s="534">
        <v>41555</v>
      </c>
      <c r="K96" s="779">
        <v>18.489999999999998</v>
      </c>
      <c r="L96" s="742">
        <v>0.01</v>
      </c>
      <c r="M96" s="418">
        <v>11.2</v>
      </c>
      <c r="N96" s="743">
        <f>SUM((K96-H96)/L96*M96)*G96</f>
        <v>-2195.2000000000089</v>
      </c>
      <c r="O96" s="740" t="s">
        <v>884</v>
      </c>
      <c r="P96" s="738">
        <v>1</v>
      </c>
      <c r="Q96" s="422">
        <f t="shared" si="10"/>
        <v>-2195.2000000000089</v>
      </c>
      <c r="R96" s="753"/>
    </row>
    <row r="97" spans="1:18" s="320" customFormat="1" ht="15" customHeight="1">
      <c r="A97" s="14" t="s">
        <v>1302</v>
      </c>
      <c r="B97" s="14" t="s">
        <v>49</v>
      </c>
      <c r="C97" s="14" t="s">
        <v>1383</v>
      </c>
      <c r="D97" s="740">
        <v>41548</v>
      </c>
      <c r="E97" s="740" t="s">
        <v>53</v>
      </c>
      <c r="F97" s="431">
        <v>41555</v>
      </c>
      <c r="G97" s="14">
        <v>2</v>
      </c>
      <c r="H97" s="429">
        <v>935.5</v>
      </c>
      <c r="I97" s="494"/>
      <c r="J97" s="534">
        <v>41556</v>
      </c>
      <c r="K97" s="779">
        <v>927.5</v>
      </c>
      <c r="L97" s="742">
        <v>0.25</v>
      </c>
      <c r="M97" s="418">
        <v>25</v>
      </c>
      <c r="N97" s="743">
        <f>SUM((K97-H97)/L97*M97)*G97</f>
        <v>-1600</v>
      </c>
      <c r="O97" s="740" t="s">
        <v>884</v>
      </c>
      <c r="P97" s="738">
        <v>1</v>
      </c>
      <c r="Q97" s="422">
        <f t="shared" si="10"/>
        <v>-1600</v>
      </c>
      <c r="R97" s="753"/>
    </row>
    <row r="98" spans="1:18" s="320" customFormat="1" ht="15" customHeight="1">
      <c r="A98" s="14" t="s">
        <v>981</v>
      </c>
      <c r="B98" s="14" t="s">
        <v>738</v>
      </c>
      <c r="C98" s="14" t="s">
        <v>1372</v>
      </c>
      <c r="D98" s="740">
        <v>41579</v>
      </c>
      <c r="E98" s="740" t="s">
        <v>53</v>
      </c>
      <c r="F98" s="431">
        <v>41555</v>
      </c>
      <c r="G98" s="14">
        <v>4</v>
      </c>
      <c r="H98" s="429">
        <v>3.6779999999999999</v>
      </c>
      <c r="I98" s="494"/>
      <c r="J98" s="534">
        <v>41565</v>
      </c>
      <c r="K98" s="779">
        <v>3.8370000000000002</v>
      </c>
      <c r="L98" s="742">
        <v>1E-3</v>
      </c>
      <c r="M98" s="418">
        <v>10</v>
      </c>
      <c r="N98" s="743">
        <f>SUM((K98-H98)/L98*M98)*G98</f>
        <v>6360.00000000001</v>
      </c>
      <c r="O98" s="740" t="s">
        <v>884</v>
      </c>
      <c r="P98" s="738">
        <v>1</v>
      </c>
      <c r="Q98" s="422">
        <f t="shared" si="10"/>
        <v>6360.00000000001</v>
      </c>
      <c r="R98" s="753"/>
    </row>
    <row r="99" spans="1:18" s="320" customFormat="1" ht="15" customHeight="1">
      <c r="A99" s="14" t="s">
        <v>48</v>
      </c>
      <c r="B99" s="14" t="s">
        <v>47</v>
      </c>
      <c r="C99" s="14" t="s">
        <v>1361</v>
      </c>
      <c r="D99" s="740">
        <v>41548</v>
      </c>
      <c r="E99" s="740" t="s">
        <v>53</v>
      </c>
      <c r="F99" s="431">
        <v>41557</v>
      </c>
      <c r="G99" s="14">
        <v>7</v>
      </c>
      <c r="H99" s="429">
        <v>166.97499999999999</v>
      </c>
      <c r="I99" s="494"/>
      <c r="J99" s="534">
        <v>41563</v>
      </c>
      <c r="K99" s="779">
        <v>167</v>
      </c>
      <c r="L99" s="742">
        <v>2.5000000000000001E-2</v>
      </c>
      <c r="M99" s="418">
        <v>12.5</v>
      </c>
      <c r="N99" s="743">
        <f>SUM((K99-H99)/L99*M99)*G99</f>
        <v>87.500000000019895</v>
      </c>
      <c r="O99" s="740" t="s">
        <v>884</v>
      </c>
      <c r="P99" s="738">
        <v>1</v>
      </c>
      <c r="Q99" s="422">
        <f t="shared" si="10"/>
        <v>87.500000000019895</v>
      </c>
      <c r="R99" s="753"/>
    </row>
    <row r="100" spans="1:18" s="320" customFormat="1" ht="15" customHeight="1">
      <c r="A100" s="14" t="s">
        <v>63</v>
      </c>
      <c r="B100" s="14" t="s">
        <v>62</v>
      </c>
      <c r="C100" s="14" t="s">
        <v>1449</v>
      </c>
      <c r="D100" s="740">
        <v>41609</v>
      </c>
      <c r="E100" s="740" t="s">
        <v>53</v>
      </c>
      <c r="F100" s="431">
        <v>41575</v>
      </c>
      <c r="G100" s="14">
        <v>10</v>
      </c>
      <c r="H100" s="429">
        <v>90.56</v>
      </c>
      <c r="I100" s="494"/>
      <c r="J100" s="534">
        <v>41577</v>
      </c>
      <c r="K100" s="779">
        <v>89.9</v>
      </c>
      <c r="L100" s="742">
        <v>2.5000000000000001E-2</v>
      </c>
      <c r="M100" s="418">
        <v>10</v>
      </c>
      <c r="N100" s="743">
        <f>SUM((K100-H100)/L100*M100)*G100</f>
        <v>-2639.9999999999864</v>
      </c>
      <c r="O100" s="740" t="s">
        <v>884</v>
      </c>
      <c r="P100" s="738">
        <v>1</v>
      </c>
      <c r="Q100" s="422">
        <f t="shared" si="10"/>
        <v>-2639.9999999999864</v>
      </c>
      <c r="R100" s="753"/>
    </row>
    <row r="101" spans="1:18" s="326" customFormat="1" ht="15" customHeight="1">
      <c r="A101" s="448" t="s">
        <v>981</v>
      </c>
      <c r="B101" s="448" t="s">
        <v>738</v>
      </c>
      <c r="C101" s="448" t="s">
        <v>1451</v>
      </c>
      <c r="D101" s="765">
        <v>41609</v>
      </c>
      <c r="E101" s="765" t="s">
        <v>78</v>
      </c>
      <c r="F101" s="766">
        <v>41579</v>
      </c>
      <c r="G101" s="448">
        <v>2</v>
      </c>
      <c r="H101" s="767">
        <v>3.5339999999999998</v>
      </c>
      <c r="I101" s="768"/>
      <c r="J101" s="754" t="s">
        <v>1455</v>
      </c>
      <c r="K101" s="780">
        <v>3.548</v>
      </c>
      <c r="L101" s="769">
        <v>1E-3</v>
      </c>
      <c r="M101" s="462">
        <v>10</v>
      </c>
      <c r="N101" s="770">
        <f>SUM((H101-K101)/L101*M101)*G101</f>
        <v>-280.00000000000466</v>
      </c>
      <c r="O101" s="765" t="s">
        <v>884</v>
      </c>
      <c r="P101" s="656">
        <v>1</v>
      </c>
      <c r="Q101" s="467">
        <f t="shared" ref="Q101:Q106" si="11">SUM(N101*P101)</f>
        <v>-280.00000000000466</v>
      </c>
      <c r="R101" s="771"/>
    </row>
    <row r="102" spans="1:18" s="326" customFormat="1" ht="15" customHeight="1">
      <c r="A102" s="448" t="s">
        <v>1305</v>
      </c>
      <c r="B102" s="448" t="s">
        <v>1306</v>
      </c>
      <c r="C102" s="448" t="s">
        <v>1366</v>
      </c>
      <c r="D102" s="765">
        <v>41609</v>
      </c>
      <c r="E102" s="765" t="s">
        <v>78</v>
      </c>
      <c r="F102" s="766">
        <v>41583</v>
      </c>
      <c r="G102" s="448">
        <v>7</v>
      </c>
      <c r="H102" s="767">
        <v>424.5</v>
      </c>
      <c r="I102" s="768"/>
      <c r="J102" s="534">
        <v>41586</v>
      </c>
      <c r="K102" s="780">
        <v>426.6</v>
      </c>
      <c r="L102" s="769">
        <v>0.25</v>
      </c>
      <c r="M102" s="462">
        <v>12.5</v>
      </c>
      <c r="N102" s="770">
        <f>SUM((H102-K102)/L102*M102)*G102</f>
        <v>-735.00000000000796</v>
      </c>
      <c r="O102" s="765" t="s">
        <v>884</v>
      </c>
      <c r="P102" s="656">
        <v>1</v>
      </c>
      <c r="Q102" s="467">
        <f t="shared" si="11"/>
        <v>-735.00000000000796</v>
      </c>
      <c r="R102" s="771"/>
    </row>
    <row r="103" spans="1:18" s="320" customFormat="1" ht="15" customHeight="1">
      <c r="A103" s="14" t="s">
        <v>386</v>
      </c>
      <c r="B103" s="14" t="s">
        <v>1061</v>
      </c>
      <c r="C103" s="14" t="s">
        <v>1358</v>
      </c>
      <c r="D103" s="740">
        <v>41609</v>
      </c>
      <c r="E103" s="740" t="s">
        <v>53</v>
      </c>
      <c r="F103" s="431">
        <v>41584</v>
      </c>
      <c r="G103" s="14">
        <v>3</v>
      </c>
      <c r="H103" s="429">
        <v>76.87</v>
      </c>
      <c r="I103" s="494"/>
      <c r="J103" s="534">
        <v>41586</v>
      </c>
      <c r="K103" s="779">
        <v>75.25</v>
      </c>
      <c r="L103" s="742">
        <v>0.01</v>
      </c>
      <c r="M103" s="418">
        <v>5</v>
      </c>
      <c r="N103" s="743">
        <f>SUM((K103-H103)/L103*M103)*G103</f>
        <v>-2430.0000000000068</v>
      </c>
      <c r="O103" s="740" t="s">
        <v>884</v>
      </c>
      <c r="P103" s="738">
        <v>1</v>
      </c>
      <c r="Q103" s="422">
        <f t="shared" si="11"/>
        <v>-2430.0000000000068</v>
      </c>
      <c r="R103" s="753"/>
    </row>
    <row r="104" spans="1:18" s="326" customFormat="1" ht="15" customHeight="1">
      <c r="A104" s="448" t="s">
        <v>894</v>
      </c>
      <c r="B104" s="448" t="s">
        <v>361</v>
      </c>
      <c r="C104" s="448" t="s">
        <v>1438</v>
      </c>
      <c r="D104" s="765">
        <v>41609</v>
      </c>
      <c r="E104" s="765" t="s">
        <v>78</v>
      </c>
      <c r="F104" s="766">
        <v>41569</v>
      </c>
      <c r="G104" s="448">
        <v>4</v>
      </c>
      <c r="H104" s="767">
        <v>112.15</v>
      </c>
      <c r="I104" s="768"/>
      <c r="J104" s="534">
        <v>41589</v>
      </c>
      <c r="K104" s="780">
        <v>105.4</v>
      </c>
      <c r="L104" s="769">
        <v>0.05</v>
      </c>
      <c r="M104" s="462">
        <v>18.75</v>
      </c>
      <c r="N104" s="770">
        <f>SUM((H104-K104)/L104*M104)*G104</f>
        <v>10125</v>
      </c>
      <c r="O104" s="765" t="s">
        <v>884</v>
      </c>
      <c r="P104" s="656">
        <v>1</v>
      </c>
      <c r="Q104" s="467">
        <f t="shared" si="11"/>
        <v>10125</v>
      </c>
      <c r="R104" s="771"/>
    </row>
    <row r="105" spans="1:18" s="535" customFormat="1" ht="15" customHeight="1">
      <c r="A105" s="600" t="s">
        <v>983</v>
      </c>
      <c r="B105" s="600" t="s">
        <v>1450</v>
      </c>
      <c r="C105" s="600" t="s">
        <v>1382</v>
      </c>
      <c r="D105" s="755">
        <v>41699</v>
      </c>
      <c r="E105" s="755" t="s">
        <v>78</v>
      </c>
      <c r="F105" s="756">
        <v>41577</v>
      </c>
      <c r="G105" s="600">
        <v>7</v>
      </c>
      <c r="H105" s="757">
        <v>18.63</v>
      </c>
      <c r="I105" s="758"/>
      <c r="J105" s="783">
        <v>41597</v>
      </c>
      <c r="K105" s="759">
        <v>17.82</v>
      </c>
      <c r="L105" s="760">
        <v>0.01</v>
      </c>
      <c r="M105" s="761">
        <v>11.2</v>
      </c>
      <c r="N105" s="762">
        <f>SUM((H105-K105)/L105*M105)*G105</f>
        <v>6350.3999999999887</v>
      </c>
      <c r="O105" s="755" t="s">
        <v>884</v>
      </c>
      <c r="P105" s="763">
        <v>1</v>
      </c>
      <c r="Q105" s="786">
        <f t="shared" si="11"/>
        <v>6350.3999999999887</v>
      </c>
      <c r="R105" s="764"/>
    </row>
    <row r="106" spans="1:18" s="320" customFormat="1" ht="15" customHeight="1">
      <c r="A106" s="14" t="s">
        <v>84</v>
      </c>
      <c r="B106" s="14" t="s">
        <v>83</v>
      </c>
      <c r="C106" s="14" t="s">
        <v>1461</v>
      </c>
      <c r="D106" s="740">
        <v>41609</v>
      </c>
      <c r="E106" s="740" t="s">
        <v>53</v>
      </c>
      <c r="F106" s="431">
        <v>41592</v>
      </c>
      <c r="G106" s="14">
        <v>2</v>
      </c>
      <c r="H106" s="429">
        <v>292.58</v>
      </c>
      <c r="I106" s="494"/>
      <c r="J106" s="534">
        <v>41597</v>
      </c>
      <c r="K106" s="779">
        <v>290.2</v>
      </c>
      <c r="L106" s="742">
        <v>0.01</v>
      </c>
      <c r="M106" s="418">
        <v>4.2</v>
      </c>
      <c r="N106" s="743">
        <f>SUM((K106-H106)/L106*M106)*G106</f>
        <v>-1999.1999999999962</v>
      </c>
      <c r="O106" s="740" t="s">
        <v>884</v>
      </c>
      <c r="P106" s="738">
        <v>1</v>
      </c>
      <c r="Q106" s="422">
        <f t="shared" si="11"/>
        <v>-1999.1999999999962</v>
      </c>
      <c r="R106" s="753"/>
    </row>
    <row r="107" spans="1:18" s="326" customFormat="1" ht="15" customHeight="1">
      <c r="A107" s="448" t="s">
        <v>1367</v>
      </c>
      <c r="B107" s="448" t="s">
        <v>1368</v>
      </c>
      <c r="C107" s="448" t="s">
        <v>1477</v>
      </c>
      <c r="D107" s="765">
        <v>41640</v>
      </c>
      <c r="E107" s="765" t="s">
        <v>78</v>
      </c>
      <c r="F107" s="766">
        <v>41605</v>
      </c>
      <c r="G107" s="448">
        <v>3</v>
      </c>
      <c r="H107" s="767">
        <v>92.38</v>
      </c>
      <c r="I107" s="768"/>
      <c r="J107" s="534">
        <v>41610</v>
      </c>
      <c r="K107" s="780">
        <v>93.94</v>
      </c>
      <c r="L107" s="769">
        <v>0.01</v>
      </c>
      <c r="M107" s="462">
        <v>10</v>
      </c>
      <c r="N107" s="770">
        <f>SUM((H107-K107)/L107*M107)*G107</f>
        <v>-4680.0000000000073</v>
      </c>
      <c r="O107" s="765" t="s">
        <v>884</v>
      </c>
      <c r="P107" s="656">
        <v>1</v>
      </c>
      <c r="Q107" s="467">
        <f t="shared" ref="Q107:Q112" si="12">SUM(N107*P107)</f>
        <v>-4680.0000000000073</v>
      </c>
      <c r="R107" s="771"/>
    </row>
    <row r="108" spans="1:18" s="535" customFormat="1" ht="15" customHeight="1">
      <c r="A108" s="600" t="s">
        <v>983</v>
      </c>
      <c r="B108" s="600" t="s">
        <v>1450</v>
      </c>
      <c r="C108" s="600" t="s">
        <v>1382</v>
      </c>
      <c r="D108" s="755">
        <v>41699</v>
      </c>
      <c r="E108" s="755" t="s">
        <v>78</v>
      </c>
      <c r="F108" s="756">
        <v>41603</v>
      </c>
      <c r="G108" s="600">
        <v>7</v>
      </c>
      <c r="H108" s="757">
        <v>17.34</v>
      </c>
      <c r="I108" s="758"/>
      <c r="J108" s="783">
        <v>41628</v>
      </c>
      <c r="K108" s="759">
        <v>16.28</v>
      </c>
      <c r="L108" s="760">
        <v>0.01</v>
      </c>
      <c r="M108" s="761">
        <v>11.2</v>
      </c>
      <c r="N108" s="762">
        <f>SUM((H108-K108)/L108*M108)*G108</f>
        <v>8310.3999999999887</v>
      </c>
      <c r="O108" s="755" t="s">
        <v>884</v>
      </c>
      <c r="P108" s="763">
        <v>1</v>
      </c>
      <c r="Q108" s="786">
        <f t="shared" si="12"/>
        <v>8310.3999999999887</v>
      </c>
      <c r="R108" s="764"/>
    </row>
    <row r="109" spans="1:18" s="320" customFormat="1" ht="15" customHeight="1">
      <c r="A109" s="14" t="s">
        <v>1158</v>
      </c>
      <c r="B109" s="14" t="s">
        <v>79</v>
      </c>
      <c r="C109" s="14" t="s">
        <v>1530</v>
      </c>
      <c r="D109" s="740">
        <v>41671</v>
      </c>
      <c r="E109" s="740" t="s">
        <v>53</v>
      </c>
      <c r="F109" s="431">
        <v>41635</v>
      </c>
      <c r="G109" s="14">
        <v>4</v>
      </c>
      <c r="H109" s="429">
        <v>100.43</v>
      </c>
      <c r="I109" s="494"/>
      <c r="J109" s="534">
        <v>41638</v>
      </c>
      <c r="K109" s="779">
        <v>99.17</v>
      </c>
      <c r="L109" s="742">
        <v>0.01</v>
      </c>
      <c r="M109" s="418">
        <v>10</v>
      </c>
      <c r="N109" s="743">
        <f t="shared" ref="N109:N116" si="13">SUM((K109-H109)/L109*M109)*G109</f>
        <v>-5040.00000000002</v>
      </c>
      <c r="O109" s="740" t="s">
        <v>884</v>
      </c>
      <c r="P109" s="738">
        <v>1</v>
      </c>
      <c r="Q109" s="422">
        <f t="shared" si="12"/>
        <v>-5040.00000000002</v>
      </c>
      <c r="R109" s="753"/>
    </row>
    <row r="110" spans="1:18" s="320" customFormat="1" ht="14.25" customHeight="1">
      <c r="A110" s="14" t="s">
        <v>69</v>
      </c>
      <c r="B110" s="14" t="s">
        <v>68</v>
      </c>
      <c r="C110" s="14" t="s">
        <v>1559</v>
      </c>
      <c r="D110" s="740">
        <v>41699</v>
      </c>
      <c r="E110" s="740" t="s">
        <v>53</v>
      </c>
      <c r="F110" s="431">
        <v>41655</v>
      </c>
      <c r="G110" s="14">
        <v>9</v>
      </c>
      <c r="H110" s="429">
        <v>398.69</v>
      </c>
      <c r="I110" s="494"/>
      <c r="J110" s="534">
        <v>41662</v>
      </c>
      <c r="K110" s="754">
        <v>392.49</v>
      </c>
      <c r="L110" s="742">
        <v>0.25</v>
      </c>
      <c r="M110" s="418">
        <v>12.5</v>
      </c>
      <c r="N110" s="743">
        <f t="shared" si="13"/>
        <v>-2789.999999999995</v>
      </c>
      <c r="O110" s="740" t="s">
        <v>884</v>
      </c>
      <c r="P110" s="738">
        <v>1</v>
      </c>
      <c r="Q110" s="422">
        <f t="shared" si="12"/>
        <v>-2789.999999999995</v>
      </c>
      <c r="R110" s="753"/>
    </row>
    <row r="111" spans="1:18" s="320" customFormat="1" ht="14.25" customHeight="1">
      <c r="A111" s="14" t="s">
        <v>1560</v>
      </c>
      <c r="B111" s="14" t="s">
        <v>1561</v>
      </c>
      <c r="C111" s="14" t="s">
        <v>1562</v>
      </c>
      <c r="D111" s="740">
        <v>41699</v>
      </c>
      <c r="E111" s="740" t="s">
        <v>53</v>
      </c>
      <c r="F111" s="431">
        <v>41655</v>
      </c>
      <c r="G111" s="14">
        <v>4</v>
      </c>
      <c r="H111" s="429">
        <v>86.21</v>
      </c>
      <c r="I111" s="494"/>
      <c r="J111" s="534">
        <v>41663</v>
      </c>
      <c r="K111" s="779">
        <v>86.65</v>
      </c>
      <c r="L111" s="742">
        <v>0.01</v>
      </c>
      <c r="M111" s="418">
        <v>5</v>
      </c>
      <c r="N111" s="743">
        <f t="shared" si="13"/>
        <v>880.00000000002387</v>
      </c>
      <c r="O111" s="740" t="s">
        <v>884</v>
      </c>
      <c r="P111" s="738">
        <v>1</v>
      </c>
      <c r="Q111" s="422">
        <f t="shared" si="12"/>
        <v>880.00000000002387</v>
      </c>
      <c r="R111" s="753"/>
    </row>
    <row r="112" spans="1:18" s="320" customFormat="1" ht="14.25" customHeight="1">
      <c r="A112" s="14" t="s">
        <v>1563</v>
      </c>
      <c r="B112" s="14" t="s">
        <v>360</v>
      </c>
      <c r="C112" s="14" t="s">
        <v>1558</v>
      </c>
      <c r="D112" s="740">
        <v>41699</v>
      </c>
      <c r="E112" s="740" t="s">
        <v>53</v>
      </c>
      <c r="F112" s="431">
        <v>41649</v>
      </c>
      <c r="G112" s="14">
        <v>35</v>
      </c>
      <c r="H112" s="429">
        <v>110.36</v>
      </c>
      <c r="I112" s="494"/>
      <c r="J112" s="534">
        <v>41676</v>
      </c>
      <c r="K112" s="779">
        <v>110.58199999999999</v>
      </c>
      <c r="L112" s="742">
        <v>0.01</v>
      </c>
      <c r="M112" s="418">
        <v>10</v>
      </c>
      <c r="N112" s="743">
        <f t="shared" si="13"/>
        <v>7769.9999999997972</v>
      </c>
      <c r="O112" s="740" t="s">
        <v>379</v>
      </c>
      <c r="P112" s="738">
        <v>1.3607400000000001</v>
      </c>
      <c r="Q112" s="422">
        <f t="shared" si="12"/>
        <v>10572.949799999724</v>
      </c>
      <c r="R112" s="753"/>
    </row>
    <row r="113" spans="1:19" s="320" customFormat="1" ht="14.25" customHeight="1">
      <c r="A113" s="14" t="s">
        <v>1016</v>
      </c>
      <c r="B113" s="14" t="s">
        <v>1017</v>
      </c>
      <c r="C113" s="14" t="s">
        <v>1572</v>
      </c>
      <c r="D113" s="740">
        <v>41699</v>
      </c>
      <c r="E113" s="740" t="s">
        <v>53</v>
      </c>
      <c r="F113" s="431">
        <v>41677</v>
      </c>
      <c r="G113" s="14">
        <v>10</v>
      </c>
      <c r="H113" s="429">
        <v>2948</v>
      </c>
      <c r="I113" s="494"/>
      <c r="J113" s="754">
        <v>41681</v>
      </c>
      <c r="K113" s="779">
        <v>2912</v>
      </c>
      <c r="L113" s="742">
        <v>1</v>
      </c>
      <c r="M113" s="615">
        <v>10</v>
      </c>
      <c r="N113" s="743">
        <f t="shared" si="13"/>
        <v>-3600</v>
      </c>
      <c r="O113" s="740" t="s">
        <v>685</v>
      </c>
      <c r="P113" s="738">
        <v>1</v>
      </c>
      <c r="Q113" s="422">
        <f t="shared" ref="Q113:Q118" si="14">SUM(N113*P113)</f>
        <v>-3600</v>
      </c>
      <c r="R113" s="753"/>
    </row>
    <row r="114" spans="1:19" s="320" customFormat="1" ht="14.25" customHeight="1">
      <c r="A114" s="14" t="s">
        <v>107</v>
      </c>
      <c r="B114" s="14" t="s">
        <v>106</v>
      </c>
      <c r="C114" s="14" t="s">
        <v>1565</v>
      </c>
      <c r="D114" s="740">
        <v>41699</v>
      </c>
      <c r="E114" s="740" t="s">
        <v>53</v>
      </c>
      <c r="F114" s="431">
        <v>41673</v>
      </c>
      <c r="G114" s="14">
        <v>2</v>
      </c>
      <c r="H114" s="429">
        <v>1297.5</v>
      </c>
      <c r="I114" s="494"/>
      <c r="J114" s="754">
        <v>41681</v>
      </c>
      <c r="K114" s="779">
        <v>1315</v>
      </c>
      <c r="L114" s="742">
        <v>1</v>
      </c>
      <c r="M114" s="615">
        <v>10</v>
      </c>
      <c r="N114" s="743">
        <f t="shared" si="13"/>
        <v>350</v>
      </c>
      <c r="O114" s="740" t="s">
        <v>884</v>
      </c>
      <c r="P114" s="738">
        <v>1</v>
      </c>
      <c r="Q114" s="422">
        <f t="shared" si="14"/>
        <v>350</v>
      </c>
      <c r="R114" s="753"/>
    </row>
    <row r="115" spans="1:19" s="320" customFormat="1" ht="14.25" customHeight="1">
      <c r="A115" s="14" t="s">
        <v>1173</v>
      </c>
      <c r="B115" s="14" t="s">
        <v>1172</v>
      </c>
      <c r="C115" s="14" t="s">
        <v>1566</v>
      </c>
      <c r="D115" s="740">
        <v>41699</v>
      </c>
      <c r="E115" s="740" t="s">
        <v>53</v>
      </c>
      <c r="F115" s="431">
        <v>41698</v>
      </c>
      <c r="G115" s="14">
        <v>4</v>
      </c>
      <c r="H115" s="429">
        <v>445.8</v>
      </c>
      <c r="I115" s="494"/>
      <c r="J115" s="754">
        <v>41681</v>
      </c>
      <c r="K115" s="779">
        <v>438.3</v>
      </c>
      <c r="L115" s="742">
        <v>0.1</v>
      </c>
      <c r="M115" s="615">
        <v>10</v>
      </c>
      <c r="N115" s="743">
        <f t="shared" si="13"/>
        <v>-3000</v>
      </c>
      <c r="O115" s="740" t="s">
        <v>884</v>
      </c>
      <c r="P115" s="738">
        <v>1</v>
      </c>
      <c r="Q115" s="422">
        <f t="shared" si="14"/>
        <v>-3000</v>
      </c>
      <c r="R115" s="753"/>
    </row>
    <row r="116" spans="1:19" s="320" customFormat="1" ht="14.25" customHeight="1">
      <c r="A116" s="14" t="s">
        <v>1158</v>
      </c>
      <c r="B116" s="14" t="s">
        <v>79</v>
      </c>
      <c r="C116" s="14" t="s">
        <v>1571</v>
      </c>
      <c r="D116" s="740">
        <v>41699</v>
      </c>
      <c r="E116" s="740" t="s">
        <v>53</v>
      </c>
      <c r="F116" s="431">
        <v>41677</v>
      </c>
      <c r="G116" s="14">
        <v>3</v>
      </c>
      <c r="H116" s="429">
        <v>99.36</v>
      </c>
      <c r="I116" s="494"/>
      <c r="J116" s="754">
        <v>41683</v>
      </c>
      <c r="K116" s="779">
        <v>100.37</v>
      </c>
      <c r="L116" s="742">
        <v>1</v>
      </c>
      <c r="M116" s="615">
        <v>10</v>
      </c>
      <c r="N116" s="743">
        <f t="shared" si="13"/>
        <v>30.300000000000153</v>
      </c>
      <c r="O116" s="740" t="s">
        <v>884</v>
      </c>
      <c r="P116" s="738">
        <v>1</v>
      </c>
      <c r="Q116" s="422">
        <f t="shared" si="14"/>
        <v>30.300000000000153</v>
      </c>
      <c r="R116" s="753"/>
    </row>
    <row r="117" spans="1:19" s="320" customFormat="1" ht="14.25" customHeight="1">
      <c r="A117" s="14" t="s">
        <v>1</v>
      </c>
      <c r="B117" s="14" t="s">
        <v>2</v>
      </c>
      <c r="C117" s="14" t="s">
        <v>1570</v>
      </c>
      <c r="D117" s="740">
        <v>41730</v>
      </c>
      <c r="E117" s="740" t="s">
        <v>53</v>
      </c>
      <c r="F117" s="431">
        <v>41677</v>
      </c>
      <c r="G117" s="14">
        <v>4</v>
      </c>
      <c r="H117" s="429">
        <v>108.35</v>
      </c>
      <c r="I117" s="494"/>
      <c r="J117" s="754">
        <v>41684</v>
      </c>
      <c r="K117" s="779">
        <v>108.85</v>
      </c>
      <c r="L117" s="742">
        <v>1</v>
      </c>
      <c r="M117" s="615">
        <v>10</v>
      </c>
      <c r="N117" s="743">
        <f>SUM((K117-H117)/L117*M117)*G117</f>
        <v>20</v>
      </c>
      <c r="O117" s="740" t="s">
        <v>884</v>
      </c>
      <c r="P117" s="738">
        <v>1</v>
      </c>
      <c r="Q117" s="422">
        <f t="shared" si="14"/>
        <v>20</v>
      </c>
      <c r="R117" s="753"/>
    </row>
    <row r="118" spans="1:19" s="535" customFormat="1" ht="15" customHeight="1">
      <c r="A118" s="600" t="s">
        <v>1567</v>
      </c>
      <c r="B118" s="600" t="s">
        <v>100</v>
      </c>
      <c r="C118" s="600" t="s">
        <v>1568</v>
      </c>
      <c r="D118" s="755">
        <v>41699</v>
      </c>
      <c r="E118" s="755" t="s">
        <v>78</v>
      </c>
      <c r="F118" s="756">
        <v>41676</v>
      </c>
      <c r="G118" s="600">
        <v>3</v>
      </c>
      <c r="H118" s="757">
        <v>128.06</v>
      </c>
      <c r="I118" s="758"/>
      <c r="J118" s="759">
        <v>41684</v>
      </c>
      <c r="K118" s="759">
        <v>127.6</v>
      </c>
      <c r="L118" s="760">
        <v>0.02</v>
      </c>
      <c r="M118" s="785">
        <v>20</v>
      </c>
      <c r="N118" s="762">
        <f>SUM((H118-K118)/L118*M118)*G118</f>
        <v>1380.0000000000239</v>
      </c>
      <c r="O118" s="755" t="s">
        <v>379</v>
      </c>
      <c r="P118" s="763">
        <v>1.3601000000000001</v>
      </c>
      <c r="Q118" s="786">
        <f t="shared" si="14"/>
        <v>1876.9380000000326</v>
      </c>
      <c r="R118" s="764"/>
    </row>
    <row r="119" spans="1:19" s="320" customFormat="1" ht="14.25" customHeight="1">
      <c r="A119" s="14" t="s">
        <v>63</v>
      </c>
      <c r="B119" s="14" t="s">
        <v>62</v>
      </c>
      <c r="C119" s="14" t="s">
        <v>1586</v>
      </c>
      <c r="D119" s="740">
        <v>41730</v>
      </c>
      <c r="E119" s="740" t="s">
        <v>53</v>
      </c>
      <c r="F119" s="431">
        <v>41684</v>
      </c>
      <c r="G119" s="14">
        <v>9</v>
      </c>
      <c r="H119" s="429">
        <v>95.65</v>
      </c>
      <c r="I119" s="494"/>
      <c r="J119" s="754">
        <v>41690</v>
      </c>
      <c r="K119" s="779">
        <v>97.01</v>
      </c>
      <c r="L119" s="742">
        <v>2.5000000000000001E-2</v>
      </c>
      <c r="M119" s="615">
        <v>10</v>
      </c>
      <c r="N119" s="743">
        <f>SUM((K119-H119)/L119*M119)*G119</f>
        <v>4895.9999999999982</v>
      </c>
      <c r="O119" s="740" t="s">
        <v>884</v>
      </c>
      <c r="P119" s="738">
        <v>1</v>
      </c>
      <c r="Q119" s="422">
        <f t="shared" ref="Q119:Q124" si="15">SUM(N119*P119)</f>
        <v>4895.9999999999982</v>
      </c>
      <c r="R119" s="753"/>
    </row>
    <row r="120" spans="1:19" s="535" customFormat="1" ht="15" customHeight="1">
      <c r="A120" s="600" t="s">
        <v>71</v>
      </c>
      <c r="B120" s="600" t="s">
        <v>70</v>
      </c>
      <c r="C120" s="600" t="s">
        <v>1596</v>
      </c>
      <c r="D120" s="755">
        <v>41730</v>
      </c>
      <c r="E120" s="755" t="s">
        <v>78</v>
      </c>
      <c r="F120" s="756">
        <v>41705</v>
      </c>
      <c r="G120" s="600">
        <v>5</v>
      </c>
      <c r="H120" s="757">
        <v>318.25</v>
      </c>
      <c r="I120" s="758"/>
      <c r="J120" s="783">
        <v>41711</v>
      </c>
      <c r="K120" s="759">
        <v>295</v>
      </c>
      <c r="L120" s="760">
        <v>0.05</v>
      </c>
      <c r="M120" s="785">
        <v>12.5</v>
      </c>
      <c r="N120" s="762">
        <f>SUM((H120-K120)/L120*M120)*G120</f>
        <v>29062.5</v>
      </c>
      <c r="O120" s="755" t="s">
        <v>884</v>
      </c>
      <c r="P120" s="763">
        <v>1</v>
      </c>
      <c r="Q120" s="786">
        <f t="shared" si="15"/>
        <v>29062.5</v>
      </c>
      <c r="R120" s="764"/>
    </row>
    <row r="121" spans="1:19" s="535" customFormat="1" ht="15" customHeight="1">
      <c r="A121" s="600" t="s">
        <v>1305</v>
      </c>
      <c r="B121" s="600" t="s">
        <v>972</v>
      </c>
      <c r="C121" s="600" t="s">
        <v>1599</v>
      </c>
      <c r="D121" s="755">
        <v>41760</v>
      </c>
      <c r="E121" s="755" t="s">
        <v>78</v>
      </c>
      <c r="F121" s="756">
        <v>41708</v>
      </c>
      <c r="G121" s="600">
        <v>10</v>
      </c>
      <c r="H121" s="757">
        <v>479.1</v>
      </c>
      <c r="I121" s="758"/>
      <c r="J121" s="783">
        <v>41711</v>
      </c>
      <c r="K121" s="759">
        <v>489.5</v>
      </c>
      <c r="L121" s="760">
        <v>0.25</v>
      </c>
      <c r="M121" s="785">
        <v>12.5</v>
      </c>
      <c r="N121" s="762">
        <f>SUM((H121-K121)/L121*M121)*G121</f>
        <v>-5199.9999999999891</v>
      </c>
      <c r="O121" s="755" t="s">
        <v>884</v>
      </c>
      <c r="P121" s="763">
        <v>1</v>
      </c>
      <c r="Q121" s="786">
        <f t="shared" si="15"/>
        <v>-5199.9999999999891</v>
      </c>
      <c r="R121" s="764"/>
    </row>
    <row r="122" spans="1:19" s="535" customFormat="1" ht="15" customHeight="1">
      <c r="A122" s="600" t="s">
        <v>107</v>
      </c>
      <c r="B122" s="600" t="s">
        <v>1606</v>
      </c>
      <c r="C122" s="600" t="s">
        <v>1607</v>
      </c>
      <c r="D122" s="755">
        <v>41760</v>
      </c>
      <c r="E122" s="755" t="s">
        <v>78</v>
      </c>
      <c r="F122" s="756">
        <v>40544</v>
      </c>
      <c r="G122" s="600">
        <v>4</v>
      </c>
      <c r="H122" s="757">
        <v>1401.5</v>
      </c>
      <c r="I122" s="758"/>
      <c r="J122" s="783">
        <v>41716</v>
      </c>
      <c r="K122" s="759">
        <v>1415</v>
      </c>
      <c r="L122" s="760">
        <v>0.25</v>
      </c>
      <c r="M122" s="785">
        <v>12.5</v>
      </c>
      <c r="N122" s="762">
        <f>SUM((H122-K122)/L122*M122)*G122</f>
        <v>-2700</v>
      </c>
      <c r="O122" s="755" t="s">
        <v>884</v>
      </c>
      <c r="P122" s="763">
        <v>1</v>
      </c>
      <c r="Q122" s="786">
        <f t="shared" si="15"/>
        <v>-2700</v>
      </c>
      <c r="R122" s="764"/>
    </row>
    <row r="123" spans="1:19" s="320" customFormat="1" ht="14.25" customHeight="1">
      <c r="A123" s="600" t="s">
        <v>63</v>
      </c>
      <c r="B123" s="600" t="s">
        <v>62</v>
      </c>
      <c r="C123" s="600" t="s">
        <v>1586</v>
      </c>
      <c r="D123" s="755">
        <v>41730</v>
      </c>
      <c r="E123" s="755" t="s">
        <v>78</v>
      </c>
      <c r="F123" s="756">
        <v>41723</v>
      </c>
      <c r="G123" s="600">
        <v>12</v>
      </c>
      <c r="H123" s="757">
        <v>123.3</v>
      </c>
      <c r="I123" s="758"/>
      <c r="J123" s="534">
        <v>41725</v>
      </c>
      <c r="K123" s="759">
        <v>125.09</v>
      </c>
      <c r="L123" s="760">
        <v>0.05</v>
      </c>
      <c r="M123" s="785">
        <v>10</v>
      </c>
      <c r="N123" s="762">
        <f>SUM((H123-K123)/L123*M123)*G123</f>
        <v>-4296.0000000000146</v>
      </c>
      <c r="O123" s="755" t="s">
        <v>884</v>
      </c>
      <c r="P123" s="763">
        <v>1</v>
      </c>
      <c r="Q123" s="786">
        <f t="shared" si="15"/>
        <v>-4296.0000000000146</v>
      </c>
      <c r="R123" s="764"/>
      <c r="S123" s="535"/>
    </row>
    <row r="124" spans="1:19" s="535" customFormat="1" ht="15" customHeight="1">
      <c r="A124" s="600" t="s">
        <v>981</v>
      </c>
      <c r="B124" s="600" t="s">
        <v>738</v>
      </c>
      <c r="C124" s="600" t="s">
        <v>1613</v>
      </c>
      <c r="D124" s="755">
        <v>41730</v>
      </c>
      <c r="E124" s="755" t="s">
        <v>78</v>
      </c>
      <c r="F124" s="756">
        <v>41718</v>
      </c>
      <c r="G124" s="600">
        <v>3</v>
      </c>
      <c r="H124" s="757">
        <v>4.3410000000000002</v>
      </c>
      <c r="I124" s="758"/>
      <c r="J124" s="534">
        <v>41725</v>
      </c>
      <c r="K124" s="759">
        <v>4.444</v>
      </c>
      <c r="L124" s="760">
        <v>1E-3</v>
      </c>
      <c r="M124" s="785">
        <v>10</v>
      </c>
      <c r="N124" s="762">
        <f>SUM((H124-K124)/L124*M124)*G124</f>
        <v>-3089.9999999999927</v>
      </c>
      <c r="O124" s="755" t="s">
        <v>884</v>
      </c>
      <c r="P124" s="763">
        <v>1</v>
      </c>
      <c r="Q124" s="786">
        <f t="shared" si="15"/>
        <v>-3089.9999999999927</v>
      </c>
      <c r="R124" s="764"/>
    </row>
    <row r="125" spans="1:19" s="535" customFormat="1" ht="15" customHeight="1">
      <c r="A125" s="14" t="s">
        <v>1158</v>
      </c>
      <c r="B125" s="14" t="s">
        <v>79</v>
      </c>
      <c r="C125" s="14" t="s">
        <v>1619</v>
      </c>
      <c r="D125" s="740">
        <v>41760</v>
      </c>
      <c r="E125" s="740" t="s">
        <v>53</v>
      </c>
      <c r="F125" s="431">
        <v>41719</v>
      </c>
      <c r="G125" s="14">
        <v>2</v>
      </c>
      <c r="H125" s="429">
        <v>99.78</v>
      </c>
      <c r="I125" s="494"/>
      <c r="J125" s="534">
        <v>41730</v>
      </c>
      <c r="K125" s="779">
        <v>100</v>
      </c>
      <c r="L125" s="742">
        <v>0.01</v>
      </c>
      <c r="M125" s="615">
        <v>10</v>
      </c>
      <c r="N125" s="743">
        <f>SUM((K125-H125)/L125*M125)*G125</f>
        <v>439.99999999999773</v>
      </c>
      <c r="O125" s="740" t="s">
        <v>884</v>
      </c>
      <c r="P125" s="738">
        <v>1</v>
      </c>
      <c r="Q125" s="422">
        <f t="shared" ref="Q125:Q131" si="16">SUM(N125*P125)</f>
        <v>439.99999999999773</v>
      </c>
      <c r="R125" s="753"/>
      <c r="S125" s="320"/>
    </row>
    <row r="126" spans="1:19" s="320" customFormat="1" ht="14.25" customHeight="1">
      <c r="A126" s="14" t="s">
        <v>1169</v>
      </c>
      <c r="B126" s="14" t="s">
        <v>389</v>
      </c>
      <c r="C126" s="14" t="s">
        <v>1630</v>
      </c>
      <c r="D126" s="740">
        <v>41760</v>
      </c>
      <c r="E126" s="740" t="s">
        <v>53</v>
      </c>
      <c r="F126" s="431">
        <v>41730</v>
      </c>
      <c r="G126" s="14">
        <v>3</v>
      </c>
      <c r="H126" s="429">
        <v>341.9</v>
      </c>
      <c r="I126" s="494"/>
      <c r="J126" s="534">
        <v>41732</v>
      </c>
      <c r="K126" s="779">
        <v>333.1</v>
      </c>
      <c r="L126" s="742">
        <v>0.1</v>
      </c>
      <c r="M126" s="615">
        <v>11</v>
      </c>
      <c r="N126" s="743">
        <f>SUM((K126-H126)/L126*M126)*G126</f>
        <v>-2903.999999999985</v>
      </c>
      <c r="O126" s="740" t="s">
        <v>884</v>
      </c>
      <c r="P126" s="738">
        <v>1</v>
      </c>
      <c r="Q126" s="422">
        <f t="shared" si="16"/>
        <v>-2903.999999999985</v>
      </c>
      <c r="R126" s="753"/>
    </row>
    <row r="127" spans="1:19" s="320" customFormat="1" ht="14.25" customHeight="1">
      <c r="A127" s="14" t="s">
        <v>1058</v>
      </c>
      <c r="B127" s="14" t="s">
        <v>70</v>
      </c>
      <c r="C127" s="14" t="s">
        <v>1622</v>
      </c>
      <c r="D127" s="740">
        <v>41760</v>
      </c>
      <c r="E127" s="740" t="s">
        <v>53</v>
      </c>
      <c r="F127" s="431">
        <v>41726</v>
      </c>
      <c r="G127" s="14">
        <v>2</v>
      </c>
      <c r="H127" s="429">
        <v>303</v>
      </c>
      <c r="I127" s="494"/>
      <c r="J127" s="534">
        <v>41732</v>
      </c>
      <c r="K127" s="779">
        <v>303.10000000000002</v>
      </c>
      <c r="L127" s="742">
        <v>0.05</v>
      </c>
      <c r="M127" s="615">
        <v>12.5</v>
      </c>
      <c r="N127" s="743">
        <f>SUM((K127-H127)/L127*M127)*G127</f>
        <v>50.000000000011369</v>
      </c>
      <c r="O127" s="740" t="s">
        <v>884</v>
      </c>
      <c r="P127" s="738">
        <v>1</v>
      </c>
      <c r="Q127" s="422">
        <f t="shared" si="16"/>
        <v>50.000000000011369</v>
      </c>
      <c r="R127" s="753"/>
    </row>
    <row r="128" spans="1:19" s="535" customFormat="1" ht="15" customHeight="1">
      <c r="A128" s="600" t="s">
        <v>1058</v>
      </c>
      <c r="B128" s="600" t="s">
        <v>70</v>
      </c>
      <c r="C128" s="600" t="s">
        <v>1622</v>
      </c>
      <c r="D128" s="755">
        <v>41760</v>
      </c>
      <c r="E128" s="755" t="s">
        <v>78</v>
      </c>
      <c r="F128" s="756">
        <v>41737</v>
      </c>
      <c r="G128" s="600">
        <v>5</v>
      </c>
      <c r="H128" s="757">
        <v>298.14999999999998</v>
      </c>
      <c r="I128" s="758"/>
      <c r="J128" s="534">
        <v>41859</v>
      </c>
      <c r="K128" s="759">
        <v>303.45</v>
      </c>
      <c r="L128" s="760">
        <v>0.05</v>
      </c>
      <c r="M128" s="785">
        <v>12.5</v>
      </c>
      <c r="N128" s="762">
        <f>SUM((H128-K128)/L128*M128)*G128</f>
        <v>-6625.0000000000136</v>
      </c>
      <c r="O128" s="755" t="s">
        <v>884</v>
      </c>
      <c r="P128" s="763">
        <v>1</v>
      </c>
      <c r="Q128" s="786">
        <f t="shared" si="16"/>
        <v>-6625.0000000000136</v>
      </c>
      <c r="R128" s="764"/>
    </row>
    <row r="129" spans="1:20" s="535" customFormat="1" ht="15" customHeight="1">
      <c r="A129" s="600" t="s">
        <v>1632</v>
      </c>
      <c r="B129" s="600" t="s">
        <v>83</v>
      </c>
      <c r="C129" s="600" t="s">
        <v>1634</v>
      </c>
      <c r="D129" s="755">
        <v>41760</v>
      </c>
      <c r="E129" s="755" t="s">
        <v>78</v>
      </c>
      <c r="F129" s="756">
        <v>41731</v>
      </c>
      <c r="G129" s="600">
        <v>2</v>
      </c>
      <c r="H129" s="757">
        <v>285.60000000000002</v>
      </c>
      <c r="I129" s="758"/>
      <c r="J129" s="534">
        <v>41737</v>
      </c>
      <c r="K129" s="759">
        <v>283.10000000000002</v>
      </c>
      <c r="L129" s="760">
        <v>0.01</v>
      </c>
      <c r="M129" s="785">
        <v>4.2</v>
      </c>
      <c r="N129" s="762">
        <f>SUM((H129-K129)/L129*M129)*G129</f>
        <v>2100</v>
      </c>
      <c r="O129" s="755" t="s">
        <v>884</v>
      </c>
      <c r="P129" s="763">
        <v>1</v>
      </c>
      <c r="Q129" s="786">
        <f t="shared" si="16"/>
        <v>2100</v>
      </c>
      <c r="R129" s="764"/>
    </row>
    <row r="130" spans="1:20" s="320" customFormat="1" ht="14.25" customHeight="1">
      <c r="A130" s="600" t="s">
        <v>676</v>
      </c>
      <c r="B130" s="600" t="s">
        <v>1637</v>
      </c>
      <c r="C130" s="600" t="s">
        <v>1638</v>
      </c>
      <c r="D130" s="755">
        <v>41791</v>
      </c>
      <c r="E130" s="755" t="s">
        <v>78</v>
      </c>
      <c r="F130" s="756">
        <v>41736</v>
      </c>
      <c r="G130" s="600">
        <v>4</v>
      </c>
      <c r="H130" s="757">
        <v>6547</v>
      </c>
      <c r="I130" s="758"/>
      <c r="J130" s="534">
        <v>41738</v>
      </c>
      <c r="K130" s="759">
        <v>6605</v>
      </c>
      <c r="L130" s="760">
        <v>0.5</v>
      </c>
      <c r="M130" s="785">
        <v>5</v>
      </c>
      <c r="N130" s="762">
        <f>SUM((H130-K130)/L130*M130)*G130</f>
        <v>-2320</v>
      </c>
      <c r="O130" s="755" t="s">
        <v>380</v>
      </c>
      <c r="P130" s="763">
        <v>1.6608000000000001</v>
      </c>
      <c r="Q130" s="786">
        <f t="shared" si="16"/>
        <v>-3853.056</v>
      </c>
      <c r="R130" s="764"/>
      <c r="S130" s="535"/>
      <c r="T130" s="535"/>
    </row>
    <row r="131" spans="1:20" s="320" customFormat="1" ht="14.25" customHeight="1">
      <c r="A131" s="600" t="s">
        <v>63</v>
      </c>
      <c r="B131" s="600" t="s">
        <v>62</v>
      </c>
      <c r="C131" s="600" t="s">
        <v>1586</v>
      </c>
      <c r="D131" s="755">
        <v>41730</v>
      </c>
      <c r="E131" s="755" t="s">
        <v>78</v>
      </c>
      <c r="F131" s="756">
        <v>41729</v>
      </c>
      <c r="G131" s="600">
        <v>4</v>
      </c>
      <c r="H131" s="757">
        <v>126.57</v>
      </c>
      <c r="I131" s="758"/>
      <c r="J131" s="534">
        <v>41739</v>
      </c>
      <c r="K131" s="759">
        <v>121.8</v>
      </c>
      <c r="L131" s="760">
        <v>2.5000000000000001E-2</v>
      </c>
      <c r="M131" s="785">
        <v>10</v>
      </c>
      <c r="N131" s="762">
        <f>SUM((H131-K131)/L131*M131)*G131</f>
        <v>7631.9999999999936</v>
      </c>
      <c r="O131" s="755" t="s">
        <v>884</v>
      </c>
      <c r="P131" s="763">
        <v>1</v>
      </c>
      <c r="Q131" s="786">
        <f t="shared" si="16"/>
        <v>7631.9999999999936</v>
      </c>
      <c r="R131" s="764"/>
      <c r="S131" s="535"/>
    </row>
    <row r="132" spans="1:20" s="535" customFormat="1" ht="15" customHeight="1">
      <c r="A132" s="14" t="s">
        <v>894</v>
      </c>
      <c r="B132" s="14" t="s">
        <v>361</v>
      </c>
      <c r="C132" s="14" t="s">
        <v>1615</v>
      </c>
      <c r="D132" s="740">
        <v>41760</v>
      </c>
      <c r="E132" s="740" t="s">
        <v>53</v>
      </c>
      <c r="F132" s="431">
        <v>41733</v>
      </c>
      <c r="G132" s="14">
        <v>1</v>
      </c>
      <c r="H132" s="429">
        <v>183.4</v>
      </c>
      <c r="I132" s="494"/>
      <c r="J132" s="534">
        <v>41743</v>
      </c>
      <c r="K132" s="779">
        <v>195</v>
      </c>
      <c r="L132" s="742">
        <v>0.05</v>
      </c>
      <c r="M132" s="615">
        <v>18.75</v>
      </c>
      <c r="N132" s="743">
        <f>SUM((K132-H132)/L132*M132)*G132</f>
        <v>4349.9999999999982</v>
      </c>
      <c r="O132" s="740" t="s">
        <v>884</v>
      </c>
      <c r="P132" s="738">
        <v>1</v>
      </c>
      <c r="Q132" s="422">
        <f t="shared" ref="Q132:Q141" si="17">SUM(N132*P132)</f>
        <v>4349.9999999999982</v>
      </c>
      <c r="R132" s="753"/>
      <c r="S132" s="320"/>
      <c r="T132" s="320"/>
    </row>
    <row r="133" spans="1:20" s="320" customFormat="1" ht="14.25" customHeight="1">
      <c r="A133" s="14" t="s">
        <v>1169</v>
      </c>
      <c r="B133" s="14" t="s">
        <v>389</v>
      </c>
      <c r="C133" s="14" t="s">
        <v>1630</v>
      </c>
      <c r="D133" s="740">
        <v>41760</v>
      </c>
      <c r="E133" s="740" t="s">
        <v>53</v>
      </c>
      <c r="F133" s="431">
        <v>41738</v>
      </c>
      <c r="G133" s="14">
        <v>6</v>
      </c>
      <c r="H133" s="429">
        <v>335.2</v>
      </c>
      <c r="I133" s="494"/>
      <c r="J133" s="534">
        <v>41743</v>
      </c>
      <c r="K133" s="779">
        <v>324.5</v>
      </c>
      <c r="L133" s="742">
        <v>0.1</v>
      </c>
      <c r="M133" s="615">
        <v>11</v>
      </c>
      <c r="N133" s="743">
        <f>SUM((K133-H133)/L133*M133)*G133</f>
        <v>-7061.9999999999918</v>
      </c>
      <c r="O133" s="740" t="s">
        <v>884</v>
      </c>
      <c r="P133" s="738">
        <v>1</v>
      </c>
      <c r="Q133" s="422">
        <f t="shared" si="17"/>
        <v>-7061.9999999999918</v>
      </c>
      <c r="R133" s="753"/>
      <c r="T133" s="535"/>
    </row>
    <row r="134" spans="1:20" s="448" customFormat="1" ht="15" customHeight="1">
      <c r="A134" s="600" t="s">
        <v>46</v>
      </c>
      <c r="B134" s="600" t="s">
        <v>977</v>
      </c>
      <c r="C134" s="600" t="s">
        <v>1633</v>
      </c>
      <c r="D134" s="755">
        <v>41760</v>
      </c>
      <c r="E134" s="755" t="s">
        <v>78</v>
      </c>
      <c r="F134" s="756">
        <v>41731</v>
      </c>
      <c r="G134" s="600">
        <v>3</v>
      </c>
      <c r="H134" s="757">
        <v>676.25</v>
      </c>
      <c r="I134" s="758"/>
      <c r="J134" s="534">
        <v>41743</v>
      </c>
      <c r="K134" s="759">
        <v>678.9</v>
      </c>
      <c r="L134" s="760">
        <v>0.25</v>
      </c>
      <c r="M134" s="785">
        <v>12.5</v>
      </c>
      <c r="N134" s="762">
        <f>SUM((H134-K134)/L134*M134)*G134</f>
        <v>-397.49999999999659</v>
      </c>
      <c r="O134" s="755" t="s">
        <v>884</v>
      </c>
      <c r="P134" s="763">
        <v>1</v>
      </c>
      <c r="Q134" s="786">
        <f t="shared" si="17"/>
        <v>-397.49999999999659</v>
      </c>
      <c r="R134" s="764"/>
      <c r="S134" s="535"/>
      <c r="T134" s="320"/>
    </row>
    <row r="135" spans="1:20" s="535" customFormat="1" ht="15" customHeight="1">
      <c r="A135" s="14" t="s">
        <v>1</v>
      </c>
      <c r="B135" s="14" t="s">
        <v>2</v>
      </c>
      <c r="C135" s="14" t="s">
        <v>1642</v>
      </c>
      <c r="D135" s="740">
        <v>41791</v>
      </c>
      <c r="E135" s="740" t="s">
        <v>53</v>
      </c>
      <c r="F135" s="431">
        <v>41737</v>
      </c>
      <c r="G135" s="14">
        <v>2</v>
      </c>
      <c r="H135" s="429">
        <v>106.94</v>
      </c>
      <c r="I135" s="494"/>
      <c r="J135" s="534">
        <v>41751</v>
      </c>
      <c r="K135" s="779">
        <v>108.6</v>
      </c>
      <c r="L135" s="742">
        <v>0.01</v>
      </c>
      <c r="M135" s="615">
        <v>10</v>
      </c>
      <c r="N135" s="743">
        <f>SUM((K135-H135)/L135*M135)*G135</f>
        <v>3319.9999999999932</v>
      </c>
      <c r="O135" s="740" t="s">
        <v>884</v>
      </c>
      <c r="P135" s="738">
        <v>1</v>
      </c>
      <c r="Q135" s="422">
        <f t="shared" si="17"/>
        <v>3319.9999999999932</v>
      </c>
      <c r="R135" s="753"/>
      <c r="S135" s="320"/>
    </row>
    <row r="136" spans="1:20" s="535" customFormat="1" ht="15" customHeight="1">
      <c r="A136" s="14" t="s">
        <v>1281</v>
      </c>
      <c r="B136" s="14" t="s">
        <v>919</v>
      </c>
      <c r="C136" s="14" t="s">
        <v>1643</v>
      </c>
      <c r="D136" s="740">
        <v>41760</v>
      </c>
      <c r="E136" s="740" t="s">
        <v>53</v>
      </c>
      <c r="F136" s="431">
        <v>41738</v>
      </c>
      <c r="G136" s="14">
        <v>6</v>
      </c>
      <c r="H136" s="429">
        <v>42.78</v>
      </c>
      <c r="I136" s="494"/>
      <c r="J136" s="534">
        <v>41752</v>
      </c>
      <c r="K136" s="779">
        <v>42.23</v>
      </c>
      <c r="L136" s="742">
        <v>0.01</v>
      </c>
      <c r="M136" s="615">
        <v>6</v>
      </c>
      <c r="N136" s="743">
        <f>SUM((K136-H136)/L136*M136)*G136</f>
        <v>-1980.0000000000155</v>
      </c>
      <c r="O136" s="740" t="s">
        <v>884</v>
      </c>
      <c r="P136" s="738">
        <v>1</v>
      </c>
      <c r="Q136" s="422">
        <f t="shared" si="17"/>
        <v>-1980.0000000000155</v>
      </c>
      <c r="R136" s="753"/>
      <c r="S136" s="320"/>
    </row>
    <row r="137" spans="1:20" s="320" customFormat="1" ht="14.25" customHeight="1">
      <c r="A137" s="448" t="s">
        <v>1305</v>
      </c>
      <c r="B137" s="448" t="s">
        <v>972</v>
      </c>
      <c r="C137" s="448" t="s">
        <v>1653</v>
      </c>
      <c r="D137" s="765">
        <v>41821</v>
      </c>
      <c r="E137" s="833" t="s">
        <v>78</v>
      </c>
      <c r="F137" s="497">
        <v>41739</v>
      </c>
      <c r="G137" s="476">
        <v>5</v>
      </c>
      <c r="H137" s="780">
        <v>500.25</v>
      </c>
      <c r="I137" s="768"/>
      <c r="J137" s="534">
        <v>41752</v>
      </c>
      <c r="K137" s="780">
        <v>508.8</v>
      </c>
      <c r="L137" s="769">
        <v>0.25</v>
      </c>
      <c r="M137" s="630">
        <v>12.5</v>
      </c>
      <c r="N137" s="770">
        <f>SUM((H137-K137)/L137*M137)*G137</f>
        <v>-2137.5000000000027</v>
      </c>
      <c r="O137" s="739" t="s">
        <v>884</v>
      </c>
      <c r="P137" s="656">
        <v>1</v>
      </c>
      <c r="Q137" s="467">
        <f t="shared" si="17"/>
        <v>-2137.5000000000027</v>
      </c>
      <c r="R137" s="533"/>
      <c r="S137" s="11"/>
      <c r="T137" s="448"/>
    </row>
    <row r="138" spans="1:20" s="320" customFormat="1" ht="14.25" customHeight="1">
      <c r="A138" s="448" t="s">
        <v>1597</v>
      </c>
      <c r="B138" s="448" t="s">
        <v>1061</v>
      </c>
      <c r="C138" s="448" t="s">
        <v>1654</v>
      </c>
      <c r="D138" s="765">
        <v>40919</v>
      </c>
      <c r="E138" s="765" t="s">
        <v>78</v>
      </c>
      <c r="F138" s="497">
        <v>41739</v>
      </c>
      <c r="G138" s="476">
        <v>2</v>
      </c>
      <c r="H138" s="780">
        <v>89.67</v>
      </c>
      <c r="I138" s="768"/>
      <c r="J138" s="534">
        <v>41752</v>
      </c>
      <c r="K138" s="780">
        <v>92.64</v>
      </c>
      <c r="L138" s="769">
        <v>0.01</v>
      </c>
      <c r="M138" s="630">
        <v>5</v>
      </c>
      <c r="N138" s="770">
        <f>SUM((H138-K138)/L138*M138)*G138</f>
        <v>-2969.9999999999991</v>
      </c>
      <c r="O138" s="739" t="s">
        <v>884</v>
      </c>
      <c r="P138" s="656">
        <v>1</v>
      </c>
      <c r="Q138" s="467">
        <f t="shared" si="17"/>
        <v>-2969.9999999999991</v>
      </c>
      <c r="R138" s="533"/>
      <c r="S138" s="11"/>
      <c r="T138" s="448"/>
    </row>
    <row r="139" spans="1:20" s="535" customFormat="1" ht="15" customHeight="1">
      <c r="A139" s="600" t="s">
        <v>1581</v>
      </c>
      <c r="B139" s="600" t="s">
        <v>75</v>
      </c>
      <c r="C139" s="600" t="s">
        <v>1636</v>
      </c>
      <c r="D139" s="755">
        <v>41791</v>
      </c>
      <c r="E139" s="755" t="s">
        <v>78</v>
      </c>
      <c r="F139" s="756">
        <v>41736</v>
      </c>
      <c r="G139" s="600">
        <v>5</v>
      </c>
      <c r="H139" s="757">
        <v>9560</v>
      </c>
      <c r="I139" s="758"/>
      <c r="J139" s="534">
        <v>41746</v>
      </c>
      <c r="K139" s="759">
        <v>9425</v>
      </c>
      <c r="L139" s="760">
        <v>1</v>
      </c>
      <c r="M139" s="785">
        <v>5</v>
      </c>
      <c r="N139" s="762">
        <f>SUM((H139-K139)/L139*M139)*G139</f>
        <v>3375</v>
      </c>
      <c r="O139" s="755" t="s">
        <v>379</v>
      </c>
      <c r="P139" s="763">
        <v>1.3743000000000001</v>
      </c>
      <c r="Q139" s="786">
        <f t="shared" si="17"/>
        <v>4638.2624999999998</v>
      </c>
      <c r="R139" s="764"/>
      <c r="T139" s="320"/>
    </row>
    <row r="140" spans="1:20" s="320" customFormat="1" ht="14.25" customHeight="1">
      <c r="A140" s="14" t="s">
        <v>84</v>
      </c>
      <c r="B140" s="14" t="s">
        <v>83</v>
      </c>
      <c r="C140" s="14" t="s">
        <v>1634</v>
      </c>
      <c r="D140" s="740">
        <v>41760</v>
      </c>
      <c r="E140" s="740" t="s">
        <v>53</v>
      </c>
      <c r="F140" s="431">
        <v>41743</v>
      </c>
      <c r="G140" s="14">
        <v>4</v>
      </c>
      <c r="H140" s="429">
        <v>297.94</v>
      </c>
      <c r="I140" s="494"/>
      <c r="J140" s="534">
        <v>41750</v>
      </c>
      <c r="K140" s="779">
        <v>298.5</v>
      </c>
      <c r="L140" s="742">
        <v>0.01</v>
      </c>
      <c r="M140" s="615">
        <v>4.2</v>
      </c>
      <c r="N140" s="743">
        <f>SUM((K140-H140)/L140*M140)*G140</f>
        <v>940.80000000000382</v>
      </c>
      <c r="O140" s="740" t="s">
        <v>884</v>
      </c>
      <c r="P140" s="738">
        <v>1</v>
      </c>
      <c r="Q140" s="422">
        <f t="shared" si="17"/>
        <v>940.80000000000382</v>
      </c>
      <c r="R140" s="753"/>
    </row>
    <row r="141" spans="1:20" s="320" customFormat="1" ht="14.25" customHeight="1">
      <c r="A141" s="14" t="s">
        <v>63</v>
      </c>
      <c r="B141" s="14" t="s">
        <v>62</v>
      </c>
      <c r="C141" s="14" t="s">
        <v>1657</v>
      </c>
      <c r="D141" s="740">
        <v>41760</v>
      </c>
      <c r="E141" s="740" t="s">
        <v>53</v>
      </c>
      <c r="F141" s="431">
        <v>41744</v>
      </c>
      <c r="G141" s="14">
        <v>2</v>
      </c>
      <c r="H141" s="429">
        <v>122.52500000000001</v>
      </c>
      <c r="I141" s="494"/>
      <c r="J141" s="534">
        <v>41750</v>
      </c>
      <c r="K141" s="779">
        <v>121.3</v>
      </c>
      <c r="L141" s="742">
        <v>2.5000000000000001E-2</v>
      </c>
      <c r="M141" s="615">
        <v>10</v>
      </c>
      <c r="N141" s="743">
        <f>SUM((K141-H141)/L141*M141)*G141</f>
        <v>-980.00000000000682</v>
      </c>
      <c r="O141" s="740" t="s">
        <v>884</v>
      </c>
      <c r="P141" s="738">
        <v>1</v>
      </c>
      <c r="Q141" s="422">
        <f t="shared" si="17"/>
        <v>-980.00000000000682</v>
      </c>
      <c r="R141" s="753"/>
    </row>
    <row r="142" spans="1:20" s="448" customFormat="1" ht="15" customHeight="1">
      <c r="A142" s="14" t="s">
        <v>897</v>
      </c>
      <c r="B142" s="14" t="s">
        <v>807</v>
      </c>
      <c r="C142" s="14" t="s">
        <v>1635</v>
      </c>
      <c r="D142" s="740">
        <v>41760</v>
      </c>
      <c r="E142" s="740" t="s">
        <v>53</v>
      </c>
      <c r="F142" s="431">
        <v>41732</v>
      </c>
      <c r="G142" s="14">
        <v>2</v>
      </c>
      <c r="H142" s="429">
        <v>289.89999999999998</v>
      </c>
      <c r="I142" s="494"/>
      <c r="J142" s="534">
        <v>41754</v>
      </c>
      <c r="K142" s="779">
        <v>307.45999999999998</v>
      </c>
      <c r="L142" s="742">
        <v>0.01</v>
      </c>
      <c r="M142" s="615">
        <v>4.2</v>
      </c>
      <c r="N142" s="743">
        <f>SUM((K142-H142)/L142*M142)*G142</f>
        <v>14750.400000000003</v>
      </c>
      <c r="O142" s="740" t="s">
        <v>884</v>
      </c>
      <c r="P142" s="738">
        <v>1</v>
      </c>
      <c r="Q142" s="422">
        <f t="shared" ref="Q142:Q147" si="18">SUM(N142*P142)</f>
        <v>14750.400000000003</v>
      </c>
      <c r="R142" s="753"/>
      <c r="S142" s="320"/>
      <c r="T142" s="320"/>
    </row>
    <row r="143" spans="1:20" s="535" customFormat="1" ht="15" customHeight="1">
      <c r="A143" s="600" t="s">
        <v>1281</v>
      </c>
      <c r="B143" s="600" t="s">
        <v>919</v>
      </c>
      <c r="C143" s="600" t="s">
        <v>1685</v>
      </c>
      <c r="D143" s="755">
        <v>41821</v>
      </c>
      <c r="E143" s="755" t="s">
        <v>78</v>
      </c>
      <c r="F143" s="756">
        <v>41759</v>
      </c>
      <c r="G143" s="600">
        <v>7</v>
      </c>
      <c r="H143" s="757">
        <v>42.03</v>
      </c>
      <c r="I143" s="758"/>
      <c r="J143" s="534">
        <v>41768</v>
      </c>
      <c r="K143" s="759">
        <v>41.32</v>
      </c>
      <c r="L143" s="760">
        <v>0.01</v>
      </c>
      <c r="M143" s="785">
        <v>6</v>
      </c>
      <c r="N143" s="762">
        <f>SUM((H143-K143)/L143*M143)*G143</f>
        <v>2982.0000000000036</v>
      </c>
      <c r="O143" s="755" t="s">
        <v>884</v>
      </c>
      <c r="P143" s="763">
        <v>1</v>
      </c>
      <c r="Q143" s="786">
        <f t="shared" si="18"/>
        <v>2982.0000000000036</v>
      </c>
      <c r="R143" s="764"/>
    </row>
    <row r="144" spans="1:20" s="535" customFormat="1" ht="15" customHeight="1">
      <c r="A144" s="14" t="s">
        <v>50</v>
      </c>
      <c r="B144" s="14" t="s">
        <v>49</v>
      </c>
      <c r="C144" s="14" t="s">
        <v>1696</v>
      </c>
      <c r="D144" s="740">
        <v>41791</v>
      </c>
      <c r="E144" s="740" t="s">
        <v>53</v>
      </c>
      <c r="F144" s="431">
        <v>41773</v>
      </c>
      <c r="G144" s="14">
        <v>3</v>
      </c>
      <c r="H144" s="429">
        <v>914.5</v>
      </c>
      <c r="I144" s="494"/>
      <c r="J144" s="534">
        <v>41779</v>
      </c>
      <c r="K144" s="779">
        <v>906.1</v>
      </c>
      <c r="L144" s="742">
        <v>0.25</v>
      </c>
      <c r="M144" s="615">
        <v>25</v>
      </c>
      <c r="N144" s="743">
        <f>SUM((K144-H144)/L144*M144)*G144</f>
        <v>-2519.9999999999932</v>
      </c>
      <c r="O144" s="740" t="s">
        <v>884</v>
      </c>
      <c r="P144" s="738">
        <v>1</v>
      </c>
      <c r="Q144" s="422">
        <f t="shared" si="18"/>
        <v>-2519.9999999999932</v>
      </c>
      <c r="R144" s="753"/>
      <c r="S144" s="320"/>
      <c r="T144" s="320"/>
    </row>
    <row r="145" spans="1:20" s="535" customFormat="1" ht="15" customHeight="1">
      <c r="A145" s="600" t="s">
        <v>1704</v>
      </c>
      <c r="B145" s="600" t="s">
        <v>1061</v>
      </c>
      <c r="C145" s="600" t="s">
        <v>1705</v>
      </c>
      <c r="D145" s="755">
        <v>41821</v>
      </c>
      <c r="E145" s="755" t="s">
        <v>78</v>
      </c>
      <c r="F145" s="756">
        <v>41778</v>
      </c>
      <c r="G145" s="600">
        <v>5</v>
      </c>
      <c r="H145" s="757">
        <v>89.71</v>
      </c>
      <c r="I145" s="758"/>
      <c r="J145" s="534">
        <v>41780</v>
      </c>
      <c r="K145" s="759">
        <v>90.5</v>
      </c>
      <c r="L145" s="760">
        <v>0.01</v>
      </c>
      <c r="M145" s="785">
        <v>5</v>
      </c>
      <c r="N145" s="762">
        <f>SUM((H145-K145)/L145*M145)*G145</f>
        <v>-1975.0000000000157</v>
      </c>
      <c r="O145" s="755" t="s">
        <v>884</v>
      </c>
      <c r="P145" s="763">
        <v>1</v>
      </c>
      <c r="Q145" s="786">
        <f t="shared" si="18"/>
        <v>-1975.0000000000157</v>
      </c>
      <c r="R145" s="764"/>
    </row>
    <row r="146" spans="1:20" s="320" customFormat="1" ht="14.25" customHeight="1">
      <c r="A146" s="600" t="s">
        <v>1281</v>
      </c>
      <c r="B146" s="600" t="s">
        <v>919</v>
      </c>
      <c r="C146" s="600" t="s">
        <v>1685</v>
      </c>
      <c r="D146" s="755">
        <v>41821</v>
      </c>
      <c r="E146" s="755" t="s">
        <v>78</v>
      </c>
      <c r="F146" s="756">
        <v>41778</v>
      </c>
      <c r="G146" s="600">
        <v>6</v>
      </c>
      <c r="H146" s="757">
        <v>40.340000000000003</v>
      </c>
      <c r="I146" s="758"/>
      <c r="J146" s="534">
        <v>41781</v>
      </c>
      <c r="K146" s="759">
        <v>40.85</v>
      </c>
      <c r="L146" s="760">
        <v>0.01</v>
      </c>
      <c r="M146" s="785">
        <v>6</v>
      </c>
      <c r="N146" s="762">
        <f>SUM((H146-K146)/L146*M146)*G146</f>
        <v>-1835.9999999999927</v>
      </c>
      <c r="O146" s="755" t="s">
        <v>884</v>
      </c>
      <c r="P146" s="763">
        <v>1</v>
      </c>
      <c r="Q146" s="786">
        <f t="shared" si="18"/>
        <v>-1835.9999999999927</v>
      </c>
      <c r="R146" s="764"/>
      <c r="S146" s="535"/>
      <c r="T146" s="535"/>
    </row>
    <row r="147" spans="1:20" s="535" customFormat="1" ht="15" customHeight="1">
      <c r="A147" s="14" t="s">
        <v>48</v>
      </c>
      <c r="B147" s="14" t="s">
        <v>47</v>
      </c>
      <c r="C147" s="14" t="s">
        <v>1707</v>
      </c>
      <c r="D147" s="740">
        <v>41852</v>
      </c>
      <c r="E147" s="740" t="s">
        <v>53</v>
      </c>
      <c r="F147" s="431">
        <v>41778</v>
      </c>
      <c r="G147" s="14">
        <v>2</v>
      </c>
      <c r="H147" s="429">
        <v>194.375</v>
      </c>
      <c r="I147" s="494"/>
      <c r="J147" s="534">
        <v>41781</v>
      </c>
      <c r="K147" s="779">
        <v>195.4</v>
      </c>
      <c r="L147" s="742">
        <v>2.5000000000000001E-2</v>
      </c>
      <c r="M147" s="615">
        <v>12.5</v>
      </c>
      <c r="N147" s="743">
        <f>SUM((K147-H147)/L147*M147)*G147</f>
        <v>1025.0000000000057</v>
      </c>
      <c r="O147" s="740" t="s">
        <v>884</v>
      </c>
      <c r="P147" s="738">
        <v>1</v>
      </c>
      <c r="Q147" s="422">
        <f t="shared" si="18"/>
        <v>1025.0000000000057</v>
      </c>
      <c r="R147" s="753"/>
      <c r="S147" s="320"/>
      <c r="T147" s="320"/>
    </row>
    <row r="148" spans="1:20" s="320" customFormat="1" ht="14.25" customHeight="1">
      <c r="A148" s="600" t="s">
        <v>1706</v>
      </c>
      <c r="B148" s="600" t="s">
        <v>1706</v>
      </c>
      <c r="C148" s="600" t="s">
        <v>1636</v>
      </c>
      <c r="D148" s="755">
        <v>41791</v>
      </c>
      <c r="E148" s="755" t="s">
        <v>78</v>
      </c>
      <c r="F148" s="756">
        <v>41778</v>
      </c>
      <c r="G148" s="600">
        <v>3</v>
      </c>
      <c r="H148" s="757">
        <v>9570</v>
      </c>
      <c r="I148" s="758"/>
      <c r="J148" s="534">
        <v>41781</v>
      </c>
      <c r="K148" s="759">
        <v>9370</v>
      </c>
      <c r="L148" s="760">
        <v>1</v>
      </c>
      <c r="M148" s="785">
        <v>5</v>
      </c>
      <c r="N148" s="762">
        <f>SUM((H148-K148)/L148*M148)*G148</f>
        <v>3000</v>
      </c>
      <c r="O148" s="755" t="s">
        <v>379</v>
      </c>
      <c r="P148" s="763">
        <v>1.3708</v>
      </c>
      <c r="Q148" s="786">
        <f t="shared" ref="Q148:Q161" si="19">SUM(N148*P148)</f>
        <v>4112.3999999999996</v>
      </c>
      <c r="R148" s="764"/>
      <c r="S148" s="535"/>
      <c r="T148" s="535"/>
    </row>
    <row r="149" spans="1:20" s="320" customFormat="1" ht="14.25" customHeight="1">
      <c r="A149" s="600" t="s">
        <v>1723</v>
      </c>
      <c r="B149" s="600" t="s">
        <v>2</v>
      </c>
      <c r="C149" s="600" t="s">
        <v>1722</v>
      </c>
      <c r="D149" s="755">
        <v>41821</v>
      </c>
      <c r="E149" s="755" t="s">
        <v>78</v>
      </c>
      <c r="F149" s="756">
        <v>41787</v>
      </c>
      <c r="G149" s="600">
        <v>4</v>
      </c>
      <c r="H149" s="757">
        <v>109.61</v>
      </c>
      <c r="I149" s="758"/>
      <c r="J149" s="534">
        <v>41794</v>
      </c>
      <c r="K149" s="759">
        <v>109.23</v>
      </c>
      <c r="L149" s="760">
        <v>0.01</v>
      </c>
      <c r="M149" s="785">
        <v>10</v>
      </c>
      <c r="N149" s="762">
        <f>SUM((H149-K149)/L149*M149)*G149</f>
        <v>1519.9999999999818</v>
      </c>
      <c r="O149" s="755" t="s">
        <v>884</v>
      </c>
      <c r="P149" s="763">
        <v>1</v>
      </c>
      <c r="Q149" s="786">
        <f t="shared" si="19"/>
        <v>1519.9999999999818</v>
      </c>
      <c r="R149" s="764"/>
      <c r="S149" s="535"/>
      <c r="T149" s="535"/>
    </row>
    <row r="150" spans="1:20" s="535" customFormat="1" ht="15" customHeight="1">
      <c r="A150" s="600" t="s">
        <v>1281</v>
      </c>
      <c r="B150" s="600" t="s">
        <v>919</v>
      </c>
      <c r="C150" s="600" t="s">
        <v>1685</v>
      </c>
      <c r="D150" s="755">
        <v>41821</v>
      </c>
      <c r="E150" s="755" t="s">
        <v>78</v>
      </c>
      <c r="F150" s="756">
        <v>41787</v>
      </c>
      <c r="G150" s="600">
        <v>8</v>
      </c>
      <c r="H150" s="757">
        <v>39.53</v>
      </c>
      <c r="I150" s="758"/>
      <c r="J150" s="534">
        <v>41794</v>
      </c>
      <c r="K150" s="759">
        <v>38.96</v>
      </c>
      <c r="L150" s="760">
        <v>0.01</v>
      </c>
      <c r="M150" s="785">
        <v>6</v>
      </c>
      <c r="N150" s="762">
        <f>SUM((H150-K150)/L150*M150)*G150</f>
        <v>2736.0000000000014</v>
      </c>
      <c r="O150" s="755" t="s">
        <v>884</v>
      </c>
      <c r="P150" s="763">
        <v>1</v>
      </c>
      <c r="Q150" s="786">
        <f t="shared" si="19"/>
        <v>2736.0000000000014</v>
      </c>
      <c r="R150" s="764"/>
    </row>
    <row r="151" spans="1:20" s="535" customFormat="1" ht="15" customHeight="1">
      <c r="A151" s="600" t="s">
        <v>894</v>
      </c>
      <c r="B151" s="600" t="s">
        <v>361</v>
      </c>
      <c r="C151" s="600" t="s">
        <v>1721</v>
      </c>
      <c r="D151" s="755">
        <v>41821</v>
      </c>
      <c r="E151" s="755" t="s">
        <v>78</v>
      </c>
      <c r="F151" s="756">
        <v>41787</v>
      </c>
      <c r="G151" s="600">
        <v>1</v>
      </c>
      <c r="H151" s="757">
        <v>175.8</v>
      </c>
      <c r="I151" s="758"/>
      <c r="J151" s="534">
        <v>41796</v>
      </c>
      <c r="K151" s="759">
        <v>172.5</v>
      </c>
      <c r="L151" s="760">
        <v>0.05</v>
      </c>
      <c r="M151" s="785">
        <v>18.75</v>
      </c>
      <c r="N151" s="762">
        <f>SUM((H151-K151)/L151*M151)*G151</f>
        <v>1237.5000000000043</v>
      </c>
      <c r="O151" s="755" t="s">
        <v>884</v>
      </c>
      <c r="P151" s="763">
        <v>1</v>
      </c>
      <c r="Q151" s="786">
        <f t="shared" si="19"/>
        <v>1237.5000000000043</v>
      </c>
      <c r="R151" s="764"/>
    </row>
    <row r="152" spans="1:20" s="320" customFormat="1" ht="14.25" customHeight="1">
      <c r="A152" s="14" t="s">
        <v>1698</v>
      </c>
      <c r="B152" s="14" t="s">
        <v>1017</v>
      </c>
      <c r="C152" s="14" t="s">
        <v>1699</v>
      </c>
      <c r="D152" s="740">
        <v>41821</v>
      </c>
      <c r="E152" s="740" t="s">
        <v>53</v>
      </c>
      <c r="F152" s="431">
        <v>41774</v>
      </c>
      <c r="G152" s="14">
        <v>9</v>
      </c>
      <c r="H152" s="429">
        <v>2918</v>
      </c>
      <c r="I152" s="494"/>
      <c r="J152" s="534">
        <v>41803</v>
      </c>
      <c r="K152" s="779">
        <v>3092</v>
      </c>
      <c r="L152" s="742">
        <v>1</v>
      </c>
      <c r="M152" s="615">
        <v>10</v>
      </c>
      <c r="N152" s="743">
        <f>SUM((K152-H152)/L152*M152)*G152</f>
        <v>15660</v>
      </c>
      <c r="O152" s="740" t="s">
        <v>884</v>
      </c>
      <c r="P152" s="738">
        <v>1</v>
      </c>
      <c r="Q152" s="422">
        <f t="shared" si="19"/>
        <v>15660</v>
      </c>
      <c r="R152" s="753" t="s">
        <v>1739</v>
      </c>
    </row>
    <row r="153" spans="1:20" s="320" customFormat="1" ht="14.25" customHeight="1">
      <c r="A153" s="14" t="s">
        <v>1016</v>
      </c>
      <c r="B153" s="14" t="s">
        <v>1017</v>
      </c>
      <c r="C153" s="14" t="s">
        <v>1738</v>
      </c>
      <c r="D153" s="740">
        <v>41883</v>
      </c>
      <c r="E153" s="740" t="s">
        <v>53</v>
      </c>
      <c r="F153" s="431">
        <v>41803</v>
      </c>
      <c r="G153" s="14">
        <v>9</v>
      </c>
      <c r="H153" s="429">
        <v>3087</v>
      </c>
      <c r="I153" s="494"/>
      <c r="J153" s="534">
        <v>41806</v>
      </c>
      <c r="K153" s="779">
        <v>3085</v>
      </c>
      <c r="L153" s="742">
        <v>1</v>
      </c>
      <c r="M153" s="615">
        <v>10</v>
      </c>
      <c r="N153" s="743">
        <f>SUM((K153-H153)/L153*M153)*G153</f>
        <v>-180</v>
      </c>
      <c r="O153" s="740" t="s">
        <v>884</v>
      </c>
      <c r="P153" s="738">
        <v>1</v>
      </c>
      <c r="Q153" s="422">
        <f t="shared" si="19"/>
        <v>-180</v>
      </c>
      <c r="R153" s="753"/>
    </row>
    <row r="154" spans="1:20" s="320" customFormat="1" ht="14.25" customHeight="1">
      <c r="A154" s="14" t="s">
        <v>1251</v>
      </c>
      <c r="B154" s="14" t="s">
        <v>79</v>
      </c>
      <c r="C154" s="14" t="s">
        <v>1742</v>
      </c>
      <c r="D154" s="740">
        <v>41852</v>
      </c>
      <c r="E154" s="740" t="s">
        <v>53</v>
      </c>
      <c r="F154" s="431">
        <v>41799</v>
      </c>
      <c r="G154" s="14">
        <v>4</v>
      </c>
      <c r="H154" s="429">
        <v>102.54</v>
      </c>
      <c r="I154" s="494"/>
      <c r="J154" s="534">
        <v>41807</v>
      </c>
      <c r="K154" s="779">
        <v>105.5</v>
      </c>
      <c r="L154" s="742">
        <v>0.01</v>
      </c>
      <c r="M154" s="615">
        <v>10</v>
      </c>
      <c r="N154" s="743">
        <f>SUM((K154-H154)/L154*M154)*G154</f>
        <v>11839.999999999975</v>
      </c>
      <c r="O154" s="740" t="s">
        <v>884</v>
      </c>
      <c r="P154" s="738">
        <v>1</v>
      </c>
      <c r="Q154" s="422">
        <f t="shared" si="19"/>
        <v>11839.999999999975</v>
      </c>
      <c r="R154" s="753"/>
    </row>
    <row r="155" spans="1:20" s="535" customFormat="1" ht="15" customHeight="1">
      <c r="A155" s="600" t="s">
        <v>107</v>
      </c>
      <c r="B155" s="600" t="s">
        <v>78</v>
      </c>
      <c r="C155" s="600" t="s">
        <v>1747</v>
      </c>
      <c r="D155" s="755">
        <v>41821</v>
      </c>
      <c r="E155" s="755" t="s">
        <v>78</v>
      </c>
      <c r="F155" s="756">
        <v>41802</v>
      </c>
      <c r="G155" s="600">
        <v>2</v>
      </c>
      <c r="H155" s="757">
        <v>1425.75</v>
      </c>
      <c r="I155" s="758"/>
      <c r="J155" s="534">
        <v>41809</v>
      </c>
      <c r="K155" s="759">
        <v>1423</v>
      </c>
      <c r="L155" s="760">
        <v>0.01</v>
      </c>
      <c r="M155" s="785">
        <v>6</v>
      </c>
      <c r="N155" s="762">
        <f>SUM((H155-K155)/L155*M155)*G155</f>
        <v>3300</v>
      </c>
      <c r="O155" s="755" t="s">
        <v>884</v>
      </c>
      <c r="P155" s="763">
        <v>1</v>
      </c>
      <c r="Q155" s="786">
        <f t="shared" si="19"/>
        <v>3300</v>
      </c>
      <c r="R155" s="764"/>
    </row>
    <row r="156" spans="1:20" s="320" customFormat="1" ht="14.25" customHeight="1">
      <c r="A156" s="600" t="s">
        <v>981</v>
      </c>
      <c r="B156" s="600" t="s">
        <v>738</v>
      </c>
      <c r="C156" s="600" t="s">
        <v>1755</v>
      </c>
      <c r="D156" s="755">
        <v>41821</v>
      </c>
      <c r="E156" s="755" t="s">
        <v>78</v>
      </c>
      <c r="F156" s="756">
        <v>41809</v>
      </c>
      <c r="G156" s="600">
        <v>3</v>
      </c>
      <c r="H156" s="757">
        <v>4.6189999999999998</v>
      </c>
      <c r="I156" s="758"/>
      <c r="J156" s="534">
        <v>41813</v>
      </c>
      <c r="K156" s="759">
        <v>4.4340000000000002</v>
      </c>
      <c r="L156" s="760">
        <v>1E-3</v>
      </c>
      <c r="M156" s="785">
        <v>10</v>
      </c>
      <c r="N156" s="762">
        <f>SUM((H156-K156)/L156*M156)*G156</f>
        <v>5549.9999999999873</v>
      </c>
      <c r="O156" s="755" t="s">
        <v>884</v>
      </c>
      <c r="P156" s="763">
        <v>1</v>
      </c>
      <c r="Q156" s="786">
        <f t="shared" si="19"/>
        <v>5549.9999999999873</v>
      </c>
      <c r="R156" s="764" t="s">
        <v>1760</v>
      </c>
      <c r="S156" s="535"/>
      <c r="T156" s="535"/>
    </row>
    <row r="157" spans="1:20" s="535" customFormat="1" ht="15" customHeight="1">
      <c r="A157" s="14" t="s">
        <v>50</v>
      </c>
      <c r="B157" s="14" t="s">
        <v>49</v>
      </c>
      <c r="C157" s="14" t="s">
        <v>1746</v>
      </c>
      <c r="D157" s="740">
        <v>41821</v>
      </c>
      <c r="E157" s="740" t="s">
        <v>53</v>
      </c>
      <c r="F157" s="431">
        <v>41802</v>
      </c>
      <c r="G157" s="14">
        <v>5</v>
      </c>
      <c r="H157" s="429">
        <v>900.75</v>
      </c>
      <c r="I157" s="494"/>
      <c r="J157" s="534">
        <v>41813</v>
      </c>
      <c r="K157" s="779">
        <v>928.1</v>
      </c>
      <c r="L157" s="742">
        <v>0.25</v>
      </c>
      <c r="M157" s="615">
        <v>25</v>
      </c>
      <c r="N157" s="743">
        <f>SUM((K157-H157)/L157*M157)*G157</f>
        <v>13675.000000000011</v>
      </c>
      <c r="O157" s="740" t="s">
        <v>884</v>
      </c>
      <c r="P157" s="738">
        <v>1</v>
      </c>
      <c r="Q157" s="422">
        <f t="shared" si="19"/>
        <v>13675.000000000011</v>
      </c>
      <c r="R157" s="753"/>
      <c r="S157" s="320"/>
      <c r="T157" s="320"/>
    </row>
    <row r="158" spans="1:20" s="535" customFormat="1" ht="15" customHeight="1">
      <c r="A158" s="14" t="s">
        <v>1305</v>
      </c>
      <c r="B158" s="14" t="s">
        <v>972</v>
      </c>
      <c r="C158" s="14" t="s">
        <v>1759</v>
      </c>
      <c r="D158" s="740">
        <v>41883</v>
      </c>
      <c r="E158" s="740" t="s">
        <v>53</v>
      </c>
      <c r="F158" s="431">
        <v>41813</v>
      </c>
      <c r="G158" s="14">
        <v>7</v>
      </c>
      <c r="H158" s="429">
        <v>449.75</v>
      </c>
      <c r="I158" s="494"/>
      <c r="J158" s="534">
        <v>41814</v>
      </c>
      <c r="K158" s="779">
        <v>433.9</v>
      </c>
      <c r="L158" s="742">
        <v>0.25</v>
      </c>
      <c r="M158" s="615">
        <v>12.5</v>
      </c>
      <c r="N158" s="743">
        <f>SUM((K158-H158)/L158*M158)*G158</f>
        <v>-5547.5000000000082</v>
      </c>
      <c r="O158" s="740" t="s">
        <v>884</v>
      </c>
      <c r="P158" s="738">
        <v>1</v>
      </c>
      <c r="Q158" s="422">
        <f t="shared" si="19"/>
        <v>-5547.5000000000082</v>
      </c>
      <c r="R158" s="753"/>
      <c r="S158" s="320"/>
      <c r="T158" s="320"/>
    </row>
    <row r="159" spans="1:20" s="320" customFormat="1" ht="14.25" customHeight="1">
      <c r="A159" s="14" t="s">
        <v>897</v>
      </c>
      <c r="B159" s="14" t="s">
        <v>807</v>
      </c>
      <c r="C159" s="14" t="s">
        <v>1743</v>
      </c>
      <c r="D159" s="740">
        <v>41821</v>
      </c>
      <c r="E159" s="740" t="s">
        <v>53</v>
      </c>
      <c r="F159" s="431">
        <v>41799</v>
      </c>
      <c r="G159" s="14">
        <v>3</v>
      </c>
      <c r="H159" s="429">
        <v>297.92</v>
      </c>
      <c r="I159" s="494"/>
      <c r="J159" s="534">
        <v>41815</v>
      </c>
      <c r="K159" s="779">
        <v>311.61</v>
      </c>
      <c r="L159" s="742">
        <v>0.01</v>
      </c>
      <c r="M159" s="615">
        <v>4.2</v>
      </c>
      <c r="N159" s="743">
        <f>SUM((K159-H159)/L159*M159)*G159</f>
        <v>17249.399999999998</v>
      </c>
      <c r="O159" s="740" t="s">
        <v>884</v>
      </c>
      <c r="P159" s="738">
        <v>1</v>
      </c>
      <c r="Q159" s="422">
        <f t="shared" si="19"/>
        <v>17249.399999999998</v>
      </c>
      <c r="R159" s="753" t="s">
        <v>1765</v>
      </c>
    </row>
    <row r="160" spans="1:20" s="535" customFormat="1" ht="15" customHeight="1">
      <c r="A160" s="14" t="s">
        <v>897</v>
      </c>
      <c r="B160" s="14" t="s">
        <v>807</v>
      </c>
      <c r="C160" s="14" t="s">
        <v>1766</v>
      </c>
      <c r="D160" s="740">
        <v>41852</v>
      </c>
      <c r="E160" s="740" t="s">
        <v>53</v>
      </c>
      <c r="F160" s="431">
        <v>41815</v>
      </c>
      <c r="G160" s="14">
        <v>3</v>
      </c>
      <c r="H160" s="429">
        <v>308.68</v>
      </c>
      <c r="I160" s="494"/>
      <c r="J160" s="534">
        <v>41815</v>
      </c>
      <c r="K160" s="779">
        <v>306.39999999999998</v>
      </c>
      <c r="L160" s="742">
        <v>0.01</v>
      </c>
      <c r="M160" s="615">
        <v>4.2</v>
      </c>
      <c r="N160" s="743">
        <f>SUM((K160-H160)/L160*M160)*G160</f>
        <v>-2872.8000000000375</v>
      </c>
      <c r="O160" s="740" t="s">
        <v>884</v>
      </c>
      <c r="P160" s="738">
        <v>1</v>
      </c>
      <c r="Q160" s="422">
        <f t="shared" si="19"/>
        <v>-2872.8000000000375</v>
      </c>
      <c r="R160" s="753" t="s">
        <v>1765</v>
      </c>
      <c r="S160" s="320"/>
      <c r="T160" s="320"/>
    </row>
    <row r="161" spans="1:20" s="320" customFormat="1" ht="14.25" customHeight="1">
      <c r="A161" s="600" t="s">
        <v>1761</v>
      </c>
      <c r="B161" s="600" t="s">
        <v>738</v>
      </c>
      <c r="C161" s="600" t="s">
        <v>1762</v>
      </c>
      <c r="D161" s="755" t="s">
        <v>1763</v>
      </c>
      <c r="E161" s="755" t="s">
        <v>78</v>
      </c>
      <c r="F161" s="756">
        <v>41752</v>
      </c>
      <c r="G161" s="600">
        <v>4</v>
      </c>
      <c r="H161" s="757">
        <v>4.4630000000000001</v>
      </c>
      <c r="I161" s="758"/>
      <c r="J161" s="534">
        <v>41815</v>
      </c>
      <c r="K161" s="759">
        <v>4.5860000000000003</v>
      </c>
      <c r="L161" s="760">
        <v>1E-3</v>
      </c>
      <c r="M161" s="785">
        <v>10</v>
      </c>
      <c r="N161" s="762">
        <f>SUM((H161-K161)/L161*M161)*G161</f>
        <v>-4920.0000000000082</v>
      </c>
      <c r="O161" s="755" t="s">
        <v>884</v>
      </c>
      <c r="P161" s="763">
        <v>1</v>
      </c>
      <c r="Q161" s="786">
        <f t="shared" si="19"/>
        <v>-4920.0000000000082</v>
      </c>
      <c r="R161" s="764"/>
      <c r="S161" s="535"/>
      <c r="T161" s="535"/>
    </row>
    <row r="162" spans="1:20" s="535" customFormat="1" ht="15" customHeight="1">
      <c r="A162" s="14" t="s">
        <v>923</v>
      </c>
      <c r="B162" s="14" t="s">
        <v>2</v>
      </c>
      <c r="C162" s="14" t="s">
        <v>1741</v>
      </c>
      <c r="D162" s="740">
        <v>41852</v>
      </c>
      <c r="E162" s="740" t="s">
        <v>53</v>
      </c>
      <c r="F162" s="431">
        <v>41799</v>
      </c>
      <c r="G162" s="14">
        <v>4</v>
      </c>
      <c r="H162" s="429">
        <v>108.78</v>
      </c>
      <c r="I162" s="494"/>
      <c r="J162" s="534">
        <v>41815</v>
      </c>
      <c r="K162" s="779">
        <v>113.2</v>
      </c>
      <c r="L162" s="742">
        <v>0.01</v>
      </c>
      <c r="M162" s="615">
        <v>10</v>
      </c>
      <c r="N162" s="743">
        <f t="shared" ref="N162:N168" si="20">SUM((K162-H162)/L162*M162)*G162</f>
        <v>17680.000000000007</v>
      </c>
      <c r="O162" s="740" t="s">
        <v>884</v>
      </c>
      <c r="P162" s="738">
        <v>1</v>
      </c>
      <c r="Q162" s="422">
        <f t="shared" ref="Q162:Q170" si="21">SUM(N162*P162)</f>
        <v>17680.000000000007</v>
      </c>
      <c r="R162" s="753"/>
      <c r="S162" s="320"/>
      <c r="T162" s="320"/>
    </row>
    <row r="163" spans="1:20" s="320" customFormat="1" ht="14.25" customHeight="1">
      <c r="A163" s="14" t="s">
        <v>1281</v>
      </c>
      <c r="B163" s="14" t="s">
        <v>919</v>
      </c>
      <c r="C163" s="14" t="s">
        <v>1749</v>
      </c>
      <c r="D163" s="740">
        <v>41821</v>
      </c>
      <c r="E163" s="740" t="s">
        <v>53</v>
      </c>
      <c r="F163" s="431">
        <v>41803</v>
      </c>
      <c r="G163" s="14">
        <v>9</v>
      </c>
      <c r="H163" s="429">
        <v>39.71</v>
      </c>
      <c r="I163" s="494"/>
      <c r="J163" s="534">
        <v>41817</v>
      </c>
      <c r="K163" s="779">
        <v>40.42</v>
      </c>
      <c r="L163" s="742">
        <v>0.01</v>
      </c>
      <c r="M163" s="615">
        <v>6</v>
      </c>
      <c r="N163" s="743">
        <f t="shared" si="20"/>
        <v>3834.0000000000045</v>
      </c>
      <c r="O163" s="740" t="s">
        <v>884</v>
      </c>
      <c r="P163" s="738">
        <v>1</v>
      </c>
      <c r="Q163" s="422">
        <f t="shared" si="21"/>
        <v>3834.0000000000045</v>
      </c>
      <c r="R163" s="753"/>
    </row>
    <row r="164" spans="1:20" s="320" customFormat="1" ht="14.25" customHeight="1">
      <c r="A164" s="14" t="s">
        <v>1169</v>
      </c>
      <c r="B164" s="14" t="s">
        <v>389</v>
      </c>
      <c r="C164" s="14" t="s">
        <v>1754</v>
      </c>
      <c r="D164" s="740">
        <v>41821</v>
      </c>
      <c r="E164" s="740" t="s">
        <v>53</v>
      </c>
      <c r="F164" s="431">
        <v>41809</v>
      </c>
      <c r="G164" s="14">
        <v>2</v>
      </c>
      <c r="H164" s="429">
        <v>319.8</v>
      </c>
      <c r="I164" s="494"/>
      <c r="J164" s="534">
        <v>41817</v>
      </c>
      <c r="K164" s="779">
        <v>332</v>
      </c>
      <c r="L164" s="742">
        <v>0.1</v>
      </c>
      <c r="M164" s="615">
        <v>11</v>
      </c>
      <c r="N164" s="743">
        <f t="shared" si="20"/>
        <v>2683.9999999999973</v>
      </c>
      <c r="O164" s="740" t="s">
        <v>884</v>
      </c>
      <c r="P164" s="738">
        <v>1</v>
      </c>
      <c r="Q164" s="422">
        <f t="shared" si="21"/>
        <v>2683.9999999999973</v>
      </c>
      <c r="R164" s="753"/>
    </row>
    <row r="165" spans="1:20" s="320" customFormat="1" ht="14.25" customHeight="1">
      <c r="A165" s="14" t="s">
        <v>107</v>
      </c>
      <c r="B165" s="14" t="s">
        <v>78</v>
      </c>
      <c r="C165" s="14" t="s">
        <v>1768</v>
      </c>
      <c r="D165" s="740">
        <v>41852</v>
      </c>
      <c r="E165" s="740" t="s">
        <v>53</v>
      </c>
      <c r="F165" s="431">
        <v>41817</v>
      </c>
      <c r="G165" s="14">
        <v>6</v>
      </c>
      <c r="H165" s="429">
        <v>1388.25</v>
      </c>
      <c r="I165" s="494"/>
      <c r="J165" s="534">
        <v>41821</v>
      </c>
      <c r="K165" s="779">
        <v>1373</v>
      </c>
      <c r="L165" s="742">
        <v>1</v>
      </c>
      <c r="M165" s="615">
        <v>10</v>
      </c>
      <c r="N165" s="743">
        <f t="shared" si="20"/>
        <v>-915</v>
      </c>
      <c r="O165" s="740" t="s">
        <v>884</v>
      </c>
      <c r="P165" s="738">
        <v>1</v>
      </c>
      <c r="Q165" s="422">
        <f t="shared" si="21"/>
        <v>-915</v>
      </c>
      <c r="R165" s="753"/>
    </row>
    <row r="166" spans="1:20" s="320" customFormat="1" ht="14.25" customHeight="1">
      <c r="A166" s="14" t="s">
        <v>915</v>
      </c>
      <c r="B166" s="14" t="s">
        <v>916</v>
      </c>
      <c r="C166" s="14" t="s">
        <v>1767</v>
      </c>
      <c r="D166" s="740">
        <v>41821</v>
      </c>
      <c r="E166" s="740" t="s">
        <v>53</v>
      </c>
      <c r="F166" s="431">
        <v>41817</v>
      </c>
      <c r="G166" s="14">
        <v>10</v>
      </c>
      <c r="H166" s="429">
        <v>2020</v>
      </c>
      <c r="I166" s="494"/>
      <c r="J166" s="534">
        <v>41823</v>
      </c>
      <c r="K166" s="779">
        <v>2053</v>
      </c>
      <c r="L166" s="742">
        <v>1</v>
      </c>
      <c r="M166" s="615">
        <v>10</v>
      </c>
      <c r="N166" s="743">
        <f t="shared" si="20"/>
        <v>3300</v>
      </c>
      <c r="O166" s="740" t="s">
        <v>884</v>
      </c>
      <c r="P166" s="738">
        <v>1</v>
      </c>
      <c r="Q166" s="422">
        <f t="shared" si="21"/>
        <v>3300</v>
      </c>
      <c r="R166" s="753"/>
    </row>
    <row r="167" spans="1:20" s="535" customFormat="1" ht="15" customHeight="1">
      <c r="A167" s="14" t="s">
        <v>915</v>
      </c>
      <c r="B167" s="14" t="s">
        <v>916</v>
      </c>
      <c r="C167" s="14" t="s">
        <v>1772</v>
      </c>
      <c r="D167" s="740">
        <v>41913</v>
      </c>
      <c r="E167" s="740" t="s">
        <v>53</v>
      </c>
      <c r="F167" s="431">
        <v>41823</v>
      </c>
      <c r="G167" s="14">
        <v>10</v>
      </c>
      <c r="H167" s="429">
        <v>2053</v>
      </c>
      <c r="I167" s="494"/>
      <c r="J167" s="534">
        <v>41830</v>
      </c>
      <c r="K167" s="779">
        <v>2030</v>
      </c>
      <c r="L167" s="742">
        <v>1</v>
      </c>
      <c r="M167" s="615">
        <v>10</v>
      </c>
      <c r="N167" s="743">
        <f t="shared" si="20"/>
        <v>-2300</v>
      </c>
      <c r="O167" s="740" t="s">
        <v>884</v>
      </c>
      <c r="P167" s="738">
        <v>1</v>
      </c>
      <c r="Q167" s="422">
        <f t="shared" si="21"/>
        <v>-2300</v>
      </c>
      <c r="R167" s="753"/>
      <c r="S167" s="320"/>
      <c r="T167" s="320"/>
    </row>
    <row r="168" spans="1:20" s="320" customFormat="1" ht="14.25" customHeight="1">
      <c r="A168" s="14" t="s">
        <v>1169</v>
      </c>
      <c r="B168" s="14" t="s">
        <v>389</v>
      </c>
      <c r="C168" s="14" t="s">
        <v>1754</v>
      </c>
      <c r="D168" s="740">
        <v>41821</v>
      </c>
      <c r="E168" s="740" t="s">
        <v>53</v>
      </c>
      <c r="F168" s="431">
        <v>41834</v>
      </c>
      <c r="G168" s="14">
        <v>4</v>
      </c>
      <c r="H168" s="429">
        <v>343</v>
      </c>
      <c r="I168" s="494"/>
      <c r="J168" s="534">
        <v>41835</v>
      </c>
      <c r="K168" s="779">
        <v>342.7</v>
      </c>
      <c r="L168" s="742">
        <v>0.1</v>
      </c>
      <c r="M168" s="615">
        <v>11</v>
      </c>
      <c r="N168" s="743">
        <f t="shared" si="20"/>
        <v>-132.000000000005</v>
      </c>
      <c r="O168" s="740" t="s">
        <v>884</v>
      </c>
      <c r="P168" s="738">
        <v>1</v>
      </c>
      <c r="Q168" s="422">
        <f t="shared" si="21"/>
        <v>-132.000000000005</v>
      </c>
      <c r="R168" s="753" t="s">
        <v>1782</v>
      </c>
    </row>
    <row r="169" spans="1:20" s="320" customFormat="1" ht="14.25" customHeight="1">
      <c r="A169" s="600" t="s">
        <v>1251</v>
      </c>
      <c r="B169" s="600" t="s">
        <v>79</v>
      </c>
      <c r="C169" s="600" t="s">
        <v>1742</v>
      </c>
      <c r="D169" s="755">
        <v>41852</v>
      </c>
      <c r="E169" s="755" t="s">
        <v>78</v>
      </c>
      <c r="F169" s="756">
        <v>41821</v>
      </c>
      <c r="G169" s="600">
        <v>3</v>
      </c>
      <c r="H169" s="757">
        <v>104.48</v>
      </c>
      <c r="I169" s="758"/>
      <c r="J169" s="534">
        <v>41836</v>
      </c>
      <c r="K169" s="759">
        <v>99.53</v>
      </c>
      <c r="L169" s="760">
        <v>0.01</v>
      </c>
      <c r="M169" s="785">
        <v>10</v>
      </c>
      <c r="N169" s="762">
        <f>SUM((H169-K169)/L169*M169)*G169</f>
        <v>14850.000000000007</v>
      </c>
      <c r="O169" s="755" t="s">
        <v>884</v>
      </c>
      <c r="P169" s="763">
        <v>1</v>
      </c>
      <c r="Q169" s="786">
        <f t="shared" si="21"/>
        <v>14850.000000000007</v>
      </c>
      <c r="R169" s="764" t="s">
        <v>1782</v>
      </c>
      <c r="S169" s="535"/>
      <c r="T169" s="535"/>
    </row>
    <row r="170" spans="1:20" s="320" customFormat="1" ht="14.25" customHeight="1">
      <c r="A170" s="14" t="s">
        <v>1169</v>
      </c>
      <c r="B170" s="14" t="s">
        <v>389</v>
      </c>
      <c r="C170" s="14" t="s">
        <v>1780</v>
      </c>
      <c r="D170" s="740">
        <v>41883</v>
      </c>
      <c r="E170" s="740" t="s">
        <v>53</v>
      </c>
      <c r="F170" s="431">
        <v>41835</v>
      </c>
      <c r="G170" s="14">
        <v>4</v>
      </c>
      <c r="H170" s="429">
        <v>336.6</v>
      </c>
      <c r="I170" s="494"/>
      <c r="J170" s="534">
        <v>41836</v>
      </c>
      <c r="K170" s="779">
        <v>330</v>
      </c>
      <c r="L170" s="742">
        <v>0.1</v>
      </c>
      <c r="M170" s="615">
        <v>11</v>
      </c>
      <c r="N170" s="743">
        <f>SUM((K170-H170)/L170*M170)*G170</f>
        <v>-2904.00000000001</v>
      </c>
      <c r="O170" s="740" t="s">
        <v>884</v>
      </c>
      <c r="P170" s="738">
        <v>1</v>
      </c>
      <c r="Q170" s="422">
        <f t="shared" si="21"/>
        <v>-2904.00000000001</v>
      </c>
      <c r="R170" s="753"/>
    </row>
    <row r="171" spans="1:20" s="320" customFormat="1" ht="14.25" customHeight="1">
      <c r="A171" s="600" t="s">
        <v>1251</v>
      </c>
      <c r="B171" s="600" t="s">
        <v>79</v>
      </c>
      <c r="C171" s="600" t="s">
        <v>1781</v>
      </c>
      <c r="D171" s="755">
        <v>41883</v>
      </c>
      <c r="E171" s="755" t="s">
        <v>78</v>
      </c>
      <c r="F171" s="756">
        <v>41836</v>
      </c>
      <c r="G171" s="600">
        <v>3</v>
      </c>
      <c r="H171" s="757">
        <v>99.53</v>
      </c>
      <c r="I171" s="758"/>
      <c r="J171" s="534">
        <v>41837</v>
      </c>
      <c r="K171" s="759">
        <v>101</v>
      </c>
      <c r="L171" s="760">
        <v>0.01</v>
      </c>
      <c r="M171" s="785">
        <v>10</v>
      </c>
      <c r="N171" s="762">
        <f>SUM((H171-K171)/L171*M171)*G171</f>
        <v>-4409.9999999999964</v>
      </c>
      <c r="O171" s="755" t="s">
        <v>884</v>
      </c>
      <c r="P171" s="763">
        <v>1</v>
      </c>
      <c r="Q171" s="786">
        <f t="shared" ref="Q171:Q179" si="22">SUM(N171*P171)</f>
        <v>-4409.9999999999964</v>
      </c>
      <c r="R171" s="764"/>
      <c r="S171" s="535"/>
      <c r="T171" s="535"/>
    </row>
    <row r="172" spans="1:20" s="535" customFormat="1" ht="15" customHeight="1">
      <c r="A172" s="600" t="s">
        <v>86</v>
      </c>
      <c r="B172" s="600" t="s">
        <v>85</v>
      </c>
      <c r="C172" s="600" t="s">
        <v>1773</v>
      </c>
      <c r="D172" s="755">
        <v>41852</v>
      </c>
      <c r="E172" s="755" t="s">
        <v>78</v>
      </c>
      <c r="F172" s="756">
        <v>41829</v>
      </c>
      <c r="G172" s="600">
        <v>4</v>
      </c>
      <c r="H172" s="757">
        <v>151.9</v>
      </c>
      <c r="I172" s="758"/>
      <c r="J172" s="534">
        <v>41837</v>
      </c>
      <c r="K172" s="759">
        <v>150</v>
      </c>
      <c r="L172" s="760">
        <v>2.5000000000000001E-2</v>
      </c>
      <c r="M172" s="785">
        <v>10</v>
      </c>
      <c r="N172" s="762">
        <f>SUM((H172-K172)/L172*M172)*G172</f>
        <v>3040.0000000000091</v>
      </c>
      <c r="O172" s="755" t="s">
        <v>884</v>
      </c>
      <c r="P172" s="763">
        <v>1</v>
      </c>
      <c r="Q172" s="786">
        <f t="shared" si="22"/>
        <v>3040.0000000000091</v>
      </c>
      <c r="R172" s="764"/>
    </row>
    <row r="173" spans="1:20" s="535" customFormat="1" ht="15" customHeight="1">
      <c r="A173" s="600" t="s">
        <v>48</v>
      </c>
      <c r="B173" s="600" t="s">
        <v>47</v>
      </c>
      <c r="C173" s="600" t="s">
        <v>1707</v>
      </c>
      <c r="D173" s="755">
        <v>41852</v>
      </c>
      <c r="E173" s="755" t="s">
        <v>78</v>
      </c>
      <c r="F173" s="756">
        <v>41829</v>
      </c>
      <c r="G173" s="600">
        <v>3</v>
      </c>
      <c r="H173" s="757">
        <v>214.02500000000001</v>
      </c>
      <c r="I173" s="758"/>
      <c r="J173" s="534">
        <v>41841</v>
      </c>
      <c r="K173" s="759">
        <v>213.17500000000001</v>
      </c>
      <c r="L173" s="760">
        <v>2.5000000000000001E-2</v>
      </c>
      <c r="M173" s="785">
        <v>12.5</v>
      </c>
      <c r="N173" s="762">
        <f>SUM((H173-K173)/L173*M173)*G173</f>
        <v>1274.9999999999914</v>
      </c>
      <c r="O173" s="755" t="s">
        <v>884</v>
      </c>
      <c r="P173" s="763">
        <v>1</v>
      </c>
      <c r="Q173" s="786">
        <f t="shared" si="22"/>
        <v>1274.9999999999914</v>
      </c>
      <c r="R173" s="764"/>
    </row>
    <row r="174" spans="1:20" s="535" customFormat="1" ht="15" customHeight="1">
      <c r="A174" s="600" t="s">
        <v>71</v>
      </c>
      <c r="B174" s="600" t="s">
        <v>70</v>
      </c>
      <c r="C174" s="600" t="s">
        <v>1783</v>
      </c>
      <c r="D174" s="755">
        <v>41852</v>
      </c>
      <c r="E174" s="755" t="s">
        <v>78</v>
      </c>
      <c r="F174" s="756">
        <v>41836</v>
      </c>
      <c r="G174" s="600">
        <v>4</v>
      </c>
      <c r="H174" s="757">
        <v>321.14999999999998</v>
      </c>
      <c r="I174" s="758"/>
      <c r="J174" s="534">
        <v>41842</v>
      </c>
      <c r="K174" s="759">
        <v>321.60000000000002</v>
      </c>
      <c r="L174" s="760">
        <v>0.05</v>
      </c>
      <c r="M174" s="785">
        <v>12.5</v>
      </c>
      <c r="N174" s="762">
        <f>SUM((H174-K174)/L174*M174)*G174</f>
        <v>-450.00000000004547</v>
      </c>
      <c r="O174" s="755" t="s">
        <v>884</v>
      </c>
      <c r="P174" s="763">
        <v>1</v>
      </c>
      <c r="Q174" s="786">
        <f t="shared" si="22"/>
        <v>-450.00000000004547</v>
      </c>
      <c r="R174" s="764"/>
    </row>
    <row r="175" spans="1:20" s="320" customFormat="1" ht="14.25" customHeight="1">
      <c r="A175" s="14" t="s">
        <v>86</v>
      </c>
      <c r="B175" s="14" t="s">
        <v>85</v>
      </c>
      <c r="C175" s="14" t="s">
        <v>1773</v>
      </c>
      <c r="D175" s="740">
        <v>41852</v>
      </c>
      <c r="E175" s="740" t="s">
        <v>53</v>
      </c>
      <c r="F175" s="431">
        <v>41838</v>
      </c>
      <c r="G175" s="14">
        <v>4</v>
      </c>
      <c r="H175" s="429">
        <v>150.82499999999999</v>
      </c>
      <c r="I175" s="494"/>
      <c r="J175" s="534">
        <v>41851</v>
      </c>
      <c r="K175" s="779">
        <v>158</v>
      </c>
      <c r="L175" s="742">
        <v>2.5000000000000001E-2</v>
      </c>
      <c r="M175" s="615">
        <v>10</v>
      </c>
      <c r="N175" s="743">
        <f>SUM((K175-H175)/L175*M175)*G175</f>
        <v>11480.000000000018</v>
      </c>
      <c r="O175" s="740" t="s">
        <v>884</v>
      </c>
      <c r="P175" s="738">
        <v>1</v>
      </c>
      <c r="Q175" s="422">
        <f t="shared" si="22"/>
        <v>11480.000000000018</v>
      </c>
      <c r="R175" s="753"/>
    </row>
    <row r="176" spans="1:20" s="535" customFormat="1" ht="15" customHeight="1">
      <c r="A176" s="600" t="s">
        <v>894</v>
      </c>
      <c r="B176" s="600" t="s">
        <v>361</v>
      </c>
      <c r="C176" s="600" t="s">
        <v>1789</v>
      </c>
      <c r="D176" s="755">
        <v>41883</v>
      </c>
      <c r="E176" s="755" t="s">
        <v>78</v>
      </c>
      <c r="F176" s="756">
        <v>41855</v>
      </c>
      <c r="G176" s="600">
        <v>1</v>
      </c>
      <c r="H176" s="757">
        <v>188.15</v>
      </c>
      <c r="I176" s="758"/>
      <c r="J176" s="534">
        <v>41871</v>
      </c>
      <c r="K176" s="759">
        <v>182.85</v>
      </c>
      <c r="L176" s="760">
        <v>0.05</v>
      </c>
      <c r="M176" s="785">
        <v>18.75</v>
      </c>
      <c r="N176" s="762">
        <f>SUM((H176-K176)/L176*M176)*G176</f>
        <v>1987.5000000000043</v>
      </c>
      <c r="O176" s="755" t="s">
        <v>884</v>
      </c>
      <c r="P176" s="763">
        <v>1</v>
      </c>
      <c r="Q176" s="786">
        <f t="shared" si="22"/>
        <v>1987.5000000000043</v>
      </c>
      <c r="R176" s="764" t="s">
        <v>1796</v>
      </c>
    </row>
    <row r="177" spans="1:20" s="535" customFormat="1" ht="15" customHeight="1">
      <c r="A177" s="600" t="s">
        <v>1058</v>
      </c>
      <c r="B177" s="600" t="s">
        <v>70</v>
      </c>
      <c r="C177" s="600" t="s">
        <v>1794</v>
      </c>
      <c r="D177" s="755">
        <v>41883</v>
      </c>
      <c r="E177" s="755" t="s">
        <v>78</v>
      </c>
      <c r="F177" s="756">
        <v>41864</v>
      </c>
      <c r="G177" s="600">
        <v>5</v>
      </c>
      <c r="H177" s="757">
        <v>313.64999999999998</v>
      </c>
      <c r="I177" s="758" t="s">
        <v>3</v>
      </c>
      <c r="J177" s="534">
        <v>41871</v>
      </c>
      <c r="K177" s="759">
        <v>315</v>
      </c>
      <c r="L177" s="760">
        <v>0.05</v>
      </c>
      <c r="M177" s="785">
        <v>12.5</v>
      </c>
      <c r="N177" s="762">
        <f>SUM((H177-K177)/L177*M177)*G177</f>
        <v>-1687.5000000000284</v>
      </c>
      <c r="O177" s="755" t="s">
        <v>884</v>
      </c>
      <c r="P177" s="763">
        <v>1</v>
      </c>
      <c r="Q177" s="786">
        <f t="shared" si="22"/>
        <v>-1687.5000000000284</v>
      </c>
      <c r="R177" s="764"/>
    </row>
    <row r="178" spans="1:20" s="535" customFormat="1" ht="15" customHeight="1">
      <c r="A178" s="600" t="s">
        <v>894</v>
      </c>
      <c r="B178" s="600" t="s">
        <v>361</v>
      </c>
      <c r="C178" s="600" t="s">
        <v>1795</v>
      </c>
      <c r="D178" s="755">
        <v>41974</v>
      </c>
      <c r="E178" s="755" t="s">
        <v>78</v>
      </c>
      <c r="F178" s="756">
        <v>41871</v>
      </c>
      <c r="G178" s="600">
        <v>2</v>
      </c>
      <c r="H178" s="757">
        <v>186.55</v>
      </c>
      <c r="I178" s="758"/>
      <c r="J178" s="534">
        <v>41872</v>
      </c>
      <c r="K178" s="759">
        <v>191.8</v>
      </c>
      <c r="L178" s="760">
        <v>0.05</v>
      </c>
      <c r="M178" s="785">
        <v>18.75</v>
      </c>
      <c r="N178" s="762">
        <f>SUM((H178-K178)/L178*M178)*G178</f>
        <v>-3937.5</v>
      </c>
      <c r="O178" s="755" t="s">
        <v>884</v>
      </c>
      <c r="P178" s="763">
        <v>1</v>
      </c>
      <c r="Q178" s="786">
        <f t="shared" si="22"/>
        <v>-3937.5</v>
      </c>
      <c r="R178" s="764"/>
    </row>
    <row r="179" spans="1:20" s="535" customFormat="1" ht="15" customHeight="1">
      <c r="A179" s="600" t="s">
        <v>86</v>
      </c>
      <c r="B179" s="600" t="s">
        <v>85</v>
      </c>
      <c r="C179" s="600" t="s">
        <v>1792</v>
      </c>
      <c r="D179" s="755">
        <v>41913</v>
      </c>
      <c r="E179" s="755" t="s">
        <v>78</v>
      </c>
      <c r="F179" s="756">
        <v>41858</v>
      </c>
      <c r="G179" s="600">
        <v>3</v>
      </c>
      <c r="H179" s="757">
        <v>153</v>
      </c>
      <c r="I179" s="758"/>
      <c r="J179" s="534">
        <v>41873</v>
      </c>
      <c r="K179" s="759">
        <v>147.80000000000001</v>
      </c>
      <c r="L179" s="760">
        <v>2.5000000000000001E-2</v>
      </c>
      <c r="M179" s="785">
        <v>10</v>
      </c>
      <c r="N179" s="762">
        <f>SUM((H179-K179)/L179*M179)*G179</f>
        <v>6239.9999999999864</v>
      </c>
      <c r="O179" s="755" t="s">
        <v>884</v>
      </c>
      <c r="P179" s="763">
        <v>1</v>
      </c>
      <c r="Q179" s="786">
        <f t="shared" si="22"/>
        <v>6239.9999999999864</v>
      </c>
      <c r="R179" s="764"/>
    </row>
    <row r="180" spans="1:20" s="320" customFormat="1" ht="14.25" customHeight="1">
      <c r="A180" s="14" t="s">
        <v>983</v>
      </c>
      <c r="B180" s="14" t="s">
        <v>984</v>
      </c>
      <c r="C180" s="14" t="s">
        <v>1798</v>
      </c>
      <c r="D180" s="740">
        <v>41913</v>
      </c>
      <c r="E180" s="740" t="s">
        <v>53</v>
      </c>
      <c r="F180" s="431">
        <v>41872</v>
      </c>
      <c r="G180" s="14">
        <v>11</v>
      </c>
      <c r="H180" s="429">
        <v>15.94</v>
      </c>
      <c r="I180" s="494"/>
      <c r="J180" s="534">
        <v>41876</v>
      </c>
      <c r="K180" s="754">
        <v>15.38</v>
      </c>
      <c r="L180" s="742">
        <v>0.01</v>
      </c>
      <c r="M180" s="615">
        <v>11</v>
      </c>
      <c r="N180" s="743">
        <f t="shared" ref="N180:N186" si="23">SUM((K180-H180)/L180*M180)*G180</f>
        <v>-6775.9999999999854</v>
      </c>
      <c r="O180" s="740" t="s">
        <v>884</v>
      </c>
      <c r="P180" s="738">
        <v>1</v>
      </c>
      <c r="Q180" s="422">
        <f>SUM(N180*P180)</f>
        <v>-6775.9999999999854</v>
      </c>
      <c r="R180" s="753"/>
    </row>
    <row r="181" spans="1:20" s="14" customFormat="1" ht="15" customHeight="1">
      <c r="A181" s="14" t="s">
        <v>1169</v>
      </c>
      <c r="B181" s="14" t="s">
        <v>389</v>
      </c>
      <c r="C181" s="14" t="s">
        <v>1780</v>
      </c>
      <c r="D181" s="740">
        <v>41883</v>
      </c>
      <c r="E181" s="740" t="s">
        <v>53</v>
      </c>
      <c r="F181" s="431">
        <v>41870</v>
      </c>
      <c r="G181" s="14">
        <v>4</v>
      </c>
      <c r="H181" s="429">
        <v>353.8</v>
      </c>
      <c r="I181" s="494"/>
      <c r="J181" s="534">
        <v>41879</v>
      </c>
      <c r="K181" s="779">
        <v>346.7</v>
      </c>
      <c r="L181" s="742">
        <v>1</v>
      </c>
      <c r="M181" s="615">
        <v>11</v>
      </c>
      <c r="N181" s="743">
        <f t="shared" si="23"/>
        <v>-312.400000000001</v>
      </c>
      <c r="O181" s="740" t="s">
        <v>884</v>
      </c>
      <c r="P181" s="738">
        <v>1</v>
      </c>
      <c r="Q181" s="422">
        <f>SUM(N181*P181)</f>
        <v>-312.400000000001</v>
      </c>
      <c r="R181" s="753"/>
      <c r="S181" s="320"/>
      <c r="T181" s="320"/>
    </row>
    <row r="182" spans="1:20" s="320" customFormat="1" ht="14.25" customHeight="1">
      <c r="A182" s="14" t="s">
        <v>915</v>
      </c>
      <c r="B182" s="14" t="s">
        <v>916</v>
      </c>
      <c r="C182" s="14" t="s">
        <v>1772</v>
      </c>
      <c r="D182" s="740">
        <v>41883</v>
      </c>
      <c r="E182" s="740" t="s">
        <v>53</v>
      </c>
      <c r="F182" s="431">
        <v>41872</v>
      </c>
      <c r="G182" s="14">
        <v>14</v>
      </c>
      <c r="H182" s="429">
        <v>1973</v>
      </c>
      <c r="I182" s="494"/>
      <c r="J182" s="534">
        <v>41880</v>
      </c>
      <c r="K182" s="779">
        <v>2036</v>
      </c>
      <c r="L182" s="742">
        <v>1</v>
      </c>
      <c r="M182" s="615">
        <v>10</v>
      </c>
      <c r="N182" s="743">
        <f t="shared" si="23"/>
        <v>8820</v>
      </c>
      <c r="O182" s="740" t="s">
        <v>884</v>
      </c>
      <c r="P182" s="738">
        <v>1</v>
      </c>
      <c r="Q182" s="422">
        <f>SUM(N182*P182)</f>
        <v>8820</v>
      </c>
      <c r="R182" s="753" t="s">
        <v>1800</v>
      </c>
    </row>
    <row r="183" spans="1:20" s="320" customFormat="1" ht="14.25" customHeight="1">
      <c r="A183" s="14" t="s">
        <v>386</v>
      </c>
      <c r="B183" s="14" t="s">
        <v>1061</v>
      </c>
      <c r="C183" s="14" t="s">
        <v>1797</v>
      </c>
      <c r="D183" s="740">
        <v>41974</v>
      </c>
      <c r="E183" s="740" t="s">
        <v>53</v>
      </c>
      <c r="F183" s="431">
        <v>41871</v>
      </c>
      <c r="G183" s="14">
        <v>3</v>
      </c>
      <c r="H183" s="429">
        <v>65.72</v>
      </c>
      <c r="I183" s="494" t="s">
        <v>3</v>
      </c>
      <c r="J183" s="534">
        <v>41880</v>
      </c>
      <c r="K183" s="779">
        <v>66</v>
      </c>
      <c r="L183" s="742">
        <v>0.01</v>
      </c>
      <c r="M183" s="615">
        <v>5</v>
      </c>
      <c r="N183" s="743">
        <f t="shared" si="23"/>
        <v>420.00000000000171</v>
      </c>
      <c r="O183" s="740" t="s">
        <v>884</v>
      </c>
      <c r="P183" s="738">
        <v>1</v>
      </c>
      <c r="Q183" s="422">
        <f t="shared" ref="Q183:Q190" si="24">SUM(N183*P183)</f>
        <v>420.00000000000171</v>
      </c>
      <c r="R183" s="753"/>
    </row>
    <row r="184" spans="1:20" s="320" customFormat="1" ht="12.75" customHeight="1">
      <c r="A184" s="14" t="s">
        <v>894</v>
      </c>
      <c r="B184" s="14" t="s">
        <v>361</v>
      </c>
      <c r="C184" s="14" t="s">
        <v>1795</v>
      </c>
      <c r="D184" s="740">
        <v>41974</v>
      </c>
      <c r="E184" s="740" t="s">
        <v>53</v>
      </c>
      <c r="F184" s="431">
        <v>41884</v>
      </c>
      <c r="G184" s="14">
        <v>3</v>
      </c>
      <c r="H184" s="429">
        <v>205</v>
      </c>
      <c r="I184" s="494"/>
      <c r="J184" s="534">
        <v>41886</v>
      </c>
      <c r="K184" s="779">
        <v>199.6</v>
      </c>
      <c r="L184" s="742">
        <v>0.05</v>
      </c>
      <c r="M184" s="615">
        <v>18.75</v>
      </c>
      <c r="N184" s="743">
        <f t="shared" si="23"/>
        <v>-6075.0000000000064</v>
      </c>
      <c r="O184" s="740" t="s">
        <v>884</v>
      </c>
      <c r="P184" s="738">
        <v>1</v>
      </c>
      <c r="Q184" s="422">
        <f t="shared" si="24"/>
        <v>-6075.0000000000064</v>
      </c>
      <c r="R184" s="753"/>
    </row>
    <row r="185" spans="1:20" s="320" customFormat="1" ht="14.25" customHeight="1">
      <c r="A185" s="14" t="s">
        <v>676</v>
      </c>
      <c r="B185" s="14" t="s">
        <v>1637</v>
      </c>
      <c r="C185" s="14" t="s">
        <v>1793</v>
      </c>
      <c r="D185" s="740">
        <v>41883</v>
      </c>
      <c r="E185" s="740" t="s">
        <v>53</v>
      </c>
      <c r="F185" s="513">
        <v>41862</v>
      </c>
      <c r="G185" s="417">
        <v>3</v>
      </c>
      <c r="H185" s="779">
        <v>6608</v>
      </c>
      <c r="I185" s="494"/>
      <c r="J185" s="534">
        <v>41890</v>
      </c>
      <c r="K185" s="614">
        <v>6815</v>
      </c>
      <c r="L185" s="421">
        <v>0.5</v>
      </c>
      <c r="M185" s="615">
        <v>5</v>
      </c>
      <c r="N185" s="743">
        <f t="shared" si="23"/>
        <v>6210</v>
      </c>
      <c r="O185" s="739" t="s">
        <v>380</v>
      </c>
      <c r="P185" s="738">
        <v>1.6783999999999999</v>
      </c>
      <c r="Q185" s="811">
        <f t="shared" si="24"/>
        <v>10422.864</v>
      </c>
      <c r="R185" s="532"/>
      <c r="S185" s="11"/>
      <c r="T185" s="14"/>
    </row>
    <row r="186" spans="1:20" s="320" customFormat="1" ht="12.75" customHeight="1">
      <c r="A186" s="14" t="s">
        <v>915</v>
      </c>
      <c r="B186" s="14" t="s">
        <v>916</v>
      </c>
      <c r="C186" s="14" t="s">
        <v>1801</v>
      </c>
      <c r="D186" s="740">
        <v>41944</v>
      </c>
      <c r="E186" s="740" t="s">
        <v>53</v>
      </c>
      <c r="F186" s="431">
        <v>41872</v>
      </c>
      <c r="G186" s="14">
        <v>14</v>
      </c>
      <c r="H186" s="429">
        <v>2036</v>
      </c>
      <c r="I186" s="494"/>
      <c r="J186" s="534">
        <v>41892</v>
      </c>
      <c r="K186" s="779">
        <v>2041</v>
      </c>
      <c r="L186" s="742">
        <v>1</v>
      </c>
      <c r="M186" s="615">
        <v>10</v>
      </c>
      <c r="N186" s="743">
        <f t="shared" si="23"/>
        <v>700</v>
      </c>
      <c r="O186" s="740" t="s">
        <v>884</v>
      </c>
      <c r="P186" s="738">
        <v>1</v>
      </c>
      <c r="Q186" s="422">
        <f t="shared" si="24"/>
        <v>700</v>
      </c>
      <c r="R186" s="753"/>
    </row>
    <row r="187" spans="1:20" s="320" customFormat="1" ht="14.25" customHeight="1">
      <c r="A187" s="600" t="s">
        <v>1016</v>
      </c>
      <c r="B187" s="600" t="s">
        <v>1017</v>
      </c>
      <c r="C187" s="600" t="s">
        <v>1806</v>
      </c>
      <c r="D187" s="755">
        <v>41974</v>
      </c>
      <c r="E187" s="755" t="s">
        <v>78</v>
      </c>
      <c r="F187" s="756">
        <v>41884</v>
      </c>
      <c r="G187" s="600">
        <v>10</v>
      </c>
      <c r="H187" s="757">
        <v>3182</v>
      </c>
      <c r="I187" s="758"/>
      <c r="J187" s="534">
        <v>41898</v>
      </c>
      <c r="K187" s="759">
        <v>3073</v>
      </c>
      <c r="L187" s="760">
        <v>1</v>
      </c>
      <c r="M187" s="785">
        <v>10</v>
      </c>
      <c r="N187" s="762">
        <f>SUM((H187-K187)/L187*M187)*G187</f>
        <v>10900</v>
      </c>
      <c r="O187" s="755" t="s">
        <v>884</v>
      </c>
      <c r="P187" s="763">
        <v>1</v>
      </c>
      <c r="Q187" s="786">
        <f t="shared" si="24"/>
        <v>10900</v>
      </c>
      <c r="R187" s="764"/>
      <c r="S187" s="535"/>
      <c r="T187" s="535"/>
    </row>
    <row r="188" spans="1:20" s="535" customFormat="1" ht="15" customHeight="1">
      <c r="A188" s="14" t="s">
        <v>63</v>
      </c>
      <c r="B188" s="14" t="s">
        <v>62</v>
      </c>
      <c r="C188" s="14" t="s">
        <v>1799</v>
      </c>
      <c r="D188" s="740">
        <v>41913</v>
      </c>
      <c r="E188" s="740" t="s">
        <v>53</v>
      </c>
      <c r="F188" s="431">
        <v>41878</v>
      </c>
      <c r="G188" s="14">
        <v>3</v>
      </c>
      <c r="H188" s="429">
        <v>96.4</v>
      </c>
      <c r="I188" s="494"/>
      <c r="J188" s="534">
        <v>41900</v>
      </c>
      <c r="K188" s="779">
        <v>103.7</v>
      </c>
      <c r="L188" s="742">
        <v>2.5000000000000001E-2</v>
      </c>
      <c r="M188" s="615">
        <v>10</v>
      </c>
      <c r="N188" s="743">
        <f>SUM((K188-H188)/L188*M188)*G188</f>
        <v>8759.9999999999964</v>
      </c>
      <c r="O188" s="740" t="s">
        <v>884</v>
      </c>
      <c r="P188" s="738">
        <v>1</v>
      </c>
      <c r="Q188" s="422">
        <f t="shared" si="24"/>
        <v>8759.9999999999964</v>
      </c>
      <c r="R188" s="753"/>
      <c r="S188" s="320"/>
      <c r="T188" s="320"/>
    </row>
    <row r="189" spans="1:20" s="320" customFormat="1" ht="12.75" customHeight="1">
      <c r="A189" s="14" t="s">
        <v>112</v>
      </c>
      <c r="B189" s="14" t="s">
        <v>111</v>
      </c>
      <c r="C189" s="14" t="s">
        <v>1823</v>
      </c>
      <c r="D189" s="740">
        <v>41974</v>
      </c>
      <c r="E189" s="740" t="s">
        <v>53</v>
      </c>
      <c r="F189" s="431">
        <v>41897</v>
      </c>
      <c r="G189" s="14">
        <v>2</v>
      </c>
      <c r="H189" s="429">
        <v>847.25</v>
      </c>
      <c r="I189" s="494"/>
      <c r="J189" s="534">
        <v>41900</v>
      </c>
      <c r="K189" s="779">
        <v>822</v>
      </c>
      <c r="L189" s="742">
        <v>0.05</v>
      </c>
      <c r="M189" s="615">
        <v>5</v>
      </c>
      <c r="N189" s="743">
        <f>SUM((K189-H189)/L189*M189)*G189</f>
        <v>-5050</v>
      </c>
      <c r="O189" s="740" t="s">
        <v>884</v>
      </c>
      <c r="P189" s="738">
        <v>1</v>
      </c>
      <c r="Q189" s="422">
        <f t="shared" si="24"/>
        <v>-5050</v>
      </c>
      <c r="R189" s="753"/>
    </row>
    <row r="190" spans="1:20" s="320" customFormat="1" ht="12.75" customHeight="1">
      <c r="A190" s="14" t="s">
        <v>71</v>
      </c>
      <c r="B190" s="14" t="s">
        <v>70</v>
      </c>
      <c r="C190" s="14" t="s">
        <v>1825</v>
      </c>
      <c r="D190" s="740">
        <v>41974</v>
      </c>
      <c r="E190" s="740" t="s">
        <v>53</v>
      </c>
      <c r="F190" s="431">
        <v>41898</v>
      </c>
      <c r="G190" s="14">
        <v>3</v>
      </c>
      <c r="H190" s="429">
        <v>313.89999999999998</v>
      </c>
      <c r="I190" s="494"/>
      <c r="J190" s="534">
        <v>41900</v>
      </c>
      <c r="K190" s="779">
        <v>310</v>
      </c>
      <c r="L190" s="742">
        <v>0.05</v>
      </c>
      <c r="M190" s="615">
        <v>12.5</v>
      </c>
      <c r="N190" s="743">
        <f>SUM((K190-H190)/L190*M190)*G190</f>
        <v>-2924.9999999999827</v>
      </c>
      <c r="O190" s="740" t="s">
        <v>884</v>
      </c>
      <c r="P190" s="738">
        <v>1</v>
      </c>
      <c r="Q190" s="422">
        <f t="shared" si="24"/>
        <v>-2924.9999999999827</v>
      </c>
      <c r="R190" s="753"/>
    </row>
    <row r="191" spans="1:20" s="320" customFormat="1" ht="12.75" customHeight="1">
      <c r="A191" s="14" t="s">
        <v>1281</v>
      </c>
      <c r="B191" s="14" t="s">
        <v>919</v>
      </c>
      <c r="C191" s="14" t="s">
        <v>1822</v>
      </c>
      <c r="D191" s="740">
        <v>41913</v>
      </c>
      <c r="E191" s="740" t="s">
        <v>53</v>
      </c>
      <c r="F191" s="431">
        <v>41897</v>
      </c>
      <c r="G191" s="14">
        <v>9</v>
      </c>
      <c r="H191" s="429">
        <v>32.93</v>
      </c>
      <c r="I191" s="494"/>
      <c r="J191" s="534">
        <v>41903</v>
      </c>
      <c r="K191" s="779">
        <v>32.33</v>
      </c>
      <c r="L191" s="742">
        <v>0.01</v>
      </c>
      <c r="M191" s="615">
        <v>6</v>
      </c>
      <c r="N191" s="743">
        <f>SUM((K191-H191)/L191*M191)*G191</f>
        <v>-3240.0000000000077</v>
      </c>
      <c r="O191" s="740" t="s">
        <v>884</v>
      </c>
      <c r="P191" s="738">
        <v>1</v>
      </c>
      <c r="Q191" s="422">
        <f t="shared" ref="Q191:Q196" si="25">SUM(N191*P191)</f>
        <v>-3240.0000000000077</v>
      </c>
      <c r="R191" s="753"/>
    </row>
    <row r="192" spans="1:20" s="535" customFormat="1" ht="15" customHeight="1">
      <c r="A192" s="600" t="s">
        <v>894</v>
      </c>
      <c r="B192" s="600" t="s">
        <v>361</v>
      </c>
      <c r="C192" s="600" t="s">
        <v>1795</v>
      </c>
      <c r="D192" s="755">
        <v>41974</v>
      </c>
      <c r="E192" s="755" t="s">
        <v>78</v>
      </c>
      <c r="F192" s="756">
        <v>41901</v>
      </c>
      <c r="G192" s="600">
        <v>2</v>
      </c>
      <c r="H192" s="757">
        <v>177.1</v>
      </c>
      <c r="I192" s="758"/>
      <c r="J192" s="534">
        <v>41905</v>
      </c>
      <c r="K192" s="759">
        <v>183</v>
      </c>
      <c r="L192" s="760">
        <v>0.5</v>
      </c>
      <c r="M192" s="785">
        <v>18.75</v>
      </c>
      <c r="N192" s="762">
        <f>SUM((H192-K192)/L192*M192)*G192</f>
        <v>-442.50000000000045</v>
      </c>
      <c r="O192" s="755" t="s">
        <v>884</v>
      </c>
      <c r="P192" s="763">
        <v>1</v>
      </c>
      <c r="Q192" s="786">
        <f t="shared" si="25"/>
        <v>-442.50000000000045</v>
      </c>
      <c r="R192" s="764"/>
    </row>
    <row r="193" spans="1:20" s="320" customFormat="1" ht="12.75" customHeight="1">
      <c r="A193" s="14" t="s">
        <v>897</v>
      </c>
      <c r="B193" s="14" t="s">
        <v>807</v>
      </c>
      <c r="C193" s="14" t="s">
        <v>1824</v>
      </c>
      <c r="D193" s="740">
        <v>41913</v>
      </c>
      <c r="E193" s="740" t="s">
        <v>53</v>
      </c>
      <c r="F193" s="431">
        <v>41898</v>
      </c>
      <c r="G193" s="14">
        <v>2</v>
      </c>
      <c r="H193" s="429">
        <v>256.61</v>
      </c>
      <c r="I193" s="494"/>
      <c r="J193" s="534">
        <v>41906</v>
      </c>
      <c r="K193" s="779">
        <v>262.89999999999998</v>
      </c>
      <c r="L193" s="742">
        <v>0.01</v>
      </c>
      <c r="M193" s="615">
        <v>4.2</v>
      </c>
      <c r="N193" s="743">
        <f t="shared" ref="N193:N199" si="26">SUM((K193-H193)/L193*M193)*G193</f>
        <v>5283.5999999999694</v>
      </c>
      <c r="O193" s="740" t="s">
        <v>884</v>
      </c>
      <c r="P193" s="738">
        <v>1</v>
      </c>
      <c r="Q193" s="422">
        <f t="shared" si="25"/>
        <v>5283.5999999999694</v>
      </c>
      <c r="R193" s="753"/>
    </row>
    <row r="194" spans="1:20" s="320" customFormat="1" ht="12.75" customHeight="1">
      <c r="A194" s="14" t="s">
        <v>1016</v>
      </c>
      <c r="B194" s="14" t="s">
        <v>1017</v>
      </c>
      <c r="C194" s="14" t="s">
        <v>1806</v>
      </c>
      <c r="D194" s="740">
        <v>41974</v>
      </c>
      <c r="E194" s="740" t="s">
        <v>53</v>
      </c>
      <c r="F194" s="431">
        <v>41898</v>
      </c>
      <c r="G194" s="14">
        <v>12</v>
      </c>
      <c r="H194" s="429">
        <v>3088</v>
      </c>
      <c r="I194" s="494"/>
      <c r="J194" s="534">
        <v>41908</v>
      </c>
      <c r="K194" s="779">
        <v>3318</v>
      </c>
      <c r="L194" s="742">
        <v>1</v>
      </c>
      <c r="M194" s="615">
        <v>10</v>
      </c>
      <c r="N194" s="743">
        <f t="shared" si="26"/>
        <v>27600</v>
      </c>
      <c r="O194" s="740" t="s">
        <v>884</v>
      </c>
      <c r="P194" s="738">
        <v>1</v>
      </c>
      <c r="Q194" s="422">
        <f t="shared" si="25"/>
        <v>27600</v>
      </c>
      <c r="R194" s="753"/>
    </row>
    <row r="195" spans="1:20" s="320" customFormat="1" ht="12.75" customHeight="1">
      <c r="A195" s="14" t="s">
        <v>897</v>
      </c>
      <c r="B195" s="14" t="s">
        <v>807</v>
      </c>
      <c r="C195" s="14" t="s">
        <v>1832</v>
      </c>
      <c r="D195" s="740">
        <v>41944</v>
      </c>
      <c r="E195" s="740" t="s">
        <v>53</v>
      </c>
      <c r="F195" s="431">
        <v>41907</v>
      </c>
      <c r="G195" s="14">
        <v>1</v>
      </c>
      <c r="H195" s="429">
        <v>255</v>
      </c>
      <c r="I195" s="494"/>
      <c r="J195" s="534">
        <v>41912</v>
      </c>
      <c r="K195" s="779">
        <v>246.3</v>
      </c>
      <c r="L195" s="742">
        <v>0.01</v>
      </c>
      <c r="M195" s="615">
        <v>4.2</v>
      </c>
      <c r="N195" s="743">
        <f t="shared" si="26"/>
        <v>-3653.9999999999955</v>
      </c>
      <c r="O195" s="740" t="s">
        <v>884</v>
      </c>
      <c r="P195" s="738">
        <v>1</v>
      </c>
      <c r="Q195" s="422">
        <f t="shared" si="25"/>
        <v>-3653.9999999999955</v>
      </c>
      <c r="R195" s="753"/>
    </row>
    <row r="196" spans="1:20" s="535" customFormat="1" ht="15" customHeight="1">
      <c r="A196" s="14" t="s">
        <v>1830</v>
      </c>
      <c r="B196" s="14" t="s">
        <v>113</v>
      </c>
      <c r="C196" s="14" t="s">
        <v>1831</v>
      </c>
      <c r="D196" s="740">
        <v>41974</v>
      </c>
      <c r="E196" s="740" t="s">
        <v>53</v>
      </c>
      <c r="F196" s="431">
        <v>41907</v>
      </c>
      <c r="G196" s="14">
        <v>9</v>
      </c>
      <c r="H196" s="429">
        <v>422.3</v>
      </c>
      <c r="I196" s="494"/>
      <c r="J196" s="534">
        <v>41913</v>
      </c>
      <c r="K196" s="779">
        <v>419.9</v>
      </c>
      <c r="L196" s="742">
        <v>0.1</v>
      </c>
      <c r="M196" s="615">
        <v>5</v>
      </c>
      <c r="N196" s="743">
        <f t="shared" si="26"/>
        <v>-1080.0000000000155</v>
      </c>
      <c r="O196" s="740" t="s">
        <v>884</v>
      </c>
      <c r="P196" s="738">
        <v>1</v>
      </c>
      <c r="Q196" s="422">
        <f t="shared" si="25"/>
        <v>-1080.0000000000155</v>
      </c>
      <c r="R196" s="753"/>
      <c r="S196" s="320"/>
      <c r="T196" s="320"/>
    </row>
    <row r="197" spans="1:20" s="320" customFormat="1" ht="12.75" customHeight="1">
      <c r="A197" s="14" t="s">
        <v>1834</v>
      </c>
      <c r="B197" s="14" t="s">
        <v>1836</v>
      </c>
      <c r="C197" s="14" t="s">
        <v>1838</v>
      </c>
      <c r="D197" s="740">
        <v>41974</v>
      </c>
      <c r="E197" s="740" t="s">
        <v>53</v>
      </c>
      <c r="F197" s="431">
        <v>41915</v>
      </c>
      <c r="G197" s="14">
        <v>2</v>
      </c>
      <c r="H197" s="429">
        <v>1362</v>
      </c>
      <c r="I197" s="494"/>
      <c r="J197" s="534">
        <v>41919</v>
      </c>
      <c r="K197" s="779">
        <v>1341</v>
      </c>
      <c r="L197" s="742">
        <v>0.1</v>
      </c>
      <c r="M197" s="615">
        <v>10</v>
      </c>
      <c r="N197" s="743">
        <f t="shared" si="26"/>
        <v>-4200</v>
      </c>
      <c r="O197" s="740" t="s">
        <v>884</v>
      </c>
      <c r="P197" s="738">
        <v>1</v>
      </c>
      <c r="Q197" s="422">
        <f t="shared" ref="Q197:Q204" si="27">SUM(N197*P197)</f>
        <v>-4200</v>
      </c>
      <c r="R197" s="753"/>
    </row>
    <row r="198" spans="1:20" s="320" customFormat="1" ht="12.75" customHeight="1">
      <c r="A198" s="14" t="s">
        <v>1835</v>
      </c>
      <c r="B198" s="14" t="s">
        <v>72</v>
      </c>
      <c r="C198" s="14" t="s">
        <v>1839</v>
      </c>
      <c r="D198" s="740">
        <v>41974</v>
      </c>
      <c r="E198" s="740" t="s">
        <v>53</v>
      </c>
      <c r="F198" s="431">
        <v>41915</v>
      </c>
      <c r="G198" s="14">
        <v>4</v>
      </c>
      <c r="H198" s="429">
        <v>1952.75</v>
      </c>
      <c r="I198" s="494"/>
      <c r="J198" s="534">
        <v>41919</v>
      </c>
      <c r="K198" s="779">
        <v>1935</v>
      </c>
      <c r="L198" s="742">
        <v>0.25</v>
      </c>
      <c r="M198" s="615">
        <v>12.5</v>
      </c>
      <c r="N198" s="743">
        <f t="shared" si="26"/>
        <v>-3550</v>
      </c>
      <c r="O198" s="740" t="s">
        <v>884</v>
      </c>
      <c r="P198" s="738">
        <v>1</v>
      </c>
      <c r="Q198" s="422">
        <f t="shared" si="27"/>
        <v>-3550</v>
      </c>
      <c r="R198" s="753"/>
    </row>
    <row r="199" spans="1:20" s="320" customFormat="1" ht="12.75" customHeight="1">
      <c r="A199" s="14" t="s">
        <v>1019</v>
      </c>
      <c r="B199" s="14" t="s">
        <v>1018</v>
      </c>
      <c r="C199" s="14" t="s">
        <v>1837</v>
      </c>
      <c r="D199" s="740">
        <v>41974</v>
      </c>
      <c r="E199" s="740" t="s">
        <v>53</v>
      </c>
      <c r="F199" s="431">
        <v>41915</v>
      </c>
      <c r="G199" s="14">
        <v>3</v>
      </c>
      <c r="H199" s="429">
        <v>4020</v>
      </c>
      <c r="I199" s="494"/>
      <c r="J199" s="534">
        <v>41919</v>
      </c>
      <c r="K199" s="779">
        <v>3968</v>
      </c>
      <c r="L199" s="742">
        <v>0.25</v>
      </c>
      <c r="M199" s="615">
        <v>10</v>
      </c>
      <c r="N199" s="743">
        <f t="shared" si="26"/>
        <v>-6240</v>
      </c>
      <c r="O199" s="740" t="s">
        <v>884</v>
      </c>
      <c r="P199" s="738">
        <v>1</v>
      </c>
      <c r="Q199" s="422">
        <f t="shared" si="27"/>
        <v>-6240</v>
      </c>
      <c r="R199" s="753"/>
    </row>
    <row r="200" spans="1:20" s="535" customFormat="1" ht="15" customHeight="1">
      <c r="A200" s="600" t="s">
        <v>1804</v>
      </c>
      <c r="B200" s="600" t="s">
        <v>1805</v>
      </c>
      <c r="C200" s="600" t="s">
        <v>40</v>
      </c>
      <c r="D200" s="755">
        <v>40919</v>
      </c>
      <c r="E200" s="755" t="s">
        <v>78</v>
      </c>
      <c r="F200" s="756">
        <v>41884</v>
      </c>
      <c r="G200" s="600">
        <v>3</v>
      </c>
      <c r="H200" s="757">
        <v>1920.5</v>
      </c>
      <c r="I200" s="758"/>
      <c r="J200" s="534">
        <v>41919</v>
      </c>
      <c r="K200" s="759">
        <v>1740</v>
      </c>
      <c r="L200" s="760">
        <v>0.5</v>
      </c>
      <c r="M200" s="785">
        <v>25</v>
      </c>
      <c r="N200" s="762">
        <f>SUM((H200-K200)/L200*M200)*G200</f>
        <v>27075</v>
      </c>
      <c r="O200" s="755" t="s">
        <v>884</v>
      </c>
      <c r="P200" s="763">
        <v>1</v>
      </c>
      <c r="Q200" s="786">
        <f t="shared" si="27"/>
        <v>27075</v>
      </c>
      <c r="R200" s="764"/>
    </row>
    <row r="201" spans="1:20" s="535" customFormat="1" ht="15" customHeight="1">
      <c r="A201" s="600" t="s">
        <v>1016</v>
      </c>
      <c r="B201" s="600" t="s">
        <v>1017</v>
      </c>
      <c r="C201" s="600" t="s">
        <v>1806</v>
      </c>
      <c r="D201" s="755">
        <v>41974</v>
      </c>
      <c r="E201" s="755" t="s">
        <v>78</v>
      </c>
      <c r="F201" s="756">
        <v>41911</v>
      </c>
      <c r="G201" s="600">
        <v>6</v>
      </c>
      <c r="H201" s="757">
        <v>3294</v>
      </c>
      <c r="I201" s="758"/>
      <c r="J201" s="534">
        <v>41922</v>
      </c>
      <c r="K201" s="759">
        <v>3080</v>
      </c>
      <c r="L201" s="760">
        <v>1</v>
      </c>
      <c r="M201" s="785">
        <v>10</v>
      </c>
      <c r="N201" s="762">
        <f>SUM((H201-K201)/L201*M201)*G201</f>
        <v>12840</v>
      </c>
      <c r="O201" s="755" t="s">
        <v>884</v>
      </c>
      <c r="P201" s="763">
        <v>1</v>
      </c>
      <c r="Q201" s="786">
        <f t="shared" si="27"/>
        <v>12840</v>
      </c>
      <c r="R201" s="764"/>
    </row>
    <row r="202" spans="1:20" s="535" customFormat="1" ht="15" customHeight="1">
      <c r="A202" s="600" t="s">
        <v>86</v>
      </c>
      <c r="B202" s="600" t="s">
        <v>85</v>
      </c>
      <c r="C202" s="600" t="s">
        <v>1850</v>
      </c>
      <c r="D202" s="755">
        <v>41974</v>
      </c>
      <c r="E202" s="755" t="s">
        <v>78</v>
      </c>
      <c r="F202" s="756">
        <v>41922</v>
      </c>
      <c r="G202" s="600">
        <v>6</v>
      </c>
      <c r="H202" s="757">
        <v>164.52500000000001</v>
      </c>
      <c r="I202" s="758"/>
      <c r="J202" s="534">
        <v>41925</v>
      </c>
      <c r="K202" s="759">
        <v>167.67500000000001</v>
      </c>
      <c r="L202" s="760">
        <v>2.5000000000000001E-2</v>
      </c>
      <c r="M202" s="785">
        <v>10</v>
      </c>
      <c r="N202" s="762">
        <f>SUM((H202-K202)/L202*M202)*G202</f>
        <v>-7560.0000000000136</v>
      </c>
      <c r="O202" s="755" t="s">
        <v>884</v>
      </c>
      <c r="P202" s="763">
        <v>1</v>
      </c>
      <c r="Q202" s="786">
        <f t="shared" si="27"/>
        <v>-7560.0000000000136</v>
      </c>
      <c r="R202" s="764"/>
    </row>
    <row r="203" spans="1:20" s="320" customFormat="1" ht="12.75" customHeight="1">
      <c r="A203" s="14" t="s">
        <v>1173</v>
      </c>
      <c r="B203" s="14" t="s">
        <v>1172</v>
      </c>
      <c r="C203" s="14" t="s">
        <v>1851</v>
      </c>
      <c r="D203" s="740">
        <v>41974</v>
      </c>
      <c r="E203" s="740" t="s">
        <v>53</v>
      </c>
      <c r="F203" s="431">
        <v>41922</v>
      </c>
      <c r="G203" s="14">
        <v>4</v>
      </c>
      <c r="H203" s="429">
        <v>316.60000000000002</v>
      </c>
      <c r="I203" s="494"/>
      <c r="J203" s="534">
        <v>41925</v>
      </c>
      <c r="K203" s="779">
        <v>309.8</v>
      </c>
      <c r="L203" s="742">
        <v>0.1</v>
      </c>
      <c r="M203" s="615">
        <v>10</v>
      </c>
      <c r="N203" s="743">
        <f>SUM((K203-H203)/L203*M203)*G203</f>
        <v>-2720.0000000000045</v>
      </c>
      <c r="O203" s="740" t="s">
        <v>884</v>
      </c>
      <c r="P203" s="738">
        <v>1</v>
      </c>
      <c r="Q203" s="422">
        <f t="shared" si="27"/>
        <v>-2720.0000000000045</v>
      </c>
      <c r="R203" s="753"/>
    </row>
    <row r="204" spans="1:20" s="320" customFormat="1" ht="12.75" customHeight="1">
      <c r="A204" s="14" t="s">
        <v>1846</v>
      </c>
      <c r="B204" s="14" t="s">
        <v>984</v>
      </c>
      <c r="C204" s="14" t="s">
        <v>1847</v>
      </c>
      <c r="D204" s="740">
        <v>42064</v>
      </c>
      <c r="E204" s="740" t="s">
        <v>53</v>
      </c>
      <c r="F204" s="431">
        <v>41921</v>
      </c>
      <c r="G204" s="14">
        <v>5</v>
      </c>
      <c r="H204" s="429">
        <v>17.14</v>
      </c>
      <c r="I204" s="494"/>
      <c r="J204" s="534">
        <v>41928</v>
      </c>
      <c r="K204" s="779">
        <v>16.350000000000001</v>
      </c>
      <c r="L204" s="742">
        <v>0.01</v>
      </c>
      <c r="M204" s="615">
        <v>11</v>
      </c>
      <c r="N204" s="743">
        <f>SUM((K204-H204)/L204*M204)*G204</f>
        <v>-4344.9999999999955</v>
      </c>
      <c r="O204" s="740" t="s">
        <v>884</v>
      </c>
      <c r="P204" s="738">
        <v>1</v>
      </c>
      <c r="Q204" s="422">
        <f t="shared" si="27"/>
        <v>-4344.9999999999955</v>
      </c>
      <c r="R204" s="753"/>
    </row>
    <row r="205" spans="1:20" s="320" customFormat="1" ht="12.75" customHeight="1">
      <c r="A205" s="600" t="s">
        <v>1828</v>
      </c>
      <c r="B205" s="600" t="s">
        <v>677</v>
      </c>
      <c r="C205" s="600" t="s">
        <v>1829</v>
      </c>
      <c r="D205" s="755">
        <v>41974</v>
      </c>
      <c r="E205" s="755" t="s">
        <v>78</v>
      </c>
      <c r="F205" s="756">
        <v>41904</v>
      </c>
      <c r="G205" s="600">
        <v>4</v>
      </c>
      <c r="H205" s="757">
        <v>6780</v>
      </c>
      <c r="I205" s="758"/>
      <c r="J205" s="534">
        <v>41933</v>
      </c>
      <c r="K205" s="759">
        <v>6317</v>
      </c>
      <c r="L205" s="760">
        <v>0.5</v>
      </c>
      <c r="M205" s="785">
        <v>5</v>
      </c>
      <c r="N205" s="762">
        <f>SUM((H205-K205)/L205*M205)*G205</f>
        <v>18520</v>
      </c>
      <c r="O205" s="755" t="s">
        <v>380</v>
      </c>
      <c r="P205" s="763">
        <v>1.6111</v>
      </c>
      <c r="Q205" s="786">
        <f t="shared" ref="Q205:Q211" si="28">SUM(N205*P205)</f>
        <v>29837.572</v>
      </c>
      <c r="R205" s="764"/>
      <c r="S205" s="535"/>
      <c r="T205" s="535"/>
    </row>
    <row r="206" spans="1:20" s="320" customFormat="1" ht="12.75" customHeight="1">
      <c r="A206" s="14" t="s">
        <v>59</v>
      </c>
      <c r="C206" s="14" t="s">
        <v>1843</v>
      </c>
      <c r="D206" s="740">
        <v>41974</v>
      </c>
      <c r="E206" s="740" t="s">
        <v>53</v>
      </c>
      <c r="F206" s="431">
        <v>41921</v>
      </c>
      <c r="G206" s="14">
        <v>2</v>
      </c>
      <c r="H206" s="429">
        <v>1218</v>
      </c>
      <c r="I206" s="494"/>
      <c r="J206" s="534">
        <v>41934</v>
      </c>
      <c r="K206" s="779">
        <v>1228</v>
      </c>
      <c r="L206" s="742">
        <v>0.1</v>
      </c>
      <c r="M206" s="615">
        <v>10</v>
      </c>
      <c r="N206" s="743">
        <f>SUM((K206-H206)/L206*M206)*G206</f>
        <v>2000</v>
      </c>
      <c r="O206" s="740" t="s">
        <v>884</v>
      </c>
      <c r="P206" s="738">
        <v>1</v>
      </c>
      <c r="Q206" s="422">
        <f t="shared" si="28"/>
        <v>2000</v>
      </c>
      <c r="R206" s="753"/>
    </row>
    <row r="207" spans="1:20" s="320" customFormat="1" ht="12.75" customHeight="1">
      <c r="A207" s="600" t="s">
        <v>1852</v>
      </c>
      <c r="B207" s="535" t="s">
        <v>47</v>
      </c>
      <c r="C207" s="600" t="s">
        <v>1853</v>
      </c>
      <c r="D207" s="755">
        <v>41913</v>
      </c>
      <c r="E207" s="755" t="s">
        <v>78</v>
      </c>
      <c r="F207" s="756">
        <v>41927</v>
      </c>
      <c r="G207" s="600">
        <v>1</v>
      </c>
      <c r="H207" s="757">
        <v>237.02500000000001</v>
      </c>
      <c r="I207" s="758"/>
      <c r="J207" s="534">
        <v>41942</v>
      </c>
      <c r="K207" s="759">
        <v>228</v>
      </c>
      <c r="L207" s="760">
        <v>2.5000000000000001E-2</v>
      </c>
      <c r="M207" s="785">
        <v>12.5</v>
      </c>
      <c r="N207" s="762">
        <f>SUM((H207-K207)/L207*M207)*G207</f>
        <v>4512.5000000000027</v>
      </c>
      <c r="O207" s="755" t="s">
        <v>884</v>
      </c>
      <c r="P207" s="763">
        <v>1</v>
      </c>
      <c r="Q207" s="786">
        <f t="shared" si="28"/>
        <v>4512.5000000000027</v>
      </c>
      <c r="R207" s="764"/>
      <c r="S207" s="535"/>
      <c r="T207" s="535"/>
    </row>
    <row r="208" spans="1:20" s="320" customFormat="1" ht="12.75" customHeight="1">
      <c r="A208" s="14" t="s">
        <v>46</v>
      </c>
      <c r="B208" s="14" t="s">
        <v>977</v>
      </c>
      <c r="C208" s="14" t="s">
        <v>1855</v>
      </c>
      <c r="D208" s="740">
        <v>41974</v>
      </c>
      <c r="E208" s="740" t="s">
        <v>53</v>
      </c>
      <c r="F208" s="431">
        <v>41928</v>
      </c>
      <c r="G208" s="14">
        <v>5</v>
      </c>
      <c r="H208" s="429">
        <v>518.5</v>
      </c>
      <c r="I208" s="494"/>
      <c r="J208" s="534">
        <v>41941</v>
      </c>
      <c r="K208" s="779">
        <v>506.3</v>
      </c>
      <c r="L208" s="742">
        <v>0.25</v>
      </c>
      <c r="M208" s="615">
        <v>12.5</v>
      </c>
      <c r="N208" s="743">
        <f t="shared" ref="N208:N214" si="29">SUM((K208-H208)/L208*M208)*G208</f>
        <v>-3049.9999999999973</v>
      </c>
      <c r="O208" s="740" t="s">
        <v>884</v>
      </c>
      <c r="P208" s="738">
        <v>1</v>
      </c>
      <c r="Q208" s="422">
        <f t="shared" si="28"/>
        <v>-3049.9999999999973</v>
      </c>
      <c r="R208" s="753"/>
    </row>
    <row r="209" spans="1:20" s="535" customFormat="1" ht="15" customHeight="1">
      <c r="A209" s="14" t="s">
        <v>1158</v>
      </c>
      <c r="B209" s="14" t="s">
        <v>79</v>
      </c>
      <c r="C209" s="14" t="s">
        <v>1854</v>
      </c>
      <c r="D209" s="740">
        <v>41974</v>
      </c>
      <c r="E209" s="740" t="s">
        <v>53</v>
      </c>
      <c r="F209" s="431">
        <v>41928</v>
      </c>
      <c r="G209" s="14">
        <v>2</v>
      </c>
      <c r="H209" s="429">
        <v>82.89</v>
      </c>
      <c r="I209" s="494"/>
      <c r="J209" s="534">
        <v>41943</v>
      </c>
      <c r="K209" s="779">
        <v>80.540000000000006</v>
      </c>
      <c r="L209" s="742">
        <v>0.01</v>
      </c>
      <c r="M209" s="615">
        <v>10</v>
      </c>
      <c r="N209" s="743">
        <f t="shared" si="29"/>
        <v>-4699.9999999999891</v>
      </c>
      <c r="O209" s="740" t="s">
        <v>884</v>
      </c>
      <c r="P209" s="738">
        <v>1</v>
      </c>
      <c r="Q209" s="422">
        <f t="shared" si="28"/>
        <v>-4699.9999999999891</v>
      </c>
      <c r="R209" s="753"/>
      <c r="S209" s="320"/>
      <c r="T209" s="320"/>
    </row>
    <row r="210" spans="1:20" s="320" customFormat="1" ht="12.75" customHeight="1">
      <c r="A210" s="14" t="s">
        <v>52</v>
      </c>
      <c r="B210" s="14" t="s">
        <v>51</v>
      </c>
      <c r="C210" s="14" t="s">
        <v>1842</v>
      </c>
      <c r="D210" s="740">
        <v>42005</v>
      </c>
      <c r="E210" s="740" t="s">
        <v>53</v>
      </c>
      <c r="F210" s="431">
        <v>41919</v>
      </c>
      <c r="G210" s="14">
        <v>2</v>
      </c>
      <c r="H210" s="429">
        <v>1262</v>
      </c>
      <c r="I210" s="494"/>
      <c r="J210" s="534">
        <v>41943</v>
      </c>
      <c r="K210" s="779">
        <v>1236</v>
      </c>
      <c r="L210" s="742">
        <v>0.1</v>
      </c>
      <c r="M210" s="615">
        <v>5</v>
      </c>
      <c r="N210" s="743">
        <f t="shared" si="29"/>
        <v>-2600</v>
      </c>
      <c r="O210" s="740" t="s">
        <v>884</v>
      </c>
      <c r="P210" s="738">
        <v>1</v>
      </c>
      <c r="Q210" s="422">
        <f t="shared" si="28"/>
        <v>-2600</v>
      </c>
      <c r="R210" s="753"/>
    </row>
    <row r="211" spans="1:20" s="320" customFormat="1" ht="12.75" customHeight="1">
      <c r="A211" s="14" t="s">
        <v>50</v>
      </c>
      <c r="B211" s="14" t="s">
        <v>1864</v>
      </c>
      <c r="C211" s="14" t="s">
        <v>1865</v>
      </c>
      <c r="D211" s="740">
        <v>41944</v>
      </c>
      <c r="E211" s="740" t="s">
        <v>53</v>
      </c>
      <c r="F211" s="431">
        <v>41942</v>
      </c>
      <c r="G211" s="14">
        <v>1</v>
      </c>
      <c r="H211" s="429">
        <v>757.5</v>
      </c>
      <c r="I211" s="494"/>
      <c r="J211" s="534">
        <v>41943</v>
      </c>
      <c r="K211" s="779">
        <v>734.8</v>
      </c>
      <c r="L211" s="742">
        <v>0.25</v>
      </c>
      <c r="M211" s="615">
        <v>25</v>
      </c>
      <c r="N211" s="743">
        <f t="shared" si="29"/>
        <v>-2270.0000000000045</v>
      </c>
      <c r="O211" s="740" t="s">
        <v>884</v>
      </c>
      <c r="P211" s="738">
        <v>1</v>
      </c>
      <c r="Q211" s="422">
        <f t="shared" si="28"/>
        <v>-2270.0000000000045</v>
      </c>
      <c r="R211" s="753"/>
    </row>
    <row r="212" spans="1:20" s="320" customFormat="1" ht="12.75" customHeight="1">
      <c r="A212" s="14" t="s">
        <v>1305</v>
      </c>
      <c r="B212" s="14" t="s">
        <v>972</v>
      </c>
      <c r="C212" s="14" t="s">
        <v>1860</v>
      </c>
      <c r="D212" s="740">
        <v>41974</v>
      </c>
      <c r="E212" s="740" t="s">
        <v>53</v>
      </c>
      <c r="F212" s="431">
        <v>41936</v>
      </c>
      <c r="G212" s="14">
        <v>7</v>
      </c>
      <c r="H212" s="429">
        <v>362.75</v>
      </c>
      <c r="I212" s="494"/>
      <c r="J212" s="534">
        <v>41947</v>
      </c>
      <c r="K212" s="779">
        <v>365.9</v>
      </c>
      <c r="L212" s="742">
        <v>0.25</v>
      </c>
      <c r="M212" s="615">
        <v>12.5</v>
      </c>
      <c r="N212" s="743">
        <f t="shared" si="29"/>
        <v>1102.499999999992</v>
      </c>
      <c r="O212" s="740" t="s">
        <v>884</v>
      </c>
      <c r="P212" s="738">
        <v>1</v>
      </c>
      <c r="Q212" s="422">
        <f t="shared" ref="Q212:Q220" si="30">SUM(N212*P212)</f>
        <v>1102.499999999992</v>
      </c>
      <c r="R212" s="753"/>
    </row>
    <row r="213" spans="1:20" s="320" customFormat="1" ht="12.75" customHeight="1">
      <c r="A213" s="14" t="s">
        <v>1281</v>
      </c>
      <c r="B213" s="14" t="s">
        <v>919</v>
      </c>
      <c r="C213" s="14" t="s">
        <v>1851</v>
      </c>
      <c r="D213" s="740">
        <v>41974</v>
      </c>
      <c r="E213" s="740" t="s">
        <v>53</v>
      </c>
      <c r="F213" s="431">
        <v>41942</v>
      </c>
      <c r="G213" s="14">
        <v>4</v>
      </c>
      <c r="H213" s="429">
        <v>34.22</v>
      </c>
      <c r="I213" s="494"/>
      <c r="J213" s="534">
        <v>41947</v>
      </c>
      <c r="K213" s="779">
        <v>33.909999999999997</v>
      </c>
      <c r="L213" s="742">
        <v>0.01</v>
      </c>
      <c r="M213" s="615">
        <v>6</v>
      </c>
      <c r="N213" s="743">
        <f t="shared" si="29"/>
        <v>-744.00000000000546</v>
      </c>
      <c r="O213" s="740" t="s">
        <v>884</v>
      </c>
      <c r="P213" s="738">
        <v>1</v>
      </c>
      <c r="Q213" s="422">
        <f t="shared" si="30"/>
        <v>-744.00000000000546</v>
      </c>
      <c r="R213" s="753"/>
    </row>
    <row r="214" spans="1:20" s="320" customFormat="1" ht="12.75" customHeight="1">
      <c r="A214" s="14" t="s">
        <v>107</v>
      </c>
      <c r="B214" s="14" t="s">
        <v>78</v>
      </c>
      <c r="C214" s="14" t="s">
        <v>1859</v>
      </c>
      <c r="D214" s="740">
        <v>41974</v>
      </c>
      <c r="E214" s="740" t="s">
        <v>53</v>
      </c>
      <c r="F214" s="431">
        <v>41934</v>
      </c>
      <c r="G214" s="14">
        <v>2</v>
      </c>
      <c r="H214" s="429">
        <v>989</v>
      </c>
      <c r="I214" s="494"/>
      <c r="J214" s="534">
        <v>41948</v>
      </c>
      <c r="K214" s="779">
        <v>1004</v>
      </c>
      <c r="L214" s="742">
        <v>0.25</v>
      </c>
      <c r="M214" s="615">
        <v>12.5</v>
      </c>
      <c r="N214" s="743">
        <f t="shared" si="29"/>
        <v>1500</v>
      </c>
      <c r="O214" s="740" t="s">
        <v>884</v>
      </c>
      <c r="P214" s="738">
        <v>1</v>
      </c>
      <c r="Q214" s="422">
        <f t="shared" si="30"/>
        <v>1500</v>
      </c>
      <c r="R214" s="753"/>
    </row>
    <row r="215" spans="1:20" s="535" customFormat="1" ht="15" customHeight="1">
      <c r="A215" s="600" t="s">
        <v>1173</v>
      </c>
      <c r="B215" s="600" t="s">
        <v>1172</v>
      </c>
      <c r="C215" s="600" t="s">
        <v>1851</v>
      </c>
      <c r="D215" s="755">
        <v>41974</v>
      </c>
      <c r="E215" s="755" t="s">
        <v>78</v>
      </c>
      <c r="F215" s="756">
        <v>41946</v>
      </c>
      <c r="G215" s="600">
        <v>1</v>
      </c>
      <c r="H215" s="757">
        <v>371.4</v>
      </c>
      <c r="I215" s="758"/>
      <c r="J215" s="534">
        <v>41950</v>
      </c>
      <c r="K215" s="759">
        <v>397.9</v>
      </c>
      <c r="L215" s="760">
        <v>0.1</v>
      </c>
      <c r="M215" s="785">
        <v>10</v>
      </c>
      <c r="N215" s="762">
        <f>SUM((H215-K215)/L215*M215)*G215</f>
        <v>-2650</v>
      </c>
      <c r="O215" s="755" t="s">
        <v>884</v>
      </c>
      <c r="P215" s="763">
        <v>1</v>
      </c>
      <c r="Q215" s="786">
        <f t="shared" si="30"/>
        <v>-2650</v>
      </c>
      <c r="R215" s="764"/>
    </row>
    <row r="216" spans="1:20" s="320" customFormat="1" ht="12.75" customHeight="1">
      <c r="A216" s="600" t="s">
        <v>1852</v>
      </c>
      <c r="B216" s="600" t="s">
        <v>47</v>
      </c>
      <c r="C216" s="600" t="s">
        <v>1863</v>
      </c>
      <c r="D216" s="755">
        <v>42005</v>
      </c>
      <c r="E216" s="755" t="s">
        <v>78</v>
      </c>
      <c r="F216" s="756">
        <v>41942</v>
      </c>
      <c r="G216" s="600">
        <v>1</v>
      </c>
      <c r="H216" s="757">
        <v>228</v>
      </c>
      <c r="I216" s="758" t="s">
        <v>3</v>
      </c>
      <c r="J216" s="534">
        <v>41953</v>
      </c>
      <c r="K216" s="759">
        <v>233.5</v>
      </c>
      <c r="L216" s="760">
        <v>2.5000000000000001E-2</v>
      </c>
      <c r="M216" s="785">
        <v>12.5</v>
      </c>
      <c r="N216" s="762">
        <f>SUM((H216-K216)/L216*M216)*G216</f>
        <v>-2750</v>
      </c>
      <c r="O216" s="755" t="s">
        <v>884</v>
      </c>
      <c r="P216" s="763">
        <v>1</v>
      </c>
      <c r="Q216" s="786">
        <f t="shared" si="30"/>
        <v>-2750</v>
      </c>
      <c r="R216" s="764"/>
      <c r="S216" s="535"/>
      <c r="T216" s="535"/>
    </row>
    <row r="217" spans="1:20" s="320" customFormat="1" ht="12.75" customHeight="1">
      <c r="A217" s="14" t="s">
        <v>63</v>
      </c>
      <c r="B217" s="14" t="s">
        <v>62</v>
      </c>
      <c r="C217" s="14" t="s">
        <v>1866</v>
      </c>
      <c r="D217" s="740">
        <v>41974</v>
      </c>
      <c r="E217" s="740" t="s">
        <v>53</v>
      </c>
      <c r="F217" s="431">
        <v>41956</v>
      </c>
      <c r="G217" s="14">
        <v>3</v>
      </c>
      <c r="H217" s="429">
        <v>91.63</v>
      </c>
      <c r="I217" s="494"/>
      <c r="J217" s="534">
        <v>41963</v>
      </c>
      <c r="K217" s="779">
        <v>90.52</v>
      </c>
      <c r="L217" s="742">
        <v>2.5000000000000001E-2</v>
      </c>
      <c r="M217" s="615">
        <v>10</v>
      </c>
      <c r="N217" s="743">
        <f>SUM((K217-H217)/L217*M217)*G217</f>
        <v>-1331.9999999999993</v>
      </c>
      <c r="O217" s="740" t="s">
        <v>884</v>
      </c>
      <c r="P217" s="738">
        <v>1</v>
      </c>
      <c r="Q217" s="422">
        <f t="shared" si="30"/>
        <v>-1331.9999999999993</v>
      </c>
      <c r="R217" s="753"/>
    </row>
    <row r="218" spans="1:20" s="320" customFormat="1" ht="12.75" customHeight="1">
      <c r="A218" s="14" t="s">
        <v>46</v>
      </c>
      <c r="B218" s="14" t="s">
        <v>45</v>
      </c>
      <c r="C218" s="14" t="s">
        <v>1855</v>
      </c>
      <c r="D218" s="740">
        <v>41974</v>
      </c>
      <c r="E218" s="740" t="s">
        <v>53</v>
      </c>
      <c r="F218" s="431">
        <v>41956</v>
      </c>
      <c r="G218" s="14">
        <v>3</v>
      </c>
      <c r="H218" s="429">
        <v>552.29999999999995</v>
      </c>
      <c r="I218" s="494"/>
      <c r="J218" s="534">
        <v>41963</v>
      </c>
      <c r="K218" s="779">
        <v>539.9</v>
      </c>
      <c r="L218" s="742">
        <v>0.25</v>
      </c>
      <c r="M218" s="615">
        <v>12.5</v>
      </c>
      <c r="N218" s="743">
        <f>SUM((K218-H218)/L218*M218)*G218</f>
        <v>-1859.9999999999966</v>
      </c>
      <c r="O218" s="740" t="s">
        <v>884</v>
      </c>
      <c r="P218" s="738">
        <v>1</v>
      </c>
      <c r="Q218" s="422">
        <f t="shared" si="30"/>
        <v>-1859.9999999999966</v>
      </c>
      <c r="R218" s="753"/>
    </row>
    <row r="219" spans="1:20" s="320" customFormat="1" ht="12.75" customHeight="1">
      <c r="A219" s="14" t="s">
        <v>923</v>
      </c>
      <c r="B219" s="14" t="s">
        <v>2</v>
      </c>
      <c r="C219" s="14" t="s">
        <v>1867</v>
      </c>
      <c r="D219" s="740">
        <v>42005</v>
      </c>
      <c r="E219" s="740" t="s">
        <v>53</v>
      </c>
      <c r="F219" s="431">
        <v>41964</v>
      </c>
      <c r="G219" s="14">
        <v>1</v>
      </c>
      <c r="H219" s="429">
        <v>80.91</v>
      </c>
      <c r="I219" s="494"/>
      <c r="J219" s="534">
        <v>41969</v>
      </c>
      <c r="K219" s="779">
        <v>76.760000000000005</v>
      </c>
      <c r="L219" s="742">
        <v>0.01</v>
      </c>
      <c r="M219" s="615">
        <v>10</v>
      </c>
      <c r="N219" s="743">
        <f>SUM((K219-H219)/L219*M219)*G219</f>
        <v>-4149.9999999999918</v>
      </c>
      <c r="O219" s="740" t="s">
        <v>884</v>
      </c>
      <c r="P219" s="738">
        <v>1</v>
      </c>
      <c r="Q219" s="422">
        <f t="shared" si="30"/>
        <v>-4149.9999999999918</v>
      </c>
      <c r="R219" s="753"/>
    </row>
    <row r="220" spans="1:20" s="320" customFormat="1" ht="12.75" customHeight="1">
      <c r="A220" s="14" t="s">
        <v>1158</v>
      </c>
      <c r="B220" s="14" t="s">
        <v>79</v>
      </c>
      <c r="C220" s="14" t="s">
        <v>1868</v>
      </c>
      <c r="D220" s="740">
        <v>42005</v>
      </c>
      <c r="E220" s="740" t="s">
        <v>53</v>
      </c>
      <c r="F220" s="431">
        <v>41660</v>
      </c>
      <c r="G220" s="14">
        <v>1</v>
      </c>
      <c r="H220" s="429">
        <v>77.44</v>
      </c>
      <c r="I220" s="494"/>
      <c r="J220" s="534">
        <v>41969</v>
      </c>
      <c r="K220" s="779">
        <v>73.25</v>
      </c>
      <c r="L220" s="742">
        <v>0.01</v>
      </c>
      <c r="M220" s="615">
        <v>10</v>
      </c>
      <c r="N220" s="743">
        <f>SUM((K220-H220)/L220*M220)*G220</f>
        <v>-4189.9999999999982</v>
      </c>
      <c r="O220" s="740" t="s">
        <v>884</v>
      </c>
      <c r="P220" s="738">
        <v>1</v>
      </c>
      <c r="Q220" s="422">
        <f t="shared" si="30"/>
        <v>-4189.9999999999982</v>
      </c>
      <c r="R220" s="753"/>
    </row>
    <row r="221" spans="1:20" s="320" customFormat="1" ht="12.75" customHeight="1">
      <c r="A221" s="14" t="s">
        <v>915</v>
      </c>
      <c r="B221" s="14" t="s">
        <v>916</v>
      </c>
      <c r="C221" s="14" t="s">
        <v>1930</v>
      </c>
      <c r="D221" s="740">
        <v>42064</v>
      </c>
      <c r="E221" s="740" t="s">
        <v>53</v>
      </c>
      <c r="F221" s="431">
        <v>42010</v>
      </c>
      <c r="G221" s="14">
        <v>9</v>
      </c>
      <c r="H221" s="429">
        <v>1938</v>
      </c>
      <c r="I221" s="494"/>
      <c r="J221" s="534">
        <v>42020</v>
      </c>
      <c r="K221" s="779">
        <v>1975</v>
      </c>
      <c r="L221" s="742">
        <v>1</v>
      </c>
      <c r="M221" s="615">
        <v>10</v>
      </c>
      <c r="N221" s="743">
        <f>SUM((K221-H221)/L221*M221)*G221</f>
        <v>3330</v>
      </c>
      <c r="O221" s="740" t="s">
        <v>884</v>
      </c>
      <c r="P221" s="738">
        <v>1</v>
      </c>
      <c r="Q221" s="422">
        <f t="shared" ref="Q221:Q227" si="31">SUM(N221*P221)</f>
        <v>3330</v>
      </c>
      <c r="R221" s="753"/>
    </row>
    <row r="222" spans="1:20" s="320" customFormat="1" ht="12.75" customHeight="1">
      <c r="A222" s="600" t="s">
        <v>84</v>
      </c>
      <c r="B222" s="600" t="s">
        <v>83</v>
      </c>
      <c r="C222" s="600" t="s">
        <v>1941</v>
      </c>
      <c r="D222" s="755">
        <v>42036</v>
      </c>
      <c r="E222" s="755" t="s">
        <v>78</v>
      </c>
      <c r="F222" s="756">
        <v>42017</v>
      </c>
      <c r="G222" s="600">
        <v>2</v>
      </c>
      <c r="H222" s="757">
        <v>164.51</v>
      </c>
      <c r="I222" s="758"/>
      <c r="J222" s="534">
        <v>42020</v>
      </c>
      <c r="K222" s="759">
        <v>173.47</v>
      </c>
      <c r="L222" s="760">
        <v>0.01</v>
      </c>
      <c r="M222" s="785">
        <v>4.2</v>
      </c>
      <c r="N222" s="762">
        <f>SUM((H222-K222)/L222*M222)*G222</f>
        <v>-7526.4000000000069</v>
      </c>
      <c r="O222" s="755" t="s">
        <v>884</v>
      </c>
      <c r="P222" s="763">
        <v>1</v>
      </c>
      <c r="Q222" s="786">
        <f t="shared" si="31"/>
        <v>-7526.4000000000069</v>
      </c>
      <c r="R222" s="764"/>
      <c r="S222" s="535"/>
      <c r="T222" s="535"/>
    </row>
    <row r="223" spans="1:20" s="320" customFormat="1" ht="12.75" customHeight="1">
      <c r="A223" s="14" t="s">
        <v>923</v>
      </c>
      <c r="B223" s="14" t="s">
        <v>2</v>
      </c>
      <c r="C223" s="14" t="s">
        <v>1986</v>
      </c>
      <c r="D223" s="740">
        <v>42095</v>
      </c>
      <c r="E223" s="740" t="s">
        <v>53</v>
      </c>
      <c r="F223" s="431">
        <v>42048</v>
      </c>
      <c r="G223" s="14">
        <v>1</v>
      </c>
      <c r="H223" s="429">
        <v>61.48</v>
      </c>
      <c r="I223" s="494"/>
      <c r="J223" s="534">
        <v>42053</v>
      </c>
      <c r="K223" s="779">
        <v>58.42</v>
      </c>
      <c r="L223" s="742">
        <v>0.01</v>
      </c>
      <c r="M223" s="615">
        <v>10</v>
      </c>
      <c r="N223" s="743">
        <f t="shared" ref="N223:N228" si="32">SUM((K223-H223)/L223*M223)*G223</f>
        <v>-3059.999999999995</v>
      </c>
      <c r="O223" s="740" t="s">
        <v>884</v>
      </c>
      <c r="P223" s="738">
        <v>1</v>
      </c>
      <c r="Q223" s="422">
        <f t="shared" si="31"/>
        <v>-3059.999999999995</v>
      </c>
      <c r="R223" s="753"/>
    </row>
    <row r="224" spans="1:20" s="535" customFormat="1" ht="15" customHeight="1">
      <c r="A224" s="14" t="s">
        <v>50</v>
      </c>
      <c r="B224" s="14" t="s">
        <v>49</v>
      </c>
      <c r="C224" s="14" t="s">
        <v>1982</v>
      </c>
      <c r="D224" s="740">
        <v>42064</v>
      </c>
      <c r="E224" s="740" t="s">
        <v>53</v>
      </c>
      <c r="F224" s="431">
        <v>42044</v>
      </c>
      <c r="G224" s="14">
        <v>1</v>
      </c>
      <c r="H224" s="429">
        <v>566.5</v>
      </c>
      <c r="I224" s="494"/>
      <c r="J224" s="534">
        <v>42053</v>
      </c>
      <c r="K224" s="779">
        <v>564.5</v>
      </c>
      <c r="L224" s="742">
        <v>0.25</v>
      </c>
      <c r="M224" s="615">
        <v>25</v>
      </c>
      <c r="N224" s="743">
        <f t="shared" si="32"/>
        <v>-200</v>
      </c>
      <c r="O224" s="740" t="s">
        <v>884</v>
      </c>
      <c r="P224" s="738">
        <v>1</v>
      </c>
      <c r="Q224" s="422">
        <f t="shared" si="31"/>
        <v>-200</v>
      </c>
      <c r="R224" s="753"/>
      <c r="S224" s="320"/>
      <c r="T224" s="320"/>
    </row>
    <row r="225" spans="1:20" s="320" customFormat="1" ht="12.75" customHeight="1">
      <c r="A225" s="14" t="s">
        <v>46</v>
      </c>
      <c r="B225" s="14" t="s">
        <v>977</v>
      </c>
      <c r="C225" s="14" t="s">
        <v>1971</v>
      </c>
      <c r="D225" s="740">
        <v>42064</v>
      </c>
      <c r="E225" s="740" t="s">
        <v>53</v>
      </c>
      <c r="F225" s="431">
        <v>42040</v>
      </c>
      <c r="G225" s="14">
        <v>5</v>
      </c>
      <c r="H225" s="429">
        <v>523.5</v>
      </c>
      <c r="I225" s="494"/>
      <c r="J225" s="534">
        <v>42055</v>
      </c>
      <c r="K225" s="779">
        <v>512.6</v>
      </c>
      <c r="L225" s="742">
        <v>0.25</v>
      </c>
      <c r="M225" s="615">
        <v>12.5</v>
      </c>
      <c r="N225" s="743">
        <f t="shared" si="32"/>
        <v>-2724.9999999999945</v>
      </c>
      <c r="O225" s="740" t="s">
        <v>884</v>
      </c>
      <c r="P225" s="738">
        <v>1</v>
      </c>
      <c r="Q225" s="422">
        <f t="shared" si="31"/>
        <v>-2724.9999999999945</v>
      </c>
      <c r="R225" s="753"/>
    </row>
    <row r="226" spans="1:20" s="320" customFormat="1" ht="12.75" customHeight="1">
      <c r="A226" s="14" t="s">
        <v>915</v>
      </c>
      <c r="B226" s="14" t="s">
        <v>916</v>
      </c>
      <c r="C226" s="14" t="s">
        <v>2026</v>
      </c>
      <c r="D226" s="740">
        <v>42125</v>
      </c>
      <c r="E226" s="740" t="s">
        <v>53</v>
      </c>
      <c r="F226" s="431">
        <v>42068</v>
      </c>
      <c r="G226" s="14">
        <v>15</v>
      </c>
      <c r="H226" s="429">
        <v>1888</v>
      </c>
      <c r="I226" s="494"/>
      <c r="J226" s="534">
        <v>42074</v>
      </c>
      <c r="K226" s="779">
        <v>1833</v>
      </c>
      <c r="L226" s="742">
        <v>1</v>
      </c>
      <c r="M226" s="615">
        <v>10</v>
      </c>
      <c r="N226" s="743">
        <f t="shared" si="32"/>
        <v>-8250</v>
      </c>
      <c r="O226" s="740" t="s">
        <v>884</v>
      </c>
      <c r="P226" s="738">
        <v>1</v>
      </c>
      <c r="Q226" s="422">
        <f t="shared" si="31"/>
        <v>-8250</v>
      </c>
      <c r="R226" s="753"/>
    </row>
    <row r="227" spans="1:20" s="320" customFormat="1" ht="12.75" customHeight="1">
      <c r="A227" s="14" t="s">
        <v>894</v>
      </c>
      <c r="B227" s="14" t="s">
        <v>361</v>
      </c>
      <c r="C227" s="867" t="s">
        <v>2034</v>
      </c>
      <c r="D227" s="740">
        <v>42125</v>
      </c>
      <c r="E227" s="740" t="s">
        <v>53</v>
      </c>
      <c r="F227" s="431">
        <v>42072</v>
      </c>
      <c r="G227" s="14">
        <v>1</v>
      </c>
      <c r="H227" s="429">
        <v>142.19999999999999</v>
      </c>
      <c r="I227" s="494"/>
      <c r="J227" s="534">
        <v>42076</v>
      </c>
      <c r="K227" s="779">
        <v>128.80000000000001</v>
      </c>
      <c r="L227" s="742">
        <v>0.05</v>
      </c>
      <c r="M227" s="615">
        <v>18.75</v>
      </c>
      <c r="N227" s="743">
        <f t="shared" si="32"/>
        <v>-5024.9999999999918</v>
      </c>
      <c r="O227" s="740" t="s">
        <v>884</v>
      </c>
      <c r="P227" s="738">
        <v>1</v>
      </c>
      <c r="Q227" s="422">
        <f t="shared" si="31"/>
        <v>-5024.9999999999918</v>
      </c>
      <c r="R227" s="753"/>
    </row>
    <row r="228" spans="1:20" s="320" customFormat="1" ht="12.75" customHeight="1">
      <c r="A228" s="14" t="s">
        <v>2012</v>
      </c>
      <c r="B228" s="14" t="s">
        <v>70</v>
      </c>
      <c r="C228" s="14" t="s">
        <v>2013</v>
      </c>
      <c r="D228" s="740">
        <v>42095</v>
      </c>
      <c r="E228" s="740" t="s">
        <v>53</v>
      </c>
      <c r="F228" s="431">
        <v>42062</v>
      </c>
      <c r="G228" s="14">
        <v>1</v>
      </c>
      <c r="H228" s="429">
        <v>267.5</v>
      </c>
      <c r="I228" s="494"/>
      <c r="J228" s="534">
        <v>42081</v>
      </c>
      <c r="K228" s="779">
        <v>262.89999999999998</v>
      </c>
      <c r="L228" s="742">
        <v>0.05</v>
      </c>
      <c r="M228" s="615">
        <v>12.5</v>
      </c>
      <c r="N228" s="743">
        <f t="shared" si="32"/>
        <v>-1150.0000000000057</v>
      </c>
      <c r="O228" s="740" t="s">
        <v>884</v>
      </c>
      <c r="P228" s="738">
        <v>1</v>
      </c>
      <c r="Q228" s="422">
        <f t="shared" ref="Q228:Q233" si="33">SUM(N228*P228)</f>
        <v>-1150.0000000000057</v>
      </c>
      <c r="R228" s="753"/>
    </row>
    <row r="229" spans="1:20" s="320" customFormat="1" ht="12.75" customHeight="1">
      <c r="A229" s="417" t="s">
        <v>1</v>
      </c>
      <c r="B229" s="417" t="s">
        <v>2</v>
      </c>
      <c r="C229" s="417" t="s">
        <v>2077</v>
      </c>
      <c r="D229" s="739">
        <v>42156</v>
      </c>
      <c r="E229" s="739" t="s">
        <v>53</v>
      </c>
      <c r="F229" s="513">
        <v>42123</v>
      </c>
      <c r="G229" s="417">
        <v>3</v>
      </c>
      <c r="H229" s="421">
        <v>65.825000000000003</v>
      </c>
      <c r="I229" s="494"/>
      <c r="J229" s="534">
        <v>42132</v>
      </c>
      <c r="K229" s="779">
        <v>66.400000000000006</v>
      </c>
      <c r="L229" s="742">
        <v>0.01</v>
      </c>
      <c r="M229" s="615">
        <v>10</v>
      </c>
      <c r="N229" s="743">
        <f>SUM((K229-H229)/L229*M229)*G229</f>
        <v>1725.0000000000086</v>
      </c>
      <c r="O229" s="740" t="s">
        <v>884</v>
      </c>
      <c r="P229" s="738">
        <v>1</v>
      </c>
      <c r="Q229" s="422">
        <f t="shared" si="33"/>
        <v>1725.0000000000086</v>
      </c>
      <c r="R229" s="753"/>
    </row>
    <row r="230" spans="1:20" s="320" customFormat="1" ht="12.75" customHeight="1">
      <c r="A230" s="417" t="s">
        <v>1158</v>
      </c>
      <c r="B230" s="417" t="s">
        <v>79</v>
      </c>
      <c r="C230" s="417" t="s">
        <v>2071</v>
      </c>
      <c r="D230" s="739">
        <v>42156</v>
      </c>
      <c r="E230" s="739" t="s">
        <v>53</v>
      </c>
      <c r="F230" s="513">
        <v>42129</v>
      </c>
      <c r="G230" s="417">
        <v>3</v>
      </c>
      <c r="H230" s="421">
        <v>60.07</v>
      </c>
      <c r="I230" s="494"/>
      <c r="J230" s="534">
        <v>42132</v>
      </c>
      <c r="K230" s="779">
        <v>59.01</v>
      </c>
      <c r="L230" s="742">
        <v>0.01</v>
      </c>
      <c r="M230" s="615">
        <v>10</v>
      </c>
      <c r="N230" s="743">
        <f>SUM((K230-H230)/L230*M230)*G230</f>
        <v>-3180.0000000000068</v>
      </c>
      <c r="O230" s="740" t="s">
        <v>884</v>
      </c>
      <c r="P230" s="738">
        <v>1</v>
      </c>
      <c r="Q230" s="422">
        <f t="shared" si="33"/>
        <v>-3180.0000000000068</v>
      </c>
      <c r="R230" s="753"/>
    </row>
    <row r="231" spans="1:20" s="320" customFormat="1" ht="12.75" customHeight="1">
      <c r="A231" s="417" t="s">
        <v>1305</v>
      </c>
      <c r="B231" s="417" t="s">
        <v>972</v>
      </c>
      <c r="C231" s="417" t="s">
        <v>2079</v>
      </c>
      <c r="D231" s="739">
        <v>42186</v>
      </c>
      <c r="E231" s="739" t="s">
        <v>53</v>
      </c>
      <c r="F231" s="513">
        <v>42130</v>
      </c>
      <c r="G231" s="417">
        <v>14</v>
      </c>
      <c r="H231" s="421">
        <v>366.25</v>
      </c>
      <c r="I231" s="494"/>
      <c r="J231" s="534">
        <v>42153</v>
      </c>
      <c r="K231" s="779">
        <v>355.8</v>
      </c>
      <c r="L231" s="742">
        <v>0.25</v>
      </c>
      <c r="M231" s="615">
        <v>10</v>
      </c>
      <c r="N231" s="743">
        <f>SUM((K231-H231)/L231*M231)*G231</f>
        <v>-5851.9999999999936</v>
      </c>
      <c r="O231" s="740" t="s">
        <v>884</v>
      </c>
      <c r="P231" s="738">
        <v>1</v>
      </c>
      <c r="Q231" s="422">
        <f t="shared" si="33"/>
        <v>-5851.9999999999936</v>
      </c>
      <c r="R231" s="753"/>
    </row>
    <row r="232" spans="1:20" s="535" customFormat="1" ht="15" customHeight="1">
      <c r="A232" s="872" t="s">
        <v>386</v>
      </c>
      <c r="B232" s="872" t="s">
        <v>1061</v>
      </c>
      <c r="C232" s="872" t="s">
        <v>2134</v>
      </c>
      <c r="D232" s="873">
        <v>42186</v>
      </c>
      <c r="E232" s="873" t="s">
        <v>78</v>
      </c>
      <c r="F232" s="783">
        <v>42160</v>
      </c>
      <c r="G232" s="872">
        <v>5</v>
      </c>
      <c r="H232" s="874">
        <v>63.65</v>
      </c>
      <c r="I232" s="758"/>
      <c r="J232" s="754">
        <v>42180</v>
      </c>
      <c r="K232" s="759">
        <v>65.42</v>
      </c>
      <c r="L232" s="760">
        <v>0.01</v>
      </c>
      <c r="M232" s="785">
        <v>5</v>
      </c>
      <c r="N232" s="762">
        <f>SUM((H232-K232)/L232*M232)*G232</f>
        <v>-4425.0000000000082</v>
      </c>
      <c r="O232" s="755" t="s">
        <v>884</v>
      </c>
      <c r="P232" s="763">
        <v>1</v>
      </c>
      <c r="Q232" s="786">
        <f t="shared" si="33"/>
        <v>-4425.0000000000082</v>
      </c>
      <c r="R232" s="764"/>
    </row>
    <row r="233" spans="1:20" s="535" customFormat="1" ht="15" customHeight="1">
      <c r="A233" s="872" t="s">
        <v>86</v>
      </c>
      <c r="B233" s="872" t="s">
        <v>85</v>
      </c>
      <c r="C233" s="872" t="s">
        <v>2138</v>
      </c>
      <c r="D233" s="873">
        <v>42217</v>
      </c>
      <c r="E233" s="873" t="s">
        <v>78</v>
      </c>
      <c r="F233" s="783">
        <v>42173</v>
      </c>
      <c r="G233" s="872">
        <v>1</v>
      </c>
      <c r="H233" s="874">
        <v>149.35</v>
      </c>
      <c r="I233" s="758"/>
      <c r="J233" s="754">
        <v>42177</v>
      </c>
      <c r="K233" s="759">
        <v>151.30000000000001</v>
      </c>
      <c r="L233" s="760">
        <v>2.5000000000000001E-2</v>
      </c>
      <c r="M233" s="785">
        <v>10</v>
      </c>
      <c r="N233" s="762">
        <f>SUM((H233-K233)/L233*M233)*G233</f>
        <v>-780.00000000000682</v>
      </c>
      <c r="O233" s="755" t="s">
        <v>884</v>
      </c>
      <c r="P233" s="763">
        <v>1</v>
      </c>
      <c r="Q233" s="786">
        <f t="shared" si="33"/>
        <v>-780.00000000000682</v>
      </c>
      <c r="R233" s="764"/>
    </row>
    <row r="234" spans="1:20" s="535" customFormat="1" ht="15" customHeight="1">
      <c r="A234" s="14"/>
      <c r="B234" s="14"/>
      <c r="C234" s="14"/>
      <c r="D234" s="740"/>
      <c r="E234" s="740"/>
      <c r="F234" s="431"/>
      <c r="G234" s="14"/>
      <c r="H234" s="429"/>
      <c r="I234" s="494"/>
      <c r="J234" s="534"/>
      <c r="K234" s="779"/>
      <c r="L234" s="742"/>
      <c r="M234" s="615"/>
      <c r="N234" s="743"/>
      <c r="O234" s="740"/>
      <c r="P234" s="738"/>
      <c r="Q234" s="422"/>
      <c r="R234" s="753"/>
      <c r="S234" s="320"/>
      <c r="T234" s="320"/>
    </row>
    <row r="235" spans="1:20" s="535" customFormat="1" ht="15" customHeight="1">
      <c r="A235" s="14"/>
      <c r="B235" s="14"/>
      <c r="C235" s="14"/>
      <c r="D235" s="740"/>
      <c r="E235" s="740"/>
      <c r="F235" s="431"/>
      <c r="G235" s="14"/>
      <c r="H235" s="429"/>
      <c r="I235" s="494"/>
      <c r="J235" s="754"/>
      <c r="K235" s="779"/>
      <c r="L235" s="742"/>
      <c r="M235" s="615"/>
      <c r="N235" s="743"/>
      <c r="O235" s="740"/>
      <c r="P235" s="738"/>
      <c r="Q235" s="422"/>
      <c r="R235" s="753"/>
      <c r="S235" s="320"/>
      <c r="T235" s="320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94"/>
  <sheetViews>
    <sheetView zoomScaleNormal="100" workbookViewId="0">
      <selection activeCell="G3" sqref="G3"/>
    </sheetView>
  </sheetViews>
  <sheetFormatPr defaultColWidth="8.85546875" defaultRowHeight="15.75"/>
  <cols>
    <col min="1" max="1" width="26.85546875" style="1" customWidth="1"/>
    <col min="2" max="2" width="11.5703125" style="417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4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5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SUM(O21+O393)</f>
        <v>134470.66020945352</v>
      </c>
      <c r="B4" s="11"/>
      <c r="C4" s="122"/>
      <c r="D4" s="6"/>
      <c r="E4" s="7"/>
      <c r="F4" s="240"/>
      <c r="G4" s="7"/>
      <c r="H4" s="372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2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3"/>
      <c r="I6" s="250"/>
      <c r="J6" s="221"/>
      <c r="K6" s="222"/>
      <c r="L6" s="223">
        <f>SUM(O21)</f>
        <v>2509.0000000000782</v>
      </c>
      <c r="M6" s="220"/>
      <c r="N6" s="230"/>
      <c r="O6" s="224"/>
      <c r="P6" s="225"/>
    </row>
    <row r="7" spans="1:16" ht="15" customHeight="1">
      <c r="A7" s="320"/>
      <c r="B7" s="14" t="s">
        <v>2074</v>
      </c>
      <c r="C7" s="328"/>
      <c r="D7" s="320" t="s">
        <v>17</v>
      </c>
      <c r="E7" s="320" t="s">
        <v>41</v>
      </c>
      <c r="F7" s="349" t="s">
        <v>19</v>
      </c>
      <c r="G7" s="320"/>
      <c r="H7" s="350" t="s">
        <v>886</v>
      </c>
      <c r="I7" s="349" t="s">
        <v>681</v>
      </c>
      <c r="J7" s="91" t="s">
        <v>26</v>
      </c>
      <c r="K7" s="59" t="s">
        <v>1179</v>
      </c>
      <c r="L7" s="103" t="s">
        <v>682</v>
      </c>
      <c r="M7" s="328" t="s">
        <v>678</v>
      </c>
      <c r="N7" s="162" t="s">
        <v>10</v>
      </c>
      <c r="O7" s="135" t="s">
        <v>15</v>
      </c>
      <c r="P7" s="354" t="s">
        <v>4</v>
      </c>
    </row>
    <row r="8" spans="1:16" ht="15" customHeight="1">
      <c r="A8" s="320"/>
      <c r="B8" s="14" t="s">
        <v>3</v>
      </c>
      <c r="C8" s="328" t="s">
        <v>181</v>
      </c>
      <c r="D8" s="320" t="s">
        <v>25</v>
      </c>
      <c r="E8" s="320"/>
      <c r="F8" s="349"/>
      <c r="G8" s="320"/>
      <c r="H8" s="350" t="s">
        <v>887</v>
      </c>
      <c r="I8" s="349" t="s">
        <v>18</v>
      </c>
      <c r="J8" s="91" t="s">
        <v>1034</v>
      </c>
      <c r="K8" s="59" t="s">
        <v>1293</v>
      </c>
      <c r="L8" s="103" t="s">
        <v>907</v>
      </c>
      <c r="M8" s="328" t="s">
        <v>680</v>
      </c>
      <c r="N8" s="162" t="s">
        <v>839</v>
      </c>
      <c r="O8" s="109" t="s">
        <v>884</v>
      </c>
      <c r="P8" s="354"/>
    </row>
    <row r="9" spans="1:16" ht="15" customHeight="1">
      <c r="A9" s="320"/>
      <c r="B9" s="14"/>
      <c r="C9" s="328"/>
      <c r="D9" s="320"/>
      <c r="E9" s="320"/>
      <c r="F9" s="349"/>
      <c r="G9" s="320"/>
      <c r="H9" s="340"/>
      <c r="I9" s="349"/>
      <c r="J9" s="91"/>
      <c r="K9" s="59"/>
      <c r="L9" s="103"/>
      <c r="M9" s="328"/>
      <c r="N9" s="162" t="s">
        <v>19</v>
      </c>
      <c r="O9" s="135"/>
      <c r="P9" s="354"/>
    </row>
    <row r="10" spans="1:16" s="870" customFormat="1" ht="15" customHeight="1">
      <c r="A10" s="417" t="s">
        <v>935</v>
      </c>
      <c r="B10" s="417" t="s">
        <v>3</v>
      </c>
      <c r="C10" s="739" t="s">
        <v>53</v>
      </c>
      <c r="D10" s="513">
        <v>40544</v>
      </c>
      <c r="E10" s="417">
        <v>1</v>
      </c>
      <c r="F10" s="742">
        <v>1</v>
      </c>
      <c r="G10" s="494"/>
      <c r="H10" s="809"/>
      <c r="I10" s="742">
        <v>1</v>
      </c>
      <c r="J10" s="810">
        <f>SUM(I10-F10)*10000</f>
        <v>0</v>
      </c>
      <c r="K10" s="418">
        <f>SUM(100000/N10)/10000</f>
        <v>10</v>
      </c>
      <c r="L10" s="743" t="e">
        <f>SUM((I10-F10)/J10*K10)*E10</f>
        <v>#DIV/0!</v>
      </c>
      <c r="M10" s="739" t="s">
        <v>884</v>
      </c>
      <c r="N10" s="738">
        <v>1</v>
      </c>
      <c r="O10" s="811">
        <f>SUM(J10*K10*E10)/N10</f>
        <v>0</v>
      </c>
      <c r="P10" s="327"/>
    </row>
    <row r="11" spans="1:16" s="870" customFormat="1" ht="15" customHeight="1">
      <c r="A11" s="476" t="s">
        <v>936</v>
      </c>
      <c r="B11" s="476" t="s">
        <v>3</v>
      </c>
      <c r="C11" s="772" t="s">
        <v>78</v>
      </c>
      <c r="D11" s="497">
        <v>40544</v>
      </c>
      <c r="E11" s="476">
        <v>1</v>
      </c>
      <c r="F11" s="769">
        <v>1</v>
      </c>
      <c r="G11" s="768"/>
      <c r="H11" s="809"/>
      <c r="I11" s="769">
        <v>1</v>
      </c>
      <c r="J11" s="810">
        <f>SUM(F11-I11)*10000</f>
        <v>0</v>
      </c>
      <c r="K11" s="761">
        <f>SUM(100000/N11)/10000</f>
        <v>10</v>
      </c>
      <c r="L11" s="770" t="e">
        <f>SUM((F11-I11)/J11*K11)*E11</f>
        <v>#DIV/0!</v>
      </c>
      <c r="M11" s="772" t="s">
        <v>884</v>
      </c>
      <c r="N11" s="656">
        <v>1</v>
      </c>
      <c r="O11" s="811">
        <f>SUM(J11*K11*E11)/N11</f>
        <v>0</v>
      </c>
      <c r="P11" s="330"/>
    </row>
    <row r="12" spans="1:16">
      <c r="A12" s="417"/>
      <c r="C12" s="740"/>
      <c r="D12" s="417"/>
      <c r="E12" s="417"/>
      <c r="F12" s="421"/>
      <c r="G12" s="417"/>
      <c r="H12" s="813"/>
      <c r="I12" s="421"/>
      <c r="J12" s="742"/>
      <c r="K12" s="418"/>
      <c r="L12" s="743"/>
      <c r="M12" s="739"/>
      <c r="N12" s="738"/>
      <c r="O12" s="811"/>
    </row>
    <row r="13" spans="1:16" s="870" customFormat="1" ht="15" customHeight="1">
      <c r="A13" s="417" t="s">
        <v>1157</v>
      </c>
      <c r="B13" s="417" t="s">
        <v>2083</v>
      </c>
      <c r="C13" s="739" t="s">
        <v>53</v>
      </c>
      <c r="D13" s="513">
        <v>42237</v>
      </c>
      <c r="E13" s="417">
        <v>9.36</v>
      </c>
      <c r="F13" s="742">
        <v>90</v>
      </c>
      <c r="G13" s="494"/>
      <c r="H13" s="809">
        <v>89.2</v>
      </c>
      <c r="I13" s="742">
        <v>89.515000000000001</v>
      </c>
      <c r="J13" s="810">
        <f>SUM(I13-F13)*100</f>
        <v>-48.499999999999943</v>
      </c>
      <c r="K13" s="418">
        <f>SUM(100000/N13)/10000</f>
        <v>10</v>
      </c>
      <c r="L13" s="743">
        <f>SUM((I13-F13)/J13*K13)*E13</f>
        <v>0.93599999999999994</v>
      </c>
      <c r="M13" s="739" t="s">
        <v>884</v>
      </c>
      <c r="N13" s="738">
        <v>1</v>
      </c>
      <c r="O13" s="811">
        <f>SUM(J13*K13*E13)/N13</f>
        <v>-4539.599999999994</v>
      </c>
      <c r="P13" s="327"/>
    </row>
    <row r="14" spans="1:16" s="870" customFormat="1" ht="15" customHeight="1">
      <c r="A14" s="476" t="s">
        <v>1149</v>
      </c>
      <c r="B14" s="476" t="s">
        <v>2078</v>
      </c>
      <c r="C14" s="772" t="s">
        <v>78</v>
      </c>
      <c r="D14" s="497">
        <v>42228</v>
      </c>
      <c r="E14" s="476">
        <v>3.49</v>
      </c>
      <c r="F14" s="769">
        <v>1.1109</v>
      </c>
      <c r="G14" s="768"/>
      <c r="H14" s="809">
        <v>1.117</v>
      </c>
      <c r="I14" s="769">
        <v>1.0953999999999999</v>
      </c>
      <c r="J14" s="810">
        <f>SUM(F14-I14)*10000</f>
        <v>155.00000000000068</v>
      </c>
      <c r="K14" s="761">
        <f>SUM(100000/N14)/10000</f>
        <v>10</v>
      </c>
      <c r="L14" s="770">
        <f>SUM((F14-I14)/J14*K14)*E14</f>
        <v>3.4900000000000005E-3</v>
      </c>
      <c r="M14" s="772" t="s">
        <v>884</v>
      </c>
      <c r="N14" s="656">
        <v>1</v>
      </c>
      <c r="O14" s="811">
        <f>SUM(J14*K14*E14)/N14</f>
        <v>5409.5000000000246</v>
      </c>
      <c r="P14" s="330"/>
    </row>
    <row r="15" spans="1:16" s="870" customFormat="1" ht="15" customHeight="1">
      <c r="A15" s="476" t="s">
        <v>1059</v>
      </c>
      <c r="B15" s="476" t="s">
        <v>2078</v>
      </c>
      <c r="C15" s="772" t="s">
        <v>78</v>
      </c>
      <c r="D15" s="497">
        <v>42236</v>
      </c>
      <c r="E15" s="476">
        <v>7.64</v>
      </c>
      <c r="F15" s="769">
        <v>0.72699999999999998</v>
      </c>
      <c r="G15" s="768"/>
      <c r="H15" s="809">
        <v>0.73740000000000006</v>
      </c>
      <c r="I15" s="769">
        <v>0.73299999999999998</v>
      </c>
      <c r="J15" s="810">
        <f>SUM(F15-I15)*10000</f>
        <v>-60.000000000000057</v>
      </c>
      <c r="K15" s="761">
        <f>SUM(100000/N15)/10000</f>
        <v>10</v>
      </c>
      <c r="L15" s="770">
        <f>SUM((F15-I15)/J15*K15)*E15</f>
        <v>7.6400000000000001E-3</v>
      </c>
      <c r="M15" s="772" t="s">
        <v>884</v>
      </c>
      <c r="N15" s="656">
        <v>1</v>
      </c>
      <c r="O15" s="811">
        <f>SUM(J15*K15*E15)/N15</f>
        <v>-4584.0000000000045</v>
      </c>
      <c r="P15" s="330"/>
    </row>
    <row r="16" spans="1:16" s="870" customFormat="1" ht="15" customHeight="1">
      <c r="A16" s="417" t="s">
        <v>1031</v>
      </c>
      <c r="B16" s="417" t="s">
        <v>2078</v>
      </c>
      <c r="C16" s="739" t="s">
        <v>53</v>
      </c>
      <c r="D16" s="513">
        <v>42236</v>
      </c>
      <c r="E16" s="417">
        <v>2.41</v>
      </c>
      <c r="F16" s="742">
        <v>0.71560000000000001</v>
      </c>
      <c r="G16" s="494"/>
      <c r="H16" s="809">
        <v>0.70209999999999995</v>
      </c>
      <c r="I16" s="742">
        <v>0.72440000000000004</v>
      </c>
      <c r="J16" s="810">
        <f>SUM(I16-F16)*10000</f>
        <v>88.000000000000298</v>
      </c>
      <c r="K16" s="418">
        <f>SUM(100000/N16)/10000</f>
        <v>10</v>
      </c>
      <c r="L16" s="743">
        <f>SUM((I16-F16)/J16*K16)*E16</f>
        <v>2.4100000000000002E-3</v>
      </c>
      <c r="M16" s="739" t="s">
        <v>884</v>
      </c>
      <c r="N16" s="738">
        <v>1</v>
      </c>
      <c r="O16" s="811">
        <f>SUM(J16*K16*E16)/N16</f>
        <v>2120.8000000000075</v>
      </c>
      <c r="P16" s="327"/>
    </row>
    <row r="17" spans="1:16" s="870" customFormat="1" ht="15" customHeight="1">
      <c r="A17" s="417" t="s">
        <v>1036</v>
      </c>
      <c r="B17" s="417" t="s">
        <v>2078</v>
      </c>
      <c r="C17" s="739" t="s">
        <v>53</v>
      </c>
      <c r="D17" s="513">
        <v>42236</v>
      </c>
      <c r="E17" s="417">
        <v>2.23</v>
      </c>
      <c r="F17" s="742">
        <v>1.1173999999999999</v>
      </c>
      <c r="G17" s="494"/>
      <c r="H17" s="809">
        <v>1.1023000000000001</v>
      </c>
      <c r="I17" s="742">
        <v>1.1242000000000001</v>
      </c>
      <c r="J17" s="810">
        <f>SUM(I17-F17)*10000</f>
        <v>68.000000000001393</v>
      </c>
      <c r="K17" s="418">
        <f>SUM(100000/N17)/10000</f>
        <v>10</v>
      </c>
      <c r="L17" s="743">
        <f>SUM((I17-F17)/J17*K17)*E17</f>
        <v>2.2300000000000002E-3</v>
      </c>
      <c r="M17" s="739" t="s">
        <v>884</v>
      </c>
      <c r="N17" s="738">
        <v>1</v>
      </c>
      <c r="O17" s="811">
        <f>SUM(J17*K17*E17)/N17</f>
        <v>1516.400000000031</v>
      </c>
      <c r="P17" s="327"/>
    </row>
    <row r="18" spans="1:16" s="870" customFormat="1" ht="15" customHeight="1">
      <c r="A18" s="476" t="s">
        <v>1598</v>
      </c>
      <c r="B18" s="476" t="s">
        <v>2078</v>
      </c>
      <c r="C18" s="772" t="s">
        <v>78</v>
      </c>
      <c r="D18" s="497">
        <v>42234</v>
      </c>
      <c r="E18" s="476">
        <v>3.65</v>
      </c>
      <c r="F18" s="769">
        <v>1.6823999999999999</v>
      </c>
      <c r="G18" s="768"/>
      <c r="H18" s="809">
        <v>1.7110000000000001</v>
      </c>
      <c r="I18" s="769">
        <v>1.6984999999999999</v>
      </c>
      <c r="J18" s="810">
        <f t="shared" ref="J18" si="0">SUM(F18-I18)*10000</f>
        <v>-161.00000000000003</v>
      </c>
      <c r="K18" s="761">
        <f t="shared" ref="K18" si="1">SUM(100000/N18)/10000</f>
        <v>10</v>
      </c>
      <c r="L18" s="770">
        <f t="shared" ref="L18" si="2">SUM((F18-I18)/J18*K18)*E18</f>
        <v>3.65E-3</v>
      </c>
      <c r="M18" s="772" t="s">
        <v>884</v>
      </c>
      <c r="N18" s="656">
        <v>1</v>
      </c>
      <c r="O18" s="811">
        <f t="shared" ref="O18" si="3">SUM(J18*K18*E18)/N18</f>
        <v>-5876.5000000000009</v>
      </c>
      <c r="P18" s="330"/>
    </row>
    <row r="19" spans="1:16" s="870" customFormat="1" ht="15" customHeight="1">
      <c r="A19" s="476" t="s">
        <v>1033</v>
      </c>
      <c r="B19" s="476" t="s">
        <v>2078</v>
      </c>
      <c r="C19" s="772" t="s">
        <v>78</v>
      </c>
      <c r="D19" s="497">
        <v>42235</v>
      </c>
      <c r="E19" s="476">
        <v>3.28</v>
      </c>
      <c r="F19" s="769">
        <v>1.5141</v>
      </c>
      <c r="G19" s="768"/>
      <c r="H19" s="809">
        <v>1.5341</v>
      </c>
      <c r="I19" s="769">
        <v>1.4883</v>
      </c>
      <c r="J19" s="810">
        <f>SUM(F19-I19)*10000</f>
        <v>258.00000000000045</v>
      </c>
      <c r="K19" s="761">
        <f>SUM(100000/N19)/10000</f>
        <v>10</v>
      </c>
      <c r="L19" s="770">
        <f>SUM((F19-I19)/J19*K19)*E19</f>
        <v>3.2799999999999999E-3</v>
      </c>
      <c r="M19" s="772" t="s">
        <v>884</v>
      </c>
      <c r="N19" s="656">
        <v>1</v>
      </c>
      <c r="O19" s="811">
        <f>SUM(J19*K19*E19)/N19</f>
        <v>8462.4000000000142</v>
      </c>
      <c r="P19" s="330"/>
    </row>
    <row r="20" spans="1:16" ht="15" customHeight="1">
      <c r="A20" s="47"/>
      <c r="B20" s="47"/>
      <c r="C20" s="72"/>
      <c r="D20" s="47"/>
      <c r="E20" s="47"/>
      <c r="F20" s="245"/>
      <c r="G20" s="49"/>
      <c r="H20" s="371"/>
      <c r="I20" s="245"/>
      <c r="J20" s="94"/>
      <c r="K20" s="48"/>
      <c r="L20" s="106"/>
      <c r="M20" s="72"/>
      <c r="N20" s="166"/>
      <c r="O20" s="137"/>
      <c r="P20" s="49"/>
    </row>
    <row r="21" spans="1:16" ht="15" customHeight="1" thickBot="1">
      <c r="A21" s="35" t="s">
        <v>1274</v>
      </c>
      <c r="B21" s="35"/>
      <c r="C21" s="71"/>
      <c r="D21" s="35"/>
      <c r="E21" s="35"/>
      <c r="F21" s="244"/>
      <c r="G21" s="37"/>
      <c r="H21" s="374"/>
      <c r="I21" s="244"/>
      <c r="J21" s="93"/>
      <c r="K21" s="36"/>
      <c r="L21" s="105"/>
      <c r="M21" s="71"/>
      <c r="N21" s="165"/>
      <c r="O21" s="234">
        <f>SUM(O12:O20)</f>
        <v>2509.0000000000782</v>
      </c>
      <c r="P21" s="37"/>
    </row>
    <row r="22" spans="1:16" ht="15" customHeight="1" thickTop="1">
      <c r="A22" s="47"/>
      <c r="B22" s="47"/>
      <c r="C22" s="72"/>
      <c r="D22" s="47"/>
      <c r="E22" s="47"/>
      <c r="F22" s="245"/>
      <c r="G22" s="49"/>
      <c r="H22" s="371"/>
      <c r="I22" s="245"/>
      <c r="J22" s="94"/>
      <c r="K22" s="48"/>
      <c r="L22" s="106"/>
      <c r="M22" s="72"/>
      <c r="N22" s="166"/>
      <c r="O22" s="137"/>
      <c r="P22" s="49"/>
    </row>
    <row r="23" spans="1:16">
      <c r="A23" s="10"/>
      <c r="B23" s="476"/>
      <c r="C23" s="70"/>
      <c r="D23" s="10"/>
      <c r="E23" s="10"/>
      <c r="F23" s="243"/>
      <c r="G23" s="10"/>
      <c r="H23" s="142"/>
      <c r="I23" s="243"/>
      <c r="J23" s="92"/>
      <c r="K23" s="31"/>
      <c r="L23" s="104"/>
      <c r="M23" s="69"/>
      <c r="N23" s="164"/>
      <c r="O23" s="136"/>
      <c r="P23" s="9"/>
    </row>
    <row r="24" spans="1:16" ht="18.75">
      <c r="A24" s="197"/>
      <c r="B24" s="479"/>
      <c r="C24" s="216"/>
      <c r="D24" s="198"/>
      <c r="E24" s="198" t="s">
        <v>905</v>
      </c>
      <c r="F24" s="247"/>
      <c r="G24" s="198"/>
      <c r="H24" s="375"/>
      <c r="I24" s="247"/>
      <c r="J24" s="217"/>
      <c r="K24" s="218"/>
      <c r="L24" s="232">
        <f>O393</f>
        <v>131961.66020945343</v>
      </c>
      <c r="M24" s="216"/>
      <c r="N24" s="227"/>
      <c r="O24" s="219"/>
      <c r="P24" s="198"/>
    </row>
    <row r="25" spans="1:16">
      <c r="A25" s="355"/>
      <c r="C25" s="328"/>
      <c r="D25" s="355"/>
      <c r="E25" s="355"/>
      <c r="F25" s="237"/>
      <c r="G25" s="355"/>
      <c r="I25" s="237"/>
      <c r="J25" s="344"/>
      <c r="K25" s="32"/>
      <c r="L25" s="332"/>
      <c r="M25" s="331"/>
      <c r="N25" s="338"/>
      <c r="O25" s="333"/>
      <c r="P25" s="327" t="s">
        <v>3</v>
      </c>
    </row>
    <row r="27" spans="1:16">
      <c r="A27" s="320"/>
      <c r="B27" s="14" t="s">
        <v>678</v>
      </c>
      <c r="C27" s="328"/>
      <c r="D27" s="320" t="s">
        <v>17</v>
      </c>
      <c r="E27" s="320" t="s">
        <v>41</v>
      </c>
      <c r="F27" s="349" t="s">
        <v>19</v>
      </c>
      <c r="G27" s="320"/>
      <c r="H27" s="350" t="s">
        <v>29</v>
      </c>
      <c r="I27" s="349" t="s">
        <v>681</v>
      </c>
      <c r="J27" s="91" t="s">
        <v>5</v>
      </c>
      <c r="K27" s="59" t="s">
        <v>1179</v>
      </c>
      <c r="L27" s="103" t="s">
        <v>682</v>
      </c>
      <c r="M27" s="328" t="s">
        <v>678</v>
      </c>
      <c r="N27" s="162" t="s">
        <v>10</v>
      </c>
      <c r="O27" s="109" t="s">
        <v>15</v>
      </c>
      <c r="P27" s="354" t="s">
        <v>1275</v>
      </c>
    </row>
    <row r="28" spans="1:16">
      <c r="A28" s="320"/>
      <c r="B28" s="14" t="s">
        <v>0</v>
      </c>
      <c r="C28" s="328" t="s">
        <v>181</v>
      </c>
      <c r="D28" s="320" t="s">
        <v>25</v>
      </c>
      <c r="E28" s="320"/>
      <c r="F28" s="349"/>
      <c r="G28" s="320"/>
      <c r="H28" s="350" t="s">
        <v>7</v>
      </c>
      <c r="I28" s="349" t="s">
        <v>18</v>
      </c>
      <c r="J28" s="91"/>
      <c r="K28" s="59" t="s">
        <v>1293</v>
      </c>
      <c r="L28" s="103" t="s">
        <v>683</v>
      </c>
      <c r="M28" s="328" t="s">
        <v>680</v>
      </c>
      <c r="N28" s="162" t="s">
        <v>14</v>
      </c>
      <c r="O28" s="109" t="s">
        <v>884</v>
      </c>
      <c r="P28" s="354"/>
    </row>
    <row r="29" spans="1:16" ht="15" customHeight="1">
      <c r="A29" s="355"/>
      <c r="C29" s="328"/>
      <c r="D29" s="340"/>
      <c r="E29" s="355"/>
      <c r="F29" s="237"/>
      <c r="G29" s="348"/>
      <c r="I29" s="237"/>
      <c r="J29" s="344"/>
      <c r="K29" s="32"/>
      <c r="L29" s="332"/>
      <c r="M29" s="331"/>
      <c r="N29" s="338"/>
      <c r="O29" s="333"/>
      <c r="P29" s="327"/>
    </row>
    <row r="30" spans="1:16" ht="15" customHeight="1">
      <c r="A30" s="320"/>
      <c r="B30" s="14"/>
      <c r="C30" s="328"/>
      <c r="D30" s="350"/>
      <c r="E30" s="320"/>
      <c r="F30" s="349"/>
      <c r="G30" s="348"/>
      <c r="H30" s="306"/>
      <c r="I30" s="237"/>
      <c r="J30" s="308"/>
      <c r="K30" s="32"/>
      <c r="L30" s="332"/>
      <c r="M30" s="328"/>
      <c r="N30" s="338"/>
      <c r="O30" s="333"/>
      <c r="P30" s="354"/>
    </row>
    <row r="31" spans="1:16" s="310" customFormat="1">
      <c r="A31" s="448" t="s">
        <v>1146</v>
      </c>
      <c r="B31" s="448" t="s">
        <v>3</v>
      </c>
      <c r="C31" s="765" t="s">
        <v>78</v>
      </c>
      <c r="D31" s="766">
        <v>41325</v>
      </c>
      <c r="E31" s="448">
        <v>1</v>
      </c>
      <c r="F31" s="812">
        <v>1.4903</v>
      </c>
      <c r="G31" s="768"/>
      <c r="H31" s="513">
        <v>41361</v>
      </c>
      <c r="I31" s="769">
        <f>1/0.6854</f>
        <v>1.4590020426028596</v>
      </c>
      <c r="J31" s="810">
        <f>SUM(F31-I31)*10000</f>
        <v>312.97957397140362</v>
      </c>
      <c r="K31" s="761">
        <f>SUM(100000/N31)/10000</f>
        <v>10.442</v>
      </c>
      <c r="L31" s="770">
        <f>SUM((F31-I31)/J31*K31)*E31</f>
        <v>1.0442000000000001E-3</v>
      </c>
      <c r="M31" s="740" t="s">
        <v>884</v>
      </c>
      <c r="N31" s="656">
        <f>1/1.0442</f>
        <v>0.95767094426355104</v>
      </c>
      <c r="O31" s="811">
        <f t="shared" ref="O31:O62" si="4">SUM(J31*K31)/N31</f>
        <v>3412.5841772536919</v>
      </c>
      <c r="P31" s="272"/>
    </row>
    <row r="32" spans="1:16">
      <c r="A32" s="14" t="s">
        <v>1031</v>
      </c>
      <c r="B32" s="14" t="s">
        <v>3</v>
      </c>
      <c r="C32" s="740" t="s">
        <v>53</v>
      </c>
      <c r="D32" s="431">
        <v>41325</v>
      </c>
      <c r="E32" s="14">
        <v>1</v>
      </c>
      <c r="F32" s="747">
        <v>0.87450000000000006</v>
      </c>
      <c r="G32" s="494"/>
      <c r="H32" s="534">
        <v>41326</v>
      </c>
      <c r="I32" s="742">
        <v>0.86419999999999997</v>
      </c>
      <c r="J32" s="810">
        <f>SUM(I32-F32)*10000</f>
        <v>-103.00000000000087</v>
      </c>
      <c r="K32" s="418">
        <f>SUM(100000/N32)/10000</f>
        <v>15.2326</v>
      </c>
      <c r="L32" s="743">
        <f>SUM((I32-F32)/J32*K32)*E32</f>
        <v>1.52326E-3</v>
      </c>
      <c r="M32" s="740" t="s">
        <v>884</v>
      </c>
      <c r="N32" s="738">
        <f>1/1.52326</f>
        <v>0.65648674553260766</v>
      </c>
      <c r="O32" s="811">
        <f t="shared" si="4"/>
        <v>-2389.9306584280203</v>
      </c>
      <c r="P32" s="272"/>
    </row>
    <row r="33" spans="1:16">
      <c r="A33" s="448" t="s">
        <v>1033</v>
      </c>
      <c r="B33" s="448" t="s">
        <v>3</v>
      </c>
      <c r="C33" s="765" t="s">
        <v>78</v>
      </c>
      <c r="D33" s="766">
        <v>41325</v>
      </c>
      <c r="E33" s="448">
        <v>1</v>
      </c>
      <c r="F33" s="812">
        <v>1.4133</v>
      </c>
      <c r="G33" s="768"/>
      <c r="H33" s="534">
        <v>41326</v>
      </c>
      <c r="I33" s="769">
        <v>1.4228000000000001</v>
      </c>
      <c r="J33" s="810">
        <f>SUM(F33-I33)*10000</f>
        <v>-95.000000000000639</v>
      </c>
      <c r="K33" s="761">
        <f t="shared" ref="K33:K42" si="5">SUM(100000/N33)/10000</f>
        <v>10.789348754909154</v>
      </c>
      <c r="L33" s="770">
        <f>SUM((F33-I33)/J33*K33)*E33</f>
        <v>1.0789348754909154E-3</v>
      </c>
      <c r="M33" s="740" t="s">
        <v>884</v>
      </c>
      <c r="N33" s="656">
        <v>0.92684</v>
      </c>
      <c r="O33" s="811">
        <f t="shared" si="4"/>
        <v>-1105.8954422730747</v>
      </c>
      <c r="P33" s="272"/>
    </row>
    <row r="34" spans="1:16" s="376" customFormat="1">
      <c r="A34" s="14" t="s">
        <v>1032</v>
      </c>
      <c r="B34" s="14" t="s">
        <v>3</v>
      </c>
      <c r="C34" s="740" t="s">
        <v>53</v>
      </c>
      <c r="D34" s="431">
        <v>41325</v>
      </c>
      <c r="E34" s="14">
        <v>1</v>
      </c>
      <c r="F34" s="747">
        <v>1.0124</v>
      </c>
      <c r="G34" s="494"/>
      <c r="H34" s="534">
        <v>41347</v>
      </c>
      <c r="I34" s="742">
        <v>1.0230999999999999</v>
      </c>
      <c r="J34" s="810">
        <f>SUM(I34-F34)*10000</f>
        <v>106.99999999999932</v>
      </c>
      <c r="K34" s="418">
        <f t="shared" si="5"/>
        <v>9.4517958412098295</v>
      </c>
      <c r="L34" s="743">
        <f>SUM((I34-F34)/J34*K34)*E34</f>
        <v>9.4517958412098301E-4</v>
      </c>
      <c r="M34" s="740" t="s">
        <v>884</v>
      </c>
      <c r="N34" s="738">
        <v>1.0580000000000001</v>
      </c>
      <c r="O34" s="811">
        <f t="shared" si="4"/>
        <v>955.89995747584612</v>
      </c>
      <c r="P34" s="272"/>
    </row>
    <row r="35" spans="1:16" s="377" customFormat="1">
      <c r="A35" s="505" t="s">
        <v>1146</v>
      </c>
      <c r="B35" s="505" t="s">
        <v>3</v>
      </c>
      <c r="C35" s="814" t="s">
        <v>78</v>
      </c>
      <c r="D35" s="815">
        <v>41330</v>
      </c>
      <c r="E35" s="505">
        <v>1</v>
      </c>
      <c r="F35" s="816">
        <v>1.4632000000000001</v>
      </c>
      <c r="G35" s="817"/>
      <c r="H35" s="516">
        <v>41359</v>
      </c>
      <c r="I35" s="818">
        <v>1.4782999999999999</v>
      </c>
      <c r="J35" s="819">
        <f>SUM(F35-I35)*10000</f>
        <v>-150.99999999999892</v>
      </c>
      <c r="K35" s="820">
        <f t="shared" si="5"/>
        <v>10.4634</v>
      </c>
      <c r="L35" s="821">
        <f>SUM((F35-I35)/J35*K35)*E35</f>
        <v>1.04634E-3</v>
      </c>
      <c r="M35" s="740" t="s">
        <v>884</v>
      </c>
      <c r="N35" s="822">
        <f>1/1.04634</f>
        <v>0.95571229237150446</v>
      </c>
      <c r="O35" s="823">
        <f t="shared" si="4"/>
        <v>-1653.1893673559882</v>
      </c>
      <c r="P35" s="272"/>
    </row>
    <row r="36" spans="1:16">
      <c r="A36" s="448" t="s">
        <v>1036</v>
      </c>
      <c r="B36" s="448" t="s">
        <v>3</v>
      </c>
      <c r="C36" s="765" t="s">
        <v>78</v>
      </c>
      <c r="D36" s="766">
        <v>41331</v>
      </c>
      <c r="E36" s="448">
        <v>1</v>
      </c>
      <c r="F36" s="812">
        <v>1.3083</v>
      </c>
      <c r="G36" s="768"/>
      <c r="H36" s="513">
        <v>41368</v>
      </c>
      <c r="I36" s="769">
        <v>1.2877000000000001</v>
      </c>
      <c r="J36" s="810">
        <f>SUM(F36-I36)*10000</f>
        <v>205.99999999999952</v>
      </c>
      <c r="K36" s="761">
        <f t="shared" si="5"/>
        <v>10</v>
      </c>
      <c r="L36" s="770">
        <f>SUM((F36-I36)/J36*K36)*E36</f>
        <v>1E-3</v>
      </c>
      <c r="M36" s="740" t="s">
        <v>884</v>
      </c>
      <c r="N36" s="656">
        <v>1</v>
      </c>
      <c r="O36" s="811">
        <f t="shared" si="4"/>
        <v>2059.999999999995</v>
      </c>
      <c r="P36" s="272"/>
    </row>
    <row r="37" spans="1:16" s="377" customFormat="1">
      <c r="A37" s="14" t="s">
        <v>1060</v>
      </c>
      <c r="B37" s="14" t="s">
        <v>3</v>
      </c>
      <c r="C37" s="740" t="s">
        <v>53</v>
      </c>
      <c r="D37" s="431">
        <v>41337</v>
      </c>
      <c r="E37" s="14">
        <v>1</v>
      </c>
      <c r="F37" s="747">
        <v>1.2471000000000001</v>
      </c>
      <c r="G37" s="494"/>
      <c r="H37" s="534">
        <v>41358</v>
      </c>
      <c r="I37" s="742">
        <v>1.2466999999999999</v>
      </c>
      <c r="J37" s="810">
        <f>SUM(I37-F37)*10000</f>
        <v>-4.0000000000017799</v>
      </c>
      <c r="K37" s="418">
        <f t="shared" si="5"/>
        <v>12.466999999999999</v>
      </c>
      <c r="L37" s="743">
        <f>SUM((I37-F37)/J37*K37)*E37</f>
        <v>1.2466999999999999E-3</v>
      </c>
      <c r="M37" s="740" t="s">
        <v>884</v>
      </c>
      <c r="N37" s="738">
        <f>1/I37</f>
        <v>0.80211759043875841</v>
      </c>
      <c r="O37" s="811">
        <f t="shared" si="4"/>
        <v>-62.170435600027652</v>
      </c>
      <c r="P37" s="272"/>
    </row>
    <row r="38" spans="1:16" s="377" customFormat="1">
      <c r="A38" s="448" t="s">
        <v>1059</v>
      </c>
      <c r="B38" s="448" t="s">
        <v>3</v>
      </c>
      <c r="C38" s="765" t="s">
        <v>78</v>
      </c>
      <c r="D38" s="766">
        <v>41337</v>
      </c>
      <c r="E38" s="448">
        <v>1</v>
      </c>
      <c r="F38" s="812">
        <v>1.0129999999999999</v>
      </c>
      <c r="G38" s="768"/>
      <c r="H38" s="513">
        <v>41337</v>
      </c>
      <c r="I38" s="769">
        <v>1.0175000000000001</v>
      </c>
      <c r="J38" s="810">
        <f>SUM(F38-I38)*10000</f>
        <v>-45.000000000001705</v>
      </c>
      <c r="K38" s="761">
        <f t="shared" si="5"/>
        <v>10</v>
      </c>
      <c r="L38" s="770">
        <f>SUM((F38-I38)/J38*K38)*E38</f>
        <v>1E-3</v>
      </c>
      <c r="M38" s="740" t="s">
        <v>884</v>
      </c>
      <c r="N38" s="656">
        <v>1</v>
      </c>
      <c r="O38" s="811">
        <f t="shared" si="4"/>
        <v>-450.00000000001705</v>
      </c>
      <c r="P38" s="272"/>
    </row>
    <row r="39" spans="1:16">
      <c r="A39" s="14" t="s">
        <v>1120</v>
      </c>
      <c r="B39" s="14" t="s">
        <v>3</v>
      </c>
      <c r="C39" s="740" t="s">
        <v>53</v>
      </c>
      <c r="D39" s="431">
        <v>41354</v>
      </c>
      <c r="E39" s="14">
        <v>1</v>
      </c>
      <c r="F39" s="747">
        <v>1.3022</v>
      </c>
      <c r="G39" s="494"/>
      <c r="H39" s="534">
        <v>41361</v>
      </c>
      <c r="I39" s="742">
        <v>1.2943</v>
      </c>
      <c r="J39" s="810">
        <f>SUM(I39-F39)*10000</f>
        <v>-79.000000000000185</v>
      </c>
      <c r="K39" s="418">
        <f t="shared" si="5"/>
        <v>8.0493262713910845</v>
      </c>
      <c r="L39" s="743">
        <f>SUM((I39-F39)/J39*K39)*E39</f>
        <v>8.049326271391084E-4</v>
      </c>
      <c r="M39" s="740" t="s">
        <v>884</v>
      </c>
      <c r="N39" s="738">
        <v>1.24234</v>
      </c>
      <c r="O39" s="811">
        <f t="shared" si="4"/>
        <v>-511.85406204412413</v>
      </c>
      <c r="P39" s="272"/>
    </row>
    <row r="40" spans="1:16">
      <c r="A40" s="448" t="s">
        <v>1119</v>
      </c>
      <c r="B40" s="448" t="s">
        <v>3</v>
      </c>
      <c r="C40" s="765" t="s">
        <v>78</v>
      </c>
      <c r="D40" s="766">
        <v>41359</v>
      </c>
      <c r="E40" s="448">
        <v>1</v>
      </c>
      <c r="F40" s="812">
        <v>1.2266999999999999</v>
      </c>
      <c r="G40" s="768"/>
      <c r="H40" s="513">
        <v>41368</v>
      </c>
      <c r="I40" s="769">
        <v>1.2329000000000001</v>
      </c>
      <c r="J40" s="810">
        <f>SUM(F40-I40)*10000</f>
        <v>-62.000000000002053</v>
      </c>
      <c r="K40" s="761">
        <f t="shared" si="5"/>
        <v>10.460100000000001</v>
      </c>
      <c r="L40" s="770">
        <f>SUM((F40-I40)/J40*K40)*E40</f>
        <v>1.0460100000000002E-3</v>
      </c>
      <c r="M40" s="740" t="s">
        <v>884</v>
      </c>
      <c r="N40" s="656">
        <f>1/1.04601</f>
        <v>0.95601380483934173</v>
      </c>
      <c r="O40" s="811">
        <f t="shared" si="4"/>
        <v>-678.36489046202257</v>
      </c>
      <c r="P40" s="272"/>
    </row>
    <row r="41" spans="1:16">
      <c r="A41" s="448" t="s">
        <v>1141</v>
      </c>
      <c r="B41" s="448" t="s">
        <v>3</v>
      </c>
      <c r="C41" s="765" t="s">
        <v>78</v>
      </c>
      <c r="D41" s="766">
        <v>41367</v>
      </c>
      <c r="E41" s="448">
        <v>1</v>
      </c>
      <c r="F41" s="812">
        <v>1.30084</v>
      </c>
      <c r="G41" s="768"/>
      <c r="H41" s="513">
        <v>41368</v>
      </c>
      <c r="I41" s="769">
        <v>1.3083</v>
      </c>
      <c r="J41" s="810">
        <f>SUM(F41-I41)*10000</f>
        <v>-74.600000000000222</v>
      </c>
      <c r="K41" s="761">
        <f t="shared" si="5"/>
        <v>9.8585300931631092</v>
      </c>
      <c r="L41" s="770">
        <f>SUM((F41-I41)/J41*K41)*E41</f>
        <v>9.8585300931631104E-4</v>
      </c>
      <c r="M41" s="740" t="s">
        <v>884</v>
      </c>
      <c r="N41" s="656">
        <v>1.0143500000000001</v>
      </c>
      <c r="O41" s="811">
        <f t="shared" si="4"/>
        <v>-725.04199235960971</v>
      </c>
      <c r="P41" s="354"/>
    </row>
    <row r="42" spans="1:16">
      <c r="A42" s="448" t="s">
        <v>1033</v>
      </c>
      <c r="B42" s="448" t="s">
        <v>3</v>
      </c>
      <c r="C42" s="765" t="s">
        <v>78</v>
      </c>
      <c r="D42" s="766">
        <v>41367</v>
      </c>
      <c r="E42" s="448">
        <v>1</v>
      </c>
      <c r="F42" s="812">
        <v>1.43296</v>
      </c>
      <c r="G42" s="768"/>
      <c r="H42" s="513">
        <v>41375</v>
      </c>
      <c r="I42" s="769">
        <v>1.4301999999999999</v>
      </c>
      <c r="J42" s="810">
        <f>SUM(F42-I42)*10000</f>
        <v>27.600000000000957</v>
      </c>
      <c r="K42" s="761">
        <f t="shared" si="5"/>
        <v>10.723860589812332</v>
      </c>
      <c r="L42" s="770">
        <f>SUM((F42-I42)/J42*K42)*E42</f>
        <v>1.0723860589812334E-3</v>
      </c>
      <c r="M42" s="740" t="s">
        <v>884</v>
      </c>
      <c r="N42" s="656">
        <v>0.9325</v>
      </c>
      <c r="O42" s="811">
        <f t="shared" si="4"/>
        <v>317.40327322126609</v>
      </c>
      <c r="P42" s="272"/>
    </row>
    <row r="43" spans="1:16">
      <c r="A43" s="505" t="s">
        <v>1142</v>
      </c>
      <c r="B43" s="505" t="s">
        <v>3</v>
      </c>
      <c r="C43" s="814" t="s">
        <v>78</v>
      </c>
      <c r="D43" s="815">
        <v>41368</v>
      </c>
      <c r="E43" s="505">
        <v>1</v>
      </c>
      <c r="F43" s="816">
        <v>78.296000000000006</v>
      </c>
      <c r="G43" s="817"/>
      <c r="H43" s="516">
        <v>41368</v>
      </c>
      <c r="I43" s="818">
        <v>78.968000000000004</v>
      </c>
      <c r="J43" s="819">
        <f>SUM(F43-I43)*10000</f>
        <v>-6719.9999999999709</v>
      </c>
      <c r="K43" s="820">
        <f>SUM(100000/N43)/100</f>
        <v>10.749105136997343</v>
      </c>
      <c r="L43" s="821">
        <f>SUM((F43-I43)/J43*K43)*E43</f>
        <v>1.0749105136997343E-3</v>
      </c>
      <c r="M43" s="740" t="s">
        <v>884</v>
      </c>
      <c r="N43" s="822">
        <v>93.031000000000006</v>
      </c>
      <c r="O43" s="823">
        <f t="shared" si="4"/>
        <v>-776.45071557461313</v>
      </c>
      <c r="P43" s="354"/>
    </row>
    <row r="44" spans="1:16">
      <c r="A44" s="14" t="s">
        <v>1143</v>
      </c>
      <c r="B44" s="14" t="s">
        <v>3</v>
      </c>
      <c r="C44" s="740" t="s">
        <v>53</v>
      </c>
      <c r="D44" s="431">
        <v>41373</v>
      </c>
      <c r="E44" s="14">
        <v>1</v>
      </c>
      <c r="F44" s="747">
        <v>1.0581</v>
      </c>
      <c r="G44" s="494"/>
      <c r="H44" s="513">
        <v>41376</v>
      </c>
      <c r="I44" s="742">
        <v>1.0637000000000001</v>
      </c>
      <c r="J44" s="810">
        <f>SUM(I44-F44)*10000</f>
        <v>56.000000000000497</v>
      </c>
      <c r="K44" s="418">
        <f t="shared" ref="K44:K62" si="6">SUM(100000/N44)/10000</f>
        <v>9.8998138834989913</v>
      </c>
      <c r="L44" s="743">
        <f>SUM((I44-F44)/J44*K44)*E44</f>
        <v>9.8998138834989913E-4</v>
      </c>
      <c r="M44" s="740" t="s">
        <v>884</v>
      </c>
      <c r="N44" s="738">
        <v>1.0101199999999999</v>
      </c>
      <c r="O44" s="811">
        <f t="shared" si="4"/>
        <v>548.83536359635332</v>
      </c>
      <c r="P44" s="272"/>
    </row>
    <row r="45" spans="1:16">
      <c r="A45" s="14" t="s">
        <v>1120</v>
      </c>
      <c r="B45" s="14" t="s">
        <v>3</v>
      </c>
      <c r="C45" s="740" t="s">
        <v>53</v>
      </c>
      <c r="D45" s="431">
        <v>41373</v>
      </c>
      <c r="E45" s="14">
        <v>1</v>
      </c>
      <c r="F45" s="747">
        <v>1.2936399999999999</v>
      </c>
      <c r="G45" s="494"/>
      <c r="H45" s="513">
        <v>41376</v>
      </c>
      <c r="I45" s="742">
        <v>1.2998000000000001</v>
      </c>
      <c r="J45" s="810">
        <f>SUM(I45-F45)*10000</f>
        <v>61.600000000001657</v>
      </c>
      <c r="K45" s="418">
        <f t="shared" si="6"/>
        <v>8.0851201448853534</v>
      </c>
      <c r="L45" s="743">
        <f>SUM((I45-F45)/J45*K45)*E45</f>
        <v>8.0851201448853532E-4</v>
      </c>
      <c r="M45" s="740" t="s">
        <v>884</v>
      </c>
      <c r="N45" s="738">
        <v>1.2368399999999999</v>
      </c>
      <c r="O45" s="811">
        <f t="shared" si="4"/>
        <v>402.67407338455354</v>
      </c>
      <c r="P45" s="272"/>
    </row>
    <row r="46" spans="1:16" s="310" customFormat="1">
      <c r="A46" s="14" t="s">
        <v>1059</v>
      </c>
      <c r="B46" s="14" t="s">
        <v>3</v>
      </c>
      <c r="C46" s="740" t="s">
        <v>53</v>
      </c>
      <c r="D46" s="431">
        <v>41373</v>
      </c>
      <c r="E46" s="14">
        <v>1</v>
      </c>
      <c r="F46" s="747">
        <v>1.0411699999999999</v>
      </c>
      <c r="G46" s="494"/>
      <c r="H46" s="513">
        <v>41376</v>
      </c>
      <c r="I46" s="742">
        <v>1.0497000000000001</v>
      </c>
      <c r="J46" s="810">
        <f>SUM(I46-F46)*10000</f>
        <v>85.300000000001489</v>
      </c>
      <c r="K46" s="418">
        <f t="shared" si="6"/>
        <v>10</v>
      </c>
      <c r="L46" s="743">
        <f>SUM((I46-F46)/J46*K46)*E46</f>
        <v>1E-3</v>
      </c>
      <c r="M46" s="740" t="s">
        <v>884</v>
      </c>
      <c r="N46" s="738">
        <v>1</v>
      </c>
      <c r="O46" s="811">
        <f t="shared" si="4"/>
        <v>853.00000000001489</v>
      </c>
      <c r="P46" s="272"/>
    </row>
    <row r="47" spans="1:16" ht="15" customHeight="1">
      <c r="A47" s="14" t="s">
        <v>1144</v>
      </c>
      <c r="B47" s="14" t="s">
        <v>3</v>
      </c>
      <c r="C47" s="740" t="s">
        <v>53</v>
      </c>
      <c r="D47" s="431">
        <v>41373</v>
      </c>
      <c r="E47" s="14">
        <v>1</v>
      </c>
      <c r="F47" s="747">
        <v>1.2167699999999999</v>
      </c>
      <c r="G47" s="494"/>
      <c r="H47" s="513">
        <v>41376</v>
      </c>
      <c r="I47" s="742">
        <v>1.2179</v>
      </c>
      <c r="J47" s="810">
        <f>SUM(I47-F47)*10000</f>
        <v>11.300000000000754</v>
      </c>
      <c r="K47" s="418">
        <f t="shared" si="6"/>
        <v>10.745639956587613</v>
      </c>
      <c r="L47" s="743">
        <f>SUM((I47-F47)/J47*K47)*E47</f>
        <v>1.0745639956587613E-3</v>
      </c>
      <c r="M47" s="740" t="s">
        <v>884</v>
      </c>
      <c r="N47" s="738">
        <v>0.93061000000000005</v>
      </c>
      <c r="O47" s="811">
        <f t="shared" si="4"/>
        <v>130.47971922658056</v>
      </c>
      <c r="P47" s="272"/>
    </row>
    <row r="48" spans="1:16" ht="15" customHeight="1">
      <c r="A48" s="14" t="s">
        <v>1145</v>
      </c>
      <c r="B48" s="14" t="s">
        <v>3</v>
      </c>
      <c r="C48" s="740" t="s">
        <v>53</v>
      </c>
      <c r="D48" s="431">
        <v>41374</v>
      </c>
      <c r="E48" s="14">
        <v>1</v>
      </c>
      <c r="F48" s="747">
        <v>0.97777000000000003</v>
      </c>
      <c r="G48" s="494"/>
      <c r="H48" s="513">
        <v>41376</v>
      </c>
      <c r="I48" s="742">
        <v>0.97970000000000002</v>
      </c>
      <c r="J48" s="810">
        <f>SUM(I48-F48)*10000</f>
        <v>19.299999999999873</v>
      </c>
      <c r="K48" s="418">
        <f t="shared" si="6"/>
        <v>10.745639956587613</v>
      </c>
      <c r="L48" s="743">
        <f>SUM((I48-F48)/J48*K48)*E48</f>
        <v>1.0745639956587613E-3</v>
      </c>
      <c r="M48" s="740" t="s">
        <v>884</v>
      </c>
      <c r="N48" s="738">
        <v>0.93061000000000005</v>
      </c>
      <c r="O48" s="811">
        <f t="shared" si="4"/>
        <v>222.85474168786018</v>
      </c>
      <c r="P48" s="272"/>
    </row>
    <row r="49" spans="1:16" ht="15" customHeight="1">
      <c r="A49" s="448" t="s">
        <v>1146</v>
      </c>
      <c r="B49" s="448" t="s">
        <v>3</v>
      </c>
      <c r="C49" s="765" t="s">
        <v>78</v>
      </c>
      <c r="D49" s="766">
        <v>41374</v>
      </c>
      <c r="E49" s="448">
        <v>1</v>
      </c>
      <c r="F49" s="812">
        <v>1.4605399999999999</v>
      </c>
      <c r="G49" s="768"/>
      <c r="H49" s="513">
        <v>41376</v>
      </c>
      <c r="I49" s="769">
        <v>1.4588399999999999</v>
      </c>
      <c r="J49" s="810">
        <f>SUM(F49-I49)*10000</f>
        <v>17.000000000000348</v>
      </c>
      <c r="K49" s="761">
        <f t="shared" si="6"/>
        <v>10.543200000000001</v>
      </c>
      <c r="L49" s="770">
        <f>SUM((F49-I49)/J49*K49)*E49</f>
        <v>1.0543200000000001E-3</v>
      </c>
      <c r="M49" s="740" t="s">
        <v>884</v>
      </c>
      <c r="N49" s="656">
        <f>1/1.05432</f>
        <v>0.94847864026102136</v>
      </c>
      <c r="O49" s="811">
        <f t="shared" si="4"/>
        <v>188.97041260800387</v>
      </c>
      <c r="P49" s="272"/>
    </row>
    <row r="50" spans="1:16" ht="15" customHeight="1">
      <c r="A50" s="448" t="s">
        <v>1032</v>
      </c>
      <c r="B50" s="448" t="s">
        <v>3</v>
      </c>
      <c r="C50" s="765" t="s">
        <v>78</v>
      </c>
      <c r="D50" s="766">
        <v>41374</v>
      </c>
      <c r="E50" s="448">
        <v>1</v>
      </c>
      <c r="F50" s="812">
        <v>1.0161199999999999</v>
      </c>
      <c r="G50" s="768"/>
      <c r="H50" s="513">
        <v>41379</v>
      </c>
      <c r="I50" s="769">
        <v>1.0143</v>
      </c>
      <c r="J50" s="810">
        <f>SUM(F50-I50)*10000</f>
        <v>18.199999999999328</v>
      </c>
      <c r="K50" s="761">
        <f t="shared" si="6"/>
        <v>9.8590160701961942</v>
      </c>
      <c r="L50" s="770">
        <f>SUM((F50-I50)/J50*K50)*E50</f>
        <v>9.8590160701961943E-4</v>
      </c>
      <c r="M50" s="740" t="s">
        <v>884</v>
      </c>
      <c r="N50" s="656">
        <f>I50</f>
        <v>1.0143</v>
      </c>
      <c r="O50" s="811">
        <f t="shared" si="4"/>
        <v>176.90436012773748</v>
      </c>
      <c r="P50" s="272"/>
    </row>
    <row r="51" spans="1:16" ht="15" customHeight="1">
      <c r="A51" s="448" t="s">
        <v>1119</v>
      </c>
      <c r="B51" s="448" t="s">
        <v>3</v>
      </c>
      <c r="C51" s="765" t="s">
        <v>78</v>
      </c>
      <c r="D51" s="766">
        <v>41375</v>
      </c>
      <c r="E51" s="448">
        <v>1</v>
      </c>
      <c r="F51" s="812">
        <v>1.2397100000000001</v>
      </c>
      <c r="G51" s="768"/>
      <c r="H51" s="513">
        <v>41376</v>
      </c>
      <c r="I51" s="769">
        <v>1.2446999999999999</v>
      </c>
      <c r="J51" s="810">
        <f>SUM(F51-I51)*10000</f>
        <v>-49.899999999998279</v>
      </c>
      <c r="K51" s="761">
        <f t="shared" si="6"/>
        <v>10.543200000000001</v>
      </c>
      <c r="L51" s="770">
        <f>SUM((F51-I51)/J51*K51)*E51</f>
        <v>1.0543200000000001E-3</v>
      </c>
      <c r="M51" s="740" t="s">
        <v>884</v>
      </c>
      <c r="N51" s="656">
        <f>1/1.05432</f>
        <v>0.94847864026102136</v>
      </c>
      <c r="O51" s="811">
        <f t="shared" si="4"/>
        <v>-554.68374053758089</v>
      </c>
      <c r="P51" s="272"/>
    </row>
    <row r="52" spans="1:16" ht="15" customHeight="1">
      <c r="A52" s="448" t="s">
        <v>1141</v>
      </c>
      <c r="B52" s="448" t="s">
        <v>3</v>
      </c>
      <c r="C52" s="765" t="s">
        <v>78</v>
      </c>
      <c r="D52" s="766">
        <v>41376</v>
      </c>
      <c r="E52" s="448">
        <v>1</v>
      </c>
      <c r="F52" s="812">
        <v>1.32338</v>
      </c>
      <c r="G52" s="768"/>
      <c r="H52" s="513">
        <v>41379</v>
      </c>
      <c r="I52" s="769">
        <v>1.3309</v>
      </c>
      <c r="J52" s="810">
        <f>SUM(F52-I52)*10000</f>
        <v>-75.199999999999704</v>
      </c>
      <c r="K52" s="761">
        <f t="shared" si="6"/>
        <v>9.8605715187252247</v>
      </c>
      <c r="L52" s="770">
        <f>SUM((F52-I52)/J52*K52)*E52</f>
        <v>9.8605715187252262E-4</v>
      </c>
      <c r="M52" s="740" t="s">
        <v>884</v>
      </c>
      <c r="N52" s="656">
        <v>1.01414</v>
      </c>
      <c r="O52" s="811">
        <f t="shared" si="4"/>
        <v>-731.1761474827282</v>
      </c>
      <c r="P52" s="272"/>
    </row>
    <row r="53" spans="1:16" ht="15" customHeight="1">
      <c r="A53" s="448" t="s">
        <v>1031</v>
      </c>
      <c r="B53" s="448" t="s">
        <v>3</v>
      </c>
      <c r="C53" s="765" t="s">
        <v>78</v>
      </c>
      <c r="D53" s="766">
        <v>41376</v>
      </c>
      <c r="E53" s="448">
        <v>1</v>
      </c>
      <c r="F53" s="812">
        <v>0.85133000000000003</v>
      </c>
      <c r="G53" s="768"/>
      <c r="H53" s="513">
        <v>41379</v>
      </c>
      <c r="I53" s="769">
        <v>0.8548</v>
      </c>
      <c r="J53" s="810">
        <f>SUM(F53-I53)*10000</f>
        <v>-34.699999999999733</v>
      </c>
      <c r="K53" s="761">
        <f t="shared" si="6"/>
        <v>15.34</v>
      </c>
      <c r="L53" s="770">
        <f>SUM((F53-I53)/J53*K53)*E53</f>
        <v>1.5339999999999998E-3</v>
      </c>
      <c r="M53" s="740" t="s">
        <v>884</v>
      </c>
      <c r="N53" s="656">
        <f>1/1.534</f>
        <v>0.65189048239895697</v>
      </c>
      <c r="O53" s="811">
        <f t="shared" si="4"/>
        <v>-816.54513199999371</v>
      </c>
      <c r="P53" s="272"/>
    </row>
    <row r="54" spans="1:16" s="310" customFormat="1" ht="15" customHeight="1">
      <c r="A54" s="14" t="s">
        <v>1146</v>
      </c>
      <c r="B54" s="14" t="s">
        <v>3</v>
      </c>
      <c r="C54" s="740" t="s">
        <v>53</v>
      </c>
      <c r="D54" s="431">
        <v>41376</v>
      </c>
      <c r="E54" s="14">
        <v>1</v>
      </c>
      <c r="F54" s="747">
        <v>1.45902</v>
      </c>
      <c r="G54" s="494"/>
      <c r="H54" s="513">
        <v>41381</v>
      </c>
      <c r="I54" s="742">
        <v>1.4741</v>
      </c>
      <c r="J54" s="810">
        <f>SUM(I54-F54)*10000</f>
        <v>150.79999999999981</v>
      </c>
      <c r="K54" s="418">
        <f t="shared" si="6"/>
        <v>10.388900000000001</v>
      </c>
      <c r="L54" s="743">
        <f>SUM((I54-F54)/J54*K54)*E54</f>
        <v>1.0388900000000002E-3</v>
      </c>
      <c r="M54" s="740" t="s">
        <v>884</v>
      </c>
      <c r="N54" s="738">
        <f>1/1.03889</f>
        <v>0.96256581543763042</v>
      </c>
      <c r="O54" s="811">
        <f t="shared" si="4"/>
        <v>1627.5729876067985</v>
      </c>
      <c r="P54" s="272"/>
    </row>
    <row r="55" spans="1:16" ht="15" customHeight="1">
      <c r="A55" s="14" t="s">
        <v>1033</v>
      </c>
      <c r="B55" s="14" t="s">
        <v>3</v>
      </c>
      <c r="C55" s="740" t="s">
        <v>53</v>
      </c>
      <c r="D55" s="431">
        <v>41376</v>
      </c>
      <c r="E55" s="14">
        <v>1</v>
      </c>
      <c r="F55" s="747">
        <v>1.43211</v>
      </c>
      <c r="G55" s="494"/>
      <c r="H55" s="513">
        <v>41376</v>
      </c>
      <c r="I55" s="742">
        <v>1.4236</v>
      </c>
      <c r="J55" s="810">
        <f>SUM(I55-F55)*10000</f>
        <v>-85.100000000000179</v>
      </c>
      <c r="K55" s="418">
        <f t="shared" si="6"/>
        <v>10.745639956587613</v>
      </c>
      <c r="L55" s="743">
        <f>SUM((I55-F55)/J55*K55)*E55</f>
        <v>1.0745639956587613E-3</v>
      </c>
      <c r="M55" s="740" t="s">
        <v>884</v>
      </c>
      <c r="N55" s="738">
        <v>0.93061000000000005</v>
      </c>
      <c r="O55" s="811">
        <f t="shared" si="4"/>
        <v>-982.63930143197229</v>
      </c>
      <c r="P55" s="272"/>
    </row>
    <row r="56" spans="1:16" ht="15" customHeight="1">
      <c r="A56" s="505" t="s">
        <v>1031</v>
      </c>
      <c r="B56" s="505" t="s">
        <v>3</v>
      </c>
      <c r="C56" s="814" t="s">
        <v>78</v>
      </c>
      <c r="D56" s="815">
        <v>41376</v>
      </c>
      <c r="E56" s="505">
        <v>1</v>
      </c>
      <c r="F56" s="816">
        <v>0.85145999999999999</v>
      </c>
      <c r="G56" s="817"/>
      <c r="H56" s="516">
        <v>41380</v>
      </c>
      <c r="I56" s="818">
        <f>1/1.1693</f>
        <v>0.85521252031129735</v>
      </c>
      <c r="J56" s="819">
        <f>SUM(F56-I56)*10000</f>
        <v>-37.525203112973585</v>
      </c>
      <c r="K56" s="820">
        <f t="shared" si="6"/>
        <v>15.217000000000001</v>
      </c>
      <c r="L56" s="821">
        <f>SUM((F56-I56)/J56*K56)*E56</f>
        <v>1.5217E-3</v>
      </c>
      <c r="M56" s="740" t="s">
        <v>884</v>
      </c>
      <c r="N56" s="822">
        <f>1/1.5217</f>
        <v>0.65715975553657091</v>
      </c>
      <c r="O56" s="823">
        <f t="shared" si="4"/>
        <v>-868.92267969739032</v>
      </c>
      <c r="P56" s="272"/>
    </row>
    <row r="57" spans="1:16" ht="15" customHeight="1">
      <c r="A57" s="448" t="s">
        <v>1036</v>
      </c>
      <c r="B57" s="448" t="s">
        <v>3</v>
      </c>
      <c r="C57" s="765" t="s">
        <v>78</v>
      </c>
      <c r="D57" s="766">
        <v>41380</v>
      </c>
      <c r="E57" s="448">
        <v>1</v>
      </c>
      <c r="F57" s="812">
        <v>1.30339</v>
      </c>
      <c r="G57" s="768"/>
      <c r="H57" s="513">
        <v>41380</v>
      </c>
      <c r="I57" s="769">
        <v>1.3137799999999999</v>
      </c>
      <c r="J57" s="810">
        <f>SUM(F57-I57)*10000</f>
        <v>-103.899999999999</v>
      </c>
      <c r="K57" s="761">
        <f t="shared" si="6"/>
        <v>10</v>
      </c>
      <c r="L57" s="770">
        <f>SUM((F57-I57)/J57*K57)*E57</f>
        <v>1E-3</v>
      </c>
      <c r="M57" s="740" t="s">
        <v>884</v>
      </c>
      <c r="N57" s="656">
        <v>1</v>
      </c>
      <c r="O57" s="811">
        <f t="shared" si="4"/>
        <v>-1038.99999999999</v>
      </c>
      <c r="P57" s="272"/>
    </row>
    <row r="58" spans="1:16" s="310" customFormat="1" ht="15" customHeight="1">
      <c r="A58" s="448" t="s">
        <v>1033</v>
      </c>
      <c r="B58" s="448" t="s">
        <v>3</v>
      </c>
      <c r="C58" s="765" t="s">
        <v>78</v>
      </c>
      <c r="D58" s="766">
        <v>41380</v>
      </c>
      <c r="E58" s="448">
        <v>1</v>
      </c>
      <c r="F58" s="812">
        <v>1.4231799999999999</v>
      </c>
      <c r="G58" s="768"/>
      <c r="H58" s="513">
        <v>41382</v>
      </c>
      <c r="I58" s="769">
        <v>1.4222999999999999</v>
      </c>
      <c r="J58" s="810">
        <f>SUM(F58-I58)*10000</f>
        <v>8.799999999999919</v>
      </c>
      <c r="K58" s="761">
        <f t="shared" si="6"/>
        <v>10.722480753147048</v>
      </c>
      <c r="L58" s="770">
        <f>SUM((F58-I58)/J58*K58)*E58</f>
        <v>1.0722480753147048E-3</v>
      </c>
      <c r="M58" s="740" t="s">
        <v>884</v>
      </c>
      <c r="N58" s="656">
        <v>0.93262</v>
      </c>
      <c r="O58" s="811">
        <f t="shared" si="4"/>
        <v>101.17500228141488</v>
      </c>
      <c r="P58" s="272"/>
    </row>
    <row r="59" spans="1:16" s="310" customFormat="1" ht="15" customHeight="1">
      <c r="A59" s="448" t="s">
        <v>1147</v>
      </c>
      <c r="B59" s="448" t="s">
        <v>3</v>
      </c>
      <c r="C59" s="765" t="s">
        <v>78</v>
      </c>
      <c r="D59" s="766">
        <v>41380</v>
      </c>
      <c r="E59" s="448">
        <v>1</v>
      </c>
      <c r="F59" s="812">
        <v>1.5282500000000001</v>
      </c>
      <c r="G59" s="768"/>
      <c r="H59" s="513">
        <v>41389</v>
      </c>
      <c r="I59" s="769">
        <v>1.5363</v>
      </c>
      <c r="J59" s="810">
        <f>SUM(F59-I59)*10000</f>
        <v>-80.499999999998906</v>
      </c>
      <c r="K59" s="761">
        <f t="shared" si="6"/>
        <v>10</v>
      </c>
      <c r="L59" s="770">
        <f>SUM((F59-I59)/J59*K59)*E59</f>
        <v>1E-3</v>
      </c>
      <c r="M59" s="740" t="s">
        <v>884</v>
      </c>
      <c r="N59" s="656">
        <v>1</v>
      </c>
      <c r="O59" s="811">
        <f t="shared" si="4"/>
        <v>-804.99999999998909</v>
      </c>
      <c r="P59" s="272"/>
    </row>
    <row r="60" spans="1:16" ht="15" customHeight="1">
      <c r="A60" s="14" t="s">
        <v>1060</v>
      </c>
      <c r="B60" s="14" t="s">
        <v>3</v>
      </c>
      <c r="C60" s="740" t="s">
        <v>53</v>
      </c>
      <c r="D60" s="431">
        <v>41380</v>
      </c>
      <c r="E60" s="14">
        <v>1</v>
      </c>
      <c r="F60" s="747">
        <v>1.2388699999999999</v>
      </c>
      <c r="G60" s="494"/>
      <c r="H60" s="513">
        <v>41380</v>
      </c>
      <c r="I60" s="742">
        <v>1.2349399999999999</v>
      </c>
      <c r="J60" s="810">
        <f>SUM(I60-F60)*10000</f>
        <v>-39.299999999999891</v>
      </c>
      <c r="K60" s="418">
        <f t="shared" si="6"/>
        <v>8.097559395598168</v>
      </c>
      <c r="L60" s="743">
        <f>SUM((I60-F60)/J60*K60)*E60</f>
        <v>8.0975593955981689E-4</v>
      </c>
      <c r="M60" s="740" t="s">
        <v>884</v>
      </c>
      <c r="N60" s="738">
        <f>I60</f>
        <v>1.2349399999999999</v>
      </c>
      <c r="O60" s="811">
        <f t="shared" si="4"/>
        <v>-257.6919398893931</v>
      </c>
      <c r="P60" s="272"/>
    </row>
    <row r="61" spans="1:16" s="310" customFormat="1" ht="15" customHeight="1">
      <c r="A61" s="14" t="s">
        <v>1149</v>
      </c>
      <c r="B61" s="14" t="s">
        <v>3</v>
      </c>
      <c r="C61" s="740" t="s">
        <v>53</v>
      </c>
      <c r="D61" s="431">
        <v>41383</v>
      </c>
      <c r="E61" s="14">
        <v>1</v>
      </c>
      <c r="F61" s="747">
        <v>1.22444</v>
      </c>
      <c r="G61" s="494"/>
      <c r="H61" s="513">
        <v>41386</v>
      </c>
      <c r="I61" s="742">
        <v>1.2175</v>
      </c>
      <c r="J61" s="810">
        <f>SUM(I61-F61)*10000</f>
        <v>-69.399999999999466</v>
      </c>
      <c r="K61" s="418">
        <f t="shared" si="6"/>
        <v>8.3983000000000008</v>
      </c>
      <c r="L61" s="743">
        <f>SUM((I61-F61)/J61*K61)*E61</f>
        <v>8.3982999999999996E-4</v>
      </c>
      <c r="M61" s="740" t="s">
        <v>884</v>
      </c>
      <c r="N61" s="738">
        <f>1/0.83983</f>
        <v>1.1907171689508591</v>
      </c>
      <c r="O61" s="811">
        <f t="shared" si="4"/>
        <v>-489.48821365659632</v>
      </c>
      <c r="P61" s="272"/>
    </row>
    <row r="62" spans="1:16" ht="15" customHeight="1">
      <c r="A62" s="14" t="s">
        <v>1150</v>
      </c>
      <c r="B62" s="14" t="s">
        <v>3</v>
      </c>
      <c r="C62" s="740" t="s">
        <v>53</v>
      </c>
      <c r="D62" s="431">
        <v>41383</v>
      </c>
      <c r="E62" s="14">
        <v>1</v>
      </c>
      <c r="F62" s="747">
        <v>0.90842999999999996</v>
      </c>
      <c r="G62" s="494"/>
      <c r="H62" s="513">
        <v>41390</v>
      </c>
      <c r="I62" s="742">
        <v>0.92130000000000001</v>
      </c>
      <c r="J62" s="810">
        <f>SUM(I62-F62)*10000</f>
        <v>128.70000000000047</v>
      </c>
      <c r="K62" s="418">
        <f t="shared" si="6"/>
        <v>10.586267493807034</v>
      </c>
      <c r="L62" s="743">
        <f>SUM((I62-F62)/J62*K62)*E62</f>
        <v>1.0586267493807033E-3</v>
      </c>
      <c r="M62" s="740" t="s">
        <v>884</v>
      </c>
      <c r="N62" s="738">
        <v>0.94462000000000002</v>
      </c>
      <c r="O62" s="811">
        <f t="shared" si="4"/>
        <v>1442.3287951271095</v>
      </c>
      <c r="P62" s="272"/>
    </row>
    <row r="63" spans="1:16" ht="15" customHeight="1">
      <c r="A63" s="14" t="s">
        <v>1151</v>
      </c>
      <c r="B63" s="14" t="s">
        <v>3</v>
      </c>
      <c r="C63" s="740" t="s">
        <v>53</v>
      </c>
      <c r="D63" s="431">
        <v>41383</v>
      </c>
      <c r="E63" s="14">
        <v>1</v>
      </c>
      <c r="F63" s="747">
        <v>95.655000000000001</v>
      </c>
      <c r="G63" s="494"/>
      <c r="H63" s="513">
        <v>41390</v>
      </c>
      <c r="I63" s="742">
        <v>96.58</v>
      </c>
      <c r="J63" s="810">
        <f>SUM(I63-F63)*10000</f>
        <v>9249.9999999999709</v>
      </c>
      <c r="K63" s="418">
        <f>SUM(100000/N63)/100</f>
        <v>10.077191285244977</v>
      </c>
      <c r="L63" s="743">
        <f>SUM((I63-F63)/J63*K63)*E63</f>
        <v>1.0077191285244977E-3</v>
      </c>
      <c r="M63" s="740" t="s">
        <v>884</v>
      </c>
      <c r="N63" s="738">
        <v>99.233999999999995</v>
      </c>
      <c r="O63" s="811">
        <f t="shared" ref="O63:O94" si="7">SUM(J63*K63)/N63</f>
        <v>939.33550384460727</v>
      </c>
      <c r="P63" s="272"/>
    </row>
    <row r="64" spans="1:16" ht="15" customHeight="1">
      <c r="A64" s="448" t="s">
        <v>1036</v>
      </c>
      <c r="B64" s="448" t="s">
        <v>3</v>
      </c>
      <c r="C64" s="765" t="s">
        <v>78</v>
      </c>
      <c r="D64" s="766">
        <v>41383</v>
      </c>
      <c r="E64" s="448">
        <v>1</v>
      </c>
      <c r="F64" s="812">
        <v>1.30304</v>
      </c>
      <c r="G64" s="768"/>
      <c r="H64" s="513">
        <v>41389</v>
      </c>
      <c r="I64" s="769">
        <v>1.3070999999999999</v>
      </c>
      <c r="J64" s="810">
        <f>SUM(F64-I64)*10000</f>
        <v>-40.599999999999525</v>
      </c>
      <c r="K64" s="761">
        <f>SUM(100000/N64)/10000</f>
        <v>10</v>
      </c>
      <c r="L64" s="770">
        <f>SUM((F64-I64)/J64*K64)*E64</f>
        <v>1E-3</v>
      </c>
      <c r="M64" s="740" t="s">
        <v>884</v>
      </c>
      <c r="N64" s="656">
        <v>1</v>
      </c>
      <c r="O64" s="811">
        <f t="shared" si="7"/>
        <v>-405.99999999999523</v>
      </c>
      <c r="P64" s="272"/>
    </row>
    <row r="65" spans="1:16" ht="15" customHeight="1">
      <c r="A65" s="14" t="s">
        <v>1033</v>
      </c>
      <c r="B65" s="14" t="s">
        <v>3</v>
      </c>
      <c r="C65" s="740" t="s">
        <v>53</v>
      </c>
      <c r="D65" s="431">
        <v>41383</v>
      </c>
      <c r="E65" s="14">
        <v>1</v>
      </c>
      <c r="F65" s="747">
        <v>1.42475</v>
      </c>
      <c r="G65" s="494"/>
      <c r="H65" s="513">
        <v>41394</v>
      </c>
      <c r="I65" s="742">
        <v>1.45126</v>
      </c>
      <c r="J65" s="810">
        <f>SUM(I65-F65)*10000</f>
        <v>265.10000000000036</v>
      </c>
      <c r="K65" s="418">
        <f>SUM(100000/N65)/10000</f>
        <v>10.682505261133841</v>
      </c>
      <c r="L65" s="743">
        <f>SUM((I65-F65)/J65*K65)*E65</f>
        <v>1.068250526113384E-3</v>
      </c>
      <c r="M65" s="740" t="s">
        <v>884</v>
      </c>
      <c r="N65" s="738">
        <v>0.93611</v>
      </c>
      <c r="O65" s="811">
        <f t="shared" si="7"/>
        <v>3025.2130035215787</v>
      </c>
      <c r="P65" s="272"/>
    </row>
    <row r="66" spans="1:16" ht="15" customHeight="1">
      <c r="A66" s="14" t="s">
        <v>1152</v>
      </c>
      <c r="B66" s="14" t="s">
        <v>3</v>
      </c>
      <c r="C66" s="740" t="s">
        <v>53</v>
      </c>
      <c r="D66" s="431">
        <v>41383</v>
      </c>
      <c r="E66" s="14">
        <v>1</v>
      </c>
      <c r="F66" s="747">
        <v>149.94800000000001</v>
      </c>
      <c r="G66" s="494"/>
      <c r="H66" s="513">
        <v>41390</v>
      </c>
      <c r="I66" s="742">
        <v>151.42099999999999</v>
      </c>
      <c r="J66" s="810">
        <f>SUM(I66-F66)*10000</f>
        <v>14729.999999999847</v>
      </c>
      <c r="K66" s="418">
        <f>SUM(100000/N66)/100</f>
        <v>10.077191285244977</v>
      </c>
      <c r="L66" s="743">
        <f>SUM((I66-F66)/J66*K66)*E66</f>
        <v>1.0077191285244977E-3</v>
      </c>
      <c r="M66" s="740" t="s">
        <v>884</v>
      </c>
      <c r="N66" s="738">
        <v>99.233999999999995</v>
      </c>
      <c r="O66" s="811">
        <f t="shared" si="7"/>
        <v>1495.8283212574015</v>
      </c>
      <c r="P66" s="272"/>
    </row>
    <row r="67" spans="1:16" s="310" customFormat="1" ht="15" customHeight="1">
      <c r="A67" s="14" t="s">
        <v>1148</v>
      </c>
      <c r="B67" s="14" t="s">
        <v>3</v>
      </c>
      <c r="C67" s="740" t="s">
        <v>53</v>
      </c>
      <c r="D67" s="431">
        <v>41383</v>
      </c>
      <c r="E67" s="14">
        <v>1</v>
      </c>
      <c r="F67" s="747">
        <v>0.93269999999999997</v>
      </c>
      <c r="G67" s="494"/>
      <c r="H67" s="513">
        <v>41389</v>
      </c>
      <c r="I67" s="742">
        <v>0.94430000000000003</v>
      </c>
      <c r="J67" s="810">
        <f>SUM(I67-F67)*10000</f>
        <v>116.00000000000054</v>
      </c>
      <c r="K67" s="418">
        <f>SUM(100000/N67)/10000</f>
        <v>10.58985491898761</v>
      </c>
      <c r="L67" s="743">
        <f>SUM((I67-F67)/J67*K67)*E67</f>
        <v>1.058985491898761E-3</v>
      </c>
      <c r="M67" s="740" t="s">
        <v>884</v>
      </c>
      <c r="N67" s="738">
        <f>I67</f>
        <v>0.94430000000000003</v>
      </c>
      <c r="O67" s="811">
        <f t="shared" si="7"/>
        <v>1300.8823155803966</v>
      </c>
      <c r="P67" s="354"/>
    </row>
    <row r="68" spans="1:16" s="310" customFormat="1" ht="15" customHeight="1">
      <c r="A68" s="14" t="s">
        <v>1142</v>
      </c>
      <c r="B68" s="14" t="s">
        <v>3</v>
      </c>
      <c r="C68" s="740" t="s">
        <v>53</v>
      </c>
      <c r="D68" s="431">
        <v>41386</v>
      </c>
      <c r="E68" s="14">
        <v>1</v>
      </c>
      <c r="F68" s="747">
        <v>83.790999999999997</v>
      </c>
      <c r="G68" s="494"/>
      <c r="H68" s="513">
        <v>41387</v>
      </c>
      <c r="I68" s="742">
        <v>82.444000000000003</v>
      </c>
      <c r="J68" s="810">
        <f>SUM(I68-F68)*10000</f>
        <v>-13469.999999999942</v>
      </c>
      <c r="K68" s="418">
        <f>SUM(100000/N68)/100</f>
        <v>10.078308456708626</v>
      </c>
      <c r="L68" s="743">
        <f>SUM((I68-F68)/J68*K68)*E68</f>
        <v>1.0078308456708627E-3</v>
      </c>
      <c r="M68" s="740" t="s">
        <v>884</v>
      </c>
      <c r="N68" s="738">
        <v>99.222999999999999</v>
      </c>
      <c r="O68" s="811">
        <f t="shared" si="7"/>
        <v>-1368.1788991651595</v>
      </c>
      <c r="P68" s="272"/>
    </row>
    <row r="69" spans="1:16" ht="15" customHeight="1">
      <c r="A69" s="14" t="s">
        <v>1060</v>
      </c>
      <c r="B69" s="14" t="s">
        <v>3</v>
      </c>
      <c r="C69" s="740" t="s">
        <v>53</v>
      </c>
      <c r="D69" s="431">
        <v>41386</v>
      </c>
      <c r="E69" s="14">
        <v>1</v>
      </c>
      <c r="F69" s="747">
        <v>1.2361899999999999</v>
      </c>
      <c r="G69" s="494"/>
      <c r="H69" s="513">
        <v>41389</v>
      </c>
      <c r="I69" s="742">
        <v>1.2407999999999999</v>
      </c>
      <c r="J69" s="810">
        <f>SUM(I69-F69)*10000</f>
        <v>46.10000000000003</v>
      </c>
      <c r="K69" s="418">
        <f>SUM(100000/N69)/10000</f>
        <v>8.0593165699548681</v>
      </c>
      <c r="L69" s="743">
        <f>SUM((I69-F69)/J69*K69)*E69</f>
        <v>8.0593165699548684E-4</v>
      </c>
      <c r="M69" s="740" t="s">
        <v>884</v>
      </c>
      <c r="N69" s="738">
        <f>I69</f>
        <v>1.2407999999999999</v>
      </c>
      <c r="O69" s="811">
        <f t="shared" si="7"/>
        <v>299.43141027959354</v>
      </c>
      <c r="P69" s="272"/>
    </row>
    <row r="70" spans="1:16" ht="15" customHeight="1">
      <c r="A70" s="448" t="s">
        <v>1031</v>
      </c>
      <c r="B70" s="448" t="s">
        <v>3</v>
      </c>
      <c r="C70" s="765" t="s">
        <v>78</v>
      </c>
      <c r="D70" s="766">
        <v>41388</v>
      </c>
      <c r="E70" s="448">
        <v>1</v>
      </c>
      <c r="F70" s="812">
        <v>0.85029999999999994</v>
      </c>
      <c r="G70" s="768"/>
      <c r="H70" s="513">
        <v>41395</v>
      </c>
      <c r="I70" s="769">
        <v>0.84746999999999995</v>
      </c>
      <c r="J70" s="810">
        <f>SUM(F70-I70)*10000</f>
        <v>28.29999999999999</v>
      </c>
      <c r="K70" s="761">
        <f>SUM(100000/N70)/10000</f>
        <v>15.5306</v>
      </c>
      <c r="L70" s="770">
        <f>SUM((F70-I70)/J70*K70)*E70</f>
        <v>1.55306E-3</v>
      </c>
      <c r="M70" s="740" t="s">
        <v>884</v>
      </c>
      <c r="N70" s="656">
        <f>1/1.55306</f>
        <v>0.64389012658879885</v>
      </c>
      <c r="O70" s="811">
        <f t="shared" si="7"/>
        <v>682.59468789879975</v>
      </c>
      <c r="P70" s="272"/>
    </row>
    <row r="71" spans="1:16" ht="15" customHeight="1">
      <c r="A71" s="14" t="s">
        <v>1157</v>
      </c>
      <c r="B71" s="14" t="s">
        <v>3</v>
      </c>
      <c r="C71" s="740" t="s">
        <v>53</v>
      </c>
      <c r="D71" s="431">
        <v>41388</v>
      </c>
      <c r="E71" s="14">
        <v>1</v>
      </c>
      <c r="F71" s="747">
        <v>102.014</v>
      </c>
      <c r="G71" s="494"/>
      <c r="H71" s="513">
        <v>41390</v>
      </c>
      <c r="I71" s="742">
        <v>101.532</v>
      </c>
      <c r="J71" s="810">
        <f>SUM(I71-F71)*10000</f>
        <v>-4819.9999999999927</v>
      </c>
      <c r="K71" s="418">
        <f>SUM(100000/N71)/100</f>
        <v>10.077191285244977</v>
      </c>
      <c r="L71" s="743">
        <f>SUM((I71-F71)/J71*K71)*E71</f>
        <v>1.0077191285244977E-3</v>
      </c>
      <c r="M71" s="740" t="s">
        <v>884</v>
      </c>
      <c r="N71" s="738">
        <v>99.233999999999995</v>
      </c>
      <c r="O71" s="811">
        <f t="shared" si="7"/>
        <v>-489.4699598411907</v>
      </c>
      <c r="P71" s="272"/>
    </row>
    <row r="72" spans="1:16" s="310" customFormat="1" ht="15" customHeight="1">
      <c r="A72" s="448" t="s">
        <v>1119</v>
      </c>
      <c r="B72" s="448" t="s">
        <v>3</v>
      </c>
      <c r="C72" s="765" t="s">
        <v>78</v>
      </c>
      <c r="D72" s="766">
        <v>41388</v>
      </c>
      <c r="E72" s="448">
        <v>1</v>
      </c>
      <c r="F72" s="812">
        <v>1.2652099999999999</v>
      </c>
      <c r="G72" s="768"/>
      <c r="H72" s="513">
        <v>41390</v>
      </c>
      <c r="I72" s="769">
        <v>1.2678</v>
      </c>
      <c r="J72" s="810">
        <f>SUM(F72-I72)*10000</f>
        <v>-25.900000000000922</v>
      </c>
      <c r="K72" s="761">
        <f>SUM(100000/N72)/10000</f>
        <v>10.289899999999999</v>
      </c>
      <c r="L72" s="770">
        <f>SUM((F72-I72)/J72*K72)*E72</f>
        <v>1.02899E-3</v>
      </c>
      <c r="M72" s="740" t="s">
        <v>884</v>
      </c>
      <c r="N72" s="656">
        <f>1/1.02899</f>
        <v>0.97182674272830638</v>
      </c>
      <c r="O72" s="811">
        <f t="shared" si="7"/>
        <v>-274.23448880590973</v>
      </c>
      <c r="P72" s="272"/>
    </row>
    <row r="73" spans="1:16" ht="15" customHeight="1">
      <c r="A73" s="14" t="s">
        <v>1174</v>
      </c>
      <c r="B73" s="14" t="s">
        <v>3</v>
      </c>
      <c r="C73" s="740" t="s">
        <v>53</v>
      </c>
      <c r="D73" s="431">
        <v>41388</v>
      </c>
      <c r="E73" s="14">
        <v>1</v>
      </c>
      <c r="F73" s="747">
        <v>0.83914999999999995</v>
      </c>
      <c r="G73" s="494"/>
      <c r="H73" s="513">
        <v>41395</v>
      </c>
      <c r="I73" s="742">
        <v>0.85429999999999995</v>
      </c>
      <c r="J73" s="810">
        <f>SUM(I73-F73)*10000</f>
        <v>151.49999999999997</v>
      </c>
      <c r="K73" s="418">
        <f>SUM(100000/N73)/10000</f>
        <v>10</v>
      </c>
      <c r="L73" s="743">
        <f>SUM((I73-F73)/J73*K73)*E73</f>
        <v>1E-3</v>
      </c>
      <c r="M73" s="740" t="s">
        <v>884</v>
      </c>
      <c r="N73" s="738">
        <v>1</v>
      </c>
      <c r="O73" s="811">
        <f t="shared" si="7"/>
        <v>1514.9999999999998</v>
      </c>
      <c r="P73" s="272"/>
    </row>
    <row r="74" spans="1:16" ht="15" customHeight="1">
      <c r="A74" s="14" t="s">
        <v>1143</v>
      </c>
      <c r="B74" s="14" t="s">
        <v>3</v>
      </c>
      <c r="C74" s="740" t="s">
        <v>53</v>
      </c>
      <c r="D74" s="431">
        <v>41389</v>
      </c>
      <c r="E74" s="14">
        <v>1</v>
      </c>
      <c r="F74" s="747">
        <v>1.05382</v>
      </c>
      <c r="G74" s="494"/>
      <c r="H74" s="513">
        <v>41389</v>
      </c>
      <c r="I74" s="742">
        <v>1.0496300000000001</v>
      </c>
      <c r="J74" s="810">
        <f>SUM(I74-F74)*10000</f>
        <v>-41.89999999999916</v>
      </c>
      <c r="K74" s="418">
        <f>SUM(100000/N74)/10000</f>
        <v>9.7526722321916193</v>
      </c>
      <c r="L74" s="743">
        <f>SUM((I74-F74)/J74*K74)*E74</f>
        <v>9.7526722321916194E-4</v>
      </c>
      <c r="M74" s="740" t="s">
        <v>884</v>
      </c>
      <c r="N74" s="738">
        <v>1.02536</v>
      </c>
      <c r="O74" s="811">
        <f t="shared" si="7"/>
        <v>-398.53023965126459</v>
      </c>
      <c r="P74" s="272"/>
    </row>
    <row r="75" spans="1:16" ht="15" customHeight="1">
      <c r="A75" s="14" t="s">
        <v>1059</v>
      </c>
      <c r="B75" s="14" t="s">
        <v>3</v>
      </c>
      <c r="C75" s="740" t="s">
        <v>53</v>
      </c>
      <c r="D75" s="431">
        <v>41389</v>
      </c>
      <c r="E75" s="14">
        <v>1</v>
      </c>
      <c r="F75" s="747">
        <v>1.02742</v>
      </c>
      <c r="G75" s="494"/>
      <c r="H75" s="513">
        <v>41390</v>
      </c>
      <c r="I75" s="742">
        <v>1.0274000000000001</v>
      </c>
      <c r="J75" s="810">
        <f>SUM(I75-F75)*10000</f>
        <v>-0.19999999999908979</v>
      </c>
      <c r="K75" s="418">
        <f>SUM(100000/N75)/10000</f>
        <v>10</v>
      </c>
      <c r="L75" s="743">
        <f>SUM((I75-F75)/J75*K75)*E75</f>
        <v>1E-3</v>
      </c>
      <c r="M75" s="740" t="s">
        <v>884</v>
      </c>
      <c r="N75" s="738">
        <v>1</v>
      </c>
      <c r="O75" s="811">
        <f t="shared" si="7"/>
        <v>-1.9999999999908979</v>
      </c>
      <c r="P75" s="272"/>
    </row>
    <row r="76" spans="1:16" ht="15" customHeight="1">
      <c r="A76" s="448" t="s">
        <v>1032</v>
      </c>
      <c r="B76" s="448" t="s">
        <v>3</v>
      </c>
      <c r="C76" s="765" t="s">
        <v>78</v>
      </c>
      <c r="D76" s="766">
        <v>41389</v>
      </c>
      <c r="E76" s="448">
        <v>1</v>
      </c>
      <c r="F76" s="812">
        <v>1.02528</v>
      </c>
      <c r="G76" s="768"/>
      <c r="H76" s="513">
        <v>41397</v>
      </c>
      <c r="I76" s="769">
        <v>1.0124</v>
      </c>
      <c r="J76" s="810">
        <f>SUM(F76-I76)*10000</f>
        <v>128.80000000000001</v>
      </c>
      <c r="K76" s="761">
        <f>SUM(100000/N76)/10000</f>
        <v>9.8775187672856593</v>
      </c>
      <c r="L76" s="770">
        <f>SUM((F76-I76)/J76*K76)*E76</f>
        <v>9.8775187672856587E-4</v>
      </c>
      <c r="M76" s="740" t="s">
        <v>884</v>
      </c>
      <c r="N76" s="656">
        <f>I76</f>
        <v>1.0124</v>
      </c>
      <c r="O76" s="811">
        <f t="shared" si="7"/>
        <v>1256.6420557352756</v>
      </c>
    </row>
    <row r="77" spans="1:16" ht="15" customHeight="1">
      <c r="A77" s="448" t="s">
        <v>1168</v>
      </c>
      <c r="B77" s="448" t="s">
        <v>3</v>
      </c>
      <c r="C77" s="765" t="s">
        <v>78</v>
      </c>
      <c r="D77" s="766">
        <v>41390</v>
      </c>
      <c r="E77" s="448">
        <v>1</v>
      </c>
      <c r="F77" s="812">
        <v>103.667</v>
      </c>
      <c r="G77" s="768"/>
      <c r="H77" s="513">
        <v>41396</v>
      </c>
      <c r="I77" s="769">
        <v>104.727</v>
      </c>
      <c r="J77" s="810">
        <f>SUM(F77-I77)*10000</f>
        <v>-10600.000000000022</v>
      </c>
      <c r="K77" s="761">
        <f>SUM(100000/N77)/100</f>
        <v>10.270103728047651</v>
      </c>
      <c r="L77" s="770">
        <f>SUM((F77-I77)/J77*K77)*E77</f>
        <v>1.0270103728047652E-3</v>
      </c>
      <c r="M77" s="740" t="s">
        <v>884</v>
      </c>
      <c r="N77" s="656">
        <v>97.37</v>
      </c>
      <c r="O77" s="811">
        <f t="shared" si="7"/>
        <v>-1118.0353241995001</v>
      </c>
      <c r="P77" s="272"/>
    </row>
    <row r="78" spans="1:16" ht="15" customHeight="1">
      <c r="A78" s="505" t="s">
        <v>1036</v>
      </c>
      <c r="B78" s="505" t="s">
        <v>3</v>
      </c>
      <c r="C78" s="814" t="s">
        <v>78</v>
      </c>
      <c r="D78" s="815">
        <v>41390</v>
      </c>
      <c r="E78" s="505">
        <v>1</v>
      </c>
      <c r="F78" s="816">
        <v>1.3009900000000001</v>
      </c>
      <c r="G78" s="817"/>
      <c r="H78" s="516">
        <v>41393</v>
      </c>
      <c r="I78" s="818">
        <v>1.3080000000000001</v>
      </c>
      <c r="J78" s="819">
        <f>SUM(F78-I78)*10000</f>
        <v>-70.099999999999611</v>
      </c>
      <c r="K78" s="820">
        <f t="shared" ref="K78:K86" si="8">SUM(100000/N78)/10000</f>
        <v>10</v>
      </c>
      <c r="L78" s="821">
        <f>SUM((F78-I78)/J78*K78)*E78</f>
        <v>1E-3</v>
      </c>
      <c r="M78" s="740" t="s">
        <v>884</v>
      </c>
      <c r="N78" s="822">
        <v>1</v>
      </c>
      <c r="O78" s="823">
        <f t="shared" si="7"/>
        <v>-700.99999999999613</v>
      </c>
      <c r="P78" s="354"/>
    </row>
    <row r="79" spans="1:16" ht="15" customHeight="1">
      <c r="A79" s="448" t="s">
        <v>1060</v>
      </c>
      <c r="B79" s="448" t="s">
        <v>3</v>
      </c>
      <c r="C79" s="765" t="s">
        <v>78</v>
      </c>
      <c r="D79" s="766">
        <v>41390</v>
      </c>
      <c r="E79" s="448">
        <v>1</v>
      </c>
      <c r="F79" s="812">
        <v>1.2384500000000001</v>
      </c>
      <c r="G79" s="768"/>
      <c r="H79" s="513">
        <v>41396</v>
      </c>
      <c r="I79" s="769">
        <v>1.2342</v>
      </c>
      <c r="J79" s="810">
        <f>SUM(F79-I79)*10000</f>
        <v>42.500000000000867</v>
      </c>
      <c r="K79" s="761">
        <f t="shared" si="8"/>
        <v>8.1024145195268193</v>
      </c>
      <c r="L79" s="770">
        <f>SUM((F79-I79)/J79*K79)*E79</f>
        <v>8.1024145195268194E-4</v>
      </c>
      <c r="M79" s="740" t="s">
        <v>884</v>
      </c>
      <c r="N79" s="656">
        <f>I79</f>
        <v>1.2342</v>
      </c>
      <c r="O79" s="811">
        <f t="shared" si="7"/>
        <v>279.00876444652152</v>
      </c>
      <c r="P79" s="272"/>
    </row>
    <row r="80" spans="1:16" ht="15" customHeight="1">
      <c r="A80" s="448" t="s">
        <v>1145</v>
      </c>
      <c r="B80" s="448" t="s">
        <v>3</v>
      </c>
      <c r="C80" s="765" t="s">
        <v>78</v>
      </c>
      <c r="D80" s="766">
        <v>41393</v>
      </c>
      <c r="E80" s="448">
        <v>1</v>
      </c>
      <c r="F80" s="812">
        <v>0.96745000000000003</v>
      </c>
      <c r="G80" s="768"/>
      <c r="H80" s="513">
        <v>41397</v>
      </c>
      <c r="I80" s="769">
        <v>0.96443999999999996</v>
      </c>
      <c r="J80" s="810">
        <f>SUM(F80-I80)*10000</f>
        <v>30.100000000000684</v>
      </c>
      <c r="K80" s="761">
        <f t="shared" si="8"/>
        <v>10.699077739498854</v>
      </c>
      <c r="L80" s="770">
        <f>SUM((F80-I80)/J80*K80)*E80</f>
        <v>1.0699077739498852E-3</v>
      </c>
      <c r="M80" s="740" t="s">
        <v>884</v>
      </c>
      <c r="N80" s="656">
        <v>0.93466000000000005</v>
      </c>
      <c r="O80" s="811">
        <f t="shared" si="7"/>
        <v>344.55549607228596</v>
      </c>
      <c r="P80" s="272"/>
    </row>
    <row r="81" spans="1:16" ht="15" customHeight="1">
      <c r="A81" s="14" t="s">
        <v>1119</v>
      </c>
      <c r="B81" s="14" t="s">
        <v>3</v>
      </c>
      <c r="C81" s="740" t="s">
        <v>53</v>
      </c>
      <c r="D81" s="431">
        <v>41393</v>
      </c>
      <c r="E81" s="14">
        <v>1</v>
      </c>
      <c r="F81" s="747">
        <v>1.2689699999999999</v>
      </c>
      <c r="G81" s="494"/>
      <c r="H81" s="513">
        <v>41397</v>
      </c>
      <c r="I81" s="742">
        <v>1.27457</v>
      </c>
      <c r="J81" s="810">
        <f>SUM(I81-F81)*10000</f>
        <v>56.000000000000497</v>
      </c>
      <c r="K81" s="418">
        <f t="shared" si="8"/>
        <v>10.247400000000001</v>
      </c>
      <c r="L81" s="743">
        <f>SUM((I81-F81)/J81*K81)*E81</f>
        <v>1.0247399999999999E-3</v>
      </c>
      <c r="M81" s="740" t="s">
        <v>884</v>
      </c>
      <c r="N81" s="738">
        <f>1/1.02474</f>
        <v>0.9758572906298183</v>
      </c>
      <c r="O81" s="811">
        <f t="shared" si="7"/>
        <v>588.05155785600527</v>
      </c>
      <c r="P81" s="272"/>
    </row>
    <row r="82" spans="1:16" ht="15" customHeight="1">
      <c r="A82" s="14" t="s">
        <v>1144</v>
      </c>
      <c r="B82" s="14" t="s">
        <v>3</v>
      </c>
      <c r="C82" s="740" t="s">
        <v>53</v>
      </c>
      <c r="D82" s="431">
        <v>41393</v>
      </c>
      <c r="E82" s="14">
        <v>1</v>
      </c>
      <c r="F82" s="747">
        <v>1.2280899999999999</v>
      </c>
      <c r="G82" s="494"/>
      <c r="H82" s="513">
        <v>41394</v>
      </c>
      <c r="I82" s="742">
        <v>1.2262599999999999</v>
      </c>
      <c r="J82" s="810">
        <f>SUM(I82-F82)*10000</f>
        <v>-18.299999999999983</v>
      </c>
      <c r="K82" s="418">
        <f t="shared" si="8"/>
        <v>10.682505261133841</v>
      </c>
      <c r="L82" s="743">
        <f>SUM((I82-F82)/J82*K82)*E82</f>
        <v>1.0682505261133842E-3</v>
      </c>
      <c r="M82" s="740" t="s">
        <v>884</v>
      </c>
      <c r="N82" s="738">
        <v>0.93611</v>
      </c>
      <c r="O82" s="811">
        <f t="shared" si="7"/>
        <v>-208.83213113709832</v>
      </c>
      <c r="P82" s="272"/>
    </row>
    <row r="83" spans="1:16" ht="15" customHeight="1">
      <c r="A83" s="515" t="s">
        <v>1120</v>
      </c>
      <c r="B83" s="515" t="s">
        <v>3</v>
      </c>
      <c r="C83" s="824" t="s">
        <v>53</v>
      </c>
      <c r="D83" s="825">
        <v>41394</v>
      </c>
      <c r="E83" s="515">
        <v>1</v>
      </c>
      <c r="F83" s="826">
        <v>1.2767599999999999</v>
      </c>
      <c r="G83" s="827"/>
      <c r="H83" s="516">
        <v>41395</v>
      </c>
      <c r="I83" s="828">
        <v>1.2736799999999999</v>
      </c>
      <c r="J83" s="819">
        <f>SUM(I83-F83)*10000</f>
        <v>-30.799999999999716</v>
      </c>
      <c r="K83" s="829">
        <f t="shared" si="8"/>
        <v>8.1219593414715359</v>
      </c>
      <c r="L83" s="830">
        <f>SUM((I83-F83)/J83*K83)*E83</f>
        <v>8.1219593414715366E-4</v>
      </c>
      <c r="M83" s="740" t="s">
        <v>884</v>
      </c>
      <c r="N83" s="831">
        <v>1.23123</v>
      </c>
      <c r="O83" s="823">
        <f t="shared" si="7"/>
        <v>-203.17596851710971</v>
      </c>
      <c r="P83" s="354"/>
    </row>
    <row r="84" spans="1:16" ht="15" customHeight="1">
      <c r="A84" s="505" t="s">
        <v>1146</v>
      </c>
      <c r="B84" s="505" t="s">
        <v>3</v>
      </c>
      <c r="C84" s="814" t="s">
        <v>78</v>
      </c>
      <c r="D84" s="815">
        <v>41394</v>
      </c>
      <c r="E84" s="505">
        <v>1</v>
      </c>
      <c r="F84" s="816">
        <v>1.49739</v>
      </c>
      <c r="G84" s="817"/>
      <c r="H84" s="516">
        <v>41395</v>
      </c>
      <c r="I84" s="818">
        <v>1.5016700000000001</v>
      </c>
      <c r="J84" s="819">
        <f>SUM(F84-I84)*10000</f>
        <v>-42.800000000000615</v>
      </c>
      <c r="K84" s="820">
        <f t="shared" si="8"/>
        <v>10.3682</v>
      </c>
      <c r="L84" s="821">
        <f>SUM((F84-I84)/J84*K84)*E84</f>
        <v>1.0368199999999999E-3</v>
      </c>
      <c r="M84" s="740" t="s">
        <v>884</v>
      </c>
      <c r="N84" s="822">
        <f>1/1.03682</f>
        <v>0.96448756775525157</v>
      </c>
      <c r="O84" s="823">
        <f t="shared" si="7"/>
        <v>-460.09816490720664</v>
      </c>
      <c r="P84" s="354"/>
    </row>
    <row r="85" spans="1:16" ht="15" customHeight="1">
      <c r="A85" s="505" t="s">
        <v>1175</v>
      </c>
      <c r="B85" s="505" t="s">
        <v>3</v>
      </c>
      <c r="C85" s="814" t="s">
        <v>78</v>
      </c>
      <c r="D85" s="815">
        <v>41394</v>
      </c>
      <c r="E85" s="505">
        <v>1</v>
      </c>
      <c r="F85" s="816">
        <v>1.5671299999999999</v>
      </c>
      <c r="G85" s="817"/>
      <c r="H85" s="516">
        <v>41397</v>
      </c>
      <c r="I85" s="818">
        <v>1.56959</v>
      </c>
      <c r="J85" s="819">
        <f>SUM(F85-I85)*10000</f>
        <v>-24.600000000001288</v>
      </c>
      <c r="K85" s="820">
        <f t="shared" si="8"/>
        <v>9.8988339173645343</v>
      </c>
      <c r="L85" s="821">
        <f>SUM((F85-I85)/J85*K85)*E85</f>
        <v>9.8988339173645338E-4</v>
      </c>
      <c r="M85" s="740" t="s">
        <v>884</v>
      </c>
      <c r="N85" s="822">
        <v>1.0102199999999999</v>
      </c>
      <c r="O85" s="823">
        <f t="shared" si="7"/>
        <v>-241.04780579198621</v>
      </c>
      <c r="P85" s="354"/>
    </row>
    <row r="86" spans="1:16" ht="15" customHeight="1">
      <c r="A86" s="505" t="s">
        <v>1033</v>
      </c>
      <c r="B86" s="505" t="s">
        <v>3</v>
      </c>
      <c r="C86" s="814" t="s">
        <v>78</v>
      </c>
      <c r="D86" s="815">
        <v>41394</v>
      </c>
      <c r="E86" s="505">
        <v>1</v>
      </c>
      <c r="F86" s="816">
        <v>1.45133</v>
      </c>
      <c r="G86" s="817"/>
      <c r="H86" s="516">
        <v>41396</v>
      </c>
      <c r="I86" s="818">
        <v>1.4489000000000001</v>
      </c>
      <c r="J86" s="819">
        <f>SUM(F86-I86)*10000</f>
        <v>24.299999999999322</v>
      </c>
      <c r="K86" s="820">
        <f t="shared" si="8"/>
        <v>10.785973919515063</v>
      </c>
      <c r="L86" s="821">
        <f>SUM((F86-I86)/J86*K86)*E86</f>
        <v>1.0785973919515063E-3</v>
      </c>
      <c r="M86" s="740" t="s">
        <v>884</v>
      </c>
      <c r="N86" s="822">
        <v>0.92713000000000001</v>
      </c>
      <c r="O86" s="823">
        <f t="shared" si="7"/>
        <v>282.69947714366782</v>
      </c>
      <c r="P86" s="354"/>
    </row>
    <row r="87" spans="1:16" ht="15" customHeight="1">
      <c r="A87" s="505" t="s">
        <v>1152</v>
      </c>
      <c r="B87" s="505" t="s">
        <v>3</v>
      </c>
      <c r="C87" s="814" t="s">
        <v>78</v>
      </c>
      <c r="D87" s="815">
        <v>41394</v>
      </c>
      <c r="E87" s="505">
        <v>1</v>
      </c>
      <c r="F87" s="816">
        <v>151.48599999999999</v>
      </c>
      <c r="G87" s="817"/>
      <c r="H87" s="516">
        <v>41396</v>
      </c>
      <c r="I87" s="818">
        <v>152.21</v>
      </c>
      <c r="J87" s="819">
        <f>SUM(F87-I87)*10000</f>
        <v>-7240.0000000001801</v>
      </c>
      <c r="K87" s="820">
        <f>SUM(100000/N87)/100</f>
        <v>10.270103728047651</v>
      </c>
      <c r="L87" s="821">
        <f>SUM((F87-I87)/J87*K87)*E87</f>
        <v>1.027010372804765E-3</v>
      </c>
      <c r="M87" s="740" t="s">
        <v>884</v>
      </c>
      <c r="N87" s="822">
        <v>97.37</v>
      </c>
      <c r="O87" s="823">
        <f t="shared" si="7"/>
        <v>-763.63922143439299</v>
      </c>
      <c r="P87" s="354"/>
    </row>
    <row r="88" spans="1:16" ht="15" customHeight="1">
      <c r="A88" s="14" t="s">
        <v>1149</v>
      </c>
      <c r="B88" s="14" t="s">
        <v>3</v>
      </c>
      <c r="C88" s="740" t="s">
        <v>53</v>
      </c>
      <c r="D88" s="431">
        <v>41395</v>
      </c>
      <c r="E88" s="14">
        <v>1</v>
      </c>
      <c r="F88" s="747">
        <v>1.21082</v>
      </c>
      <c r="G88" s="494"/>
      <c r="H88" s="513">
        <v>41396</v>
      </c>
      <c r="I88" s="742">
        <v>1.2061999999999999</v>
      </c>
      <c r="J88" s="810">
        <f>SUM(I88-F88)*10000</f>
        <v>-46.200000000000685</v>
      </c>
      <c r="K88" s="418">
        <f>SUM(100000/N88)/10000</f>
        <v>8.4962</v>
      </c>
      <c r="L88" s="743">
        <f>SUM((I88-F88)/J88*K88)*E88</f>
        <v>8.4962000000000004E-4</v>
      </c>
      <c r="M88" s="740" t="s">
        <v>884</v>
      </c>
      <c r="N88" s="738">
        <f>1/0.84962</f>
        <v>1.1769967750288364</v>
      </c>
      <c r="O88" s="811">
        <f t="shared" si="7"/>
        <v>-333.49661471280496</v>
      </c>
      <c r="P88" s="272"/>
    </row>
    <row r="89" spans="1:16" ht="15" customHeight="1">
      <c r="A89" s="448" t="s">
        <v>1150</v>
      </c>
      <c r="B89" s="448" t="s">
        <v>3</v>
      </c>
      <c r="C89" s="765" t="s">
        <v>78</v>
      </c>
      <c r="D89" s="766">
        <v>41395</v>
      </c>
      <c r="E89" s="448">
        <v>1</v>
      </c>
      <c r="F89" s="812">
        <v>0.92230000000000001</v>
      </c>
      <c r="G89" s="768"/>
      <c r="H89" s="513">
        <v>41396</v>
      </c>
      <c r="I89" s="769">
        <v>0.92469999999999997</v>
      </c>
      <c r="J89" s="810">
        <f>SUM(F89-I89)*10000</f>
        <v>-23.999999999999577</v>
      </c>
      <c r="K89" s="761">
        <f>SUM(100000/N89)/10000</f>
        <v>10.785973919515063</v>
      </c>
      <c r="L89" s="770">
        <f>SUM((F89-I89)/J89*K89)*E89</f>
        <v>1.0785973919515063E-3</v>
      </c>
      <c r="M89" s="740" t="s">
        <v>884</v>
      </c>
      <c r="N89" s="656">
        <v>0.92713000000000001</v>
      </c>
      <c r="O89" s="811">
        <f t="shared" si="7"/>
        <v>-279.20936014189698</v>
      </c>
      <c r="P89" s="272"/>
    </row>
    <row r="90" spans="1:16" ht="15" customHeight="1">
      <c r="A90" s="14" t="s">
        <v>1168</v>
      </c>
      <c r="B90" s="14" t="s">
        <v>3</v>
      </c>
      <c r="C90" s="740" t="s">
        <v>53</v>
      </c>
      <c r="D90" s="431">
        <v>41395</v>
      </c>
      <c r="E90" s="14">
        <v>1</v>
      </c>
      <c r="F90" s="747">
        <v>104.79900000000001</v>
      </c>
      <c r="G90" s="494"/>
      <c r="H90" s="513">
        <v>41397</v>
      </c>
      <c r="I90" s="742">
        <v>104.727</v>
      </c>
      <c r="J90" s="810">
        <f>SUM(I90-F90)*10000</f>
        <v>-720.00000000002728</v>
      </c>
      <c r="K90" s="418">
        <f>SUM(100000/N90)/100</f>
        <v>10.212835491645901</v>
      </c>
      <c r="L90" s="743">
        <f>SUM((I90-F90)/J90*K90)*E90</f>
        <v>1.0212835491645901E-3</v>
      </c>
      <c r="M90" s="740" t="s">
        <v>884</v>
      </c>
      <c r="N90" s="738">
        <v>97.915999999999997</v>
      </c>
      <c r="O90" s="811">
        <f t="shared" si="7"/>
        <v>-75.097446321186808</v>
      </c>
      <c r="P90" s="272"/>
    </row>
    <row r="91" spans="1:16" ht="15" customHeight="1">
      <c r="A91" s="14" t="s">
        <v>1031</v>
      </c>
      <c r="B91" s="14" t="s">
        <v>3</v>
      </c>
      <c r="C91" s="740" t="s">
        <v>53</v>
      </c>
      <c r="D91" s="431">
        <v>41395</v>
      </c>
      <c r="E91" s="14">
        <v>1</v>
      </c>
      <c r="F91" s="747">
        <v>0.84760000000000002</v>
      </c>
      <c r="G91" s="494"/>
      <c r="H91" s="513">
        <v>41396</v>
      </c>
      <c r="I91" s="742">
        <v>0.84240000000000004</v>
      </c>
      <c r="J91" s="810">
        <f>SUM(I91-F91)*10000</f>
        <v>-51.999999999999822</v>
      </c>
      <c r="K91" s="418">
        <f>SUM(100000/N91)/10000</f>
        <v>15.5532</v>
      </c>
      <c r="L91" s="743">
        <f>SUM((I91-F91)/J91*K91)*E91</f>
        <v>1.55532E-3</v>
      </c>
      <c r="M91" s="740" t="s">
        <v>884</v>
      </c>
      <c r="N91" s="738">
        <f>1/1.55532</f>
        <v>0.64295450453925884</v>
      </c>
      <c r="O91" s="811">
        <f t="shared" si="7"/>
        <v>-1257.8905572479957</v>
      </c>
      <c r="P91" s="272"/>
    </row>
    <row r="92" spans="1:16" ht="15" customHeight="1">
      <c r="A92" s="448" t="s">
        <v>1151</v>
      </c>
      <c r="B92" s="448" t="s">
        <v>3</v>
      </c>
      <c r="C92" s="765" t="s">
        <v>78</v>
      </c>
      <c r="D92" s="766">
        <v>41396</v>
      </c>
      <c r="E92" s="448">
        <v>1</v>
      </c>
      <c r="F92" s="812">
        <v>96.539000000000001</v>
      </c>
      <c r="G92" s="768"/>
      <c r="H92" s="513">
        <v>41396</v>
      </c>
      <c r="I92" s="769">
        <v>97.581999999999994</v>
      </c>
      <c r="J92" s="810">
        <f>SUM(F92-I92)*10000</f>
        <v>-10429.999999999922</v>
      </c>
      <c r="K92" s="761">
        <f>SUM(100000/N92)/100</f>
        <v>10.269681845256434</v>
      </c>
      <c r="L92" s="770">
        <f>SUM((F92-I92)/J92*K92)*E92</f>
        <v>1.0269681845256433E-3</v>
      </c>
      <c r="M92" s="740" t="s">
        <v>884</v>
      </c>
      <c r="N92" s="656">
        <v>97.373999999999995</v>
      </c>
      <c r="O92" s="811">
        <f t="shared" si="7"/>
        <v>-1100.0141890650873</v>
      </c>
      <c r="P92" s="272"/>
    </row>
    <row r="93" spans="1:16" ht="15" customHeight="1">
      <c r="A93" s="14" t="s">
        <v>1141</v>
      </c>
      <c r="B93" s="14" t="s">
        <v>3</v>
      </c>
      <c r="C93" s="740" t="s">
        <v>53</v>
      </c>
      <c r="D93" s="431">
        <v>41396</v>
      </c>
      <c r="E93" s="14">
        <v>1</v>
      </c>
      <c r="F93" s="747">
        <v>1.3284899999999999</v>
      </c>
      <c r="G93" s="494"/>
      <c r="H93" s="513">
        <v>41396</v>
      </c>
      <c r="I93" s="742">
        <v>1.32026</v>
      </c>
      <c r="J93" s="810">
        <f>SUM(I93-F93)*10000</f>
        <v>-82.299999999999599</v>
      </c>
      <c r="K93" s="418">
        <f t="shared" ref="K93:K98" si="9">SUM(100000/N93)/10000</f>
        <v>10.578764188767469</v>
      </c>
      <c r="L93" s="743">
        <f>SUM((I93-F93)/J93*K93)*E93</f>
        <v>1.0578764188767468E-3</v>
      </c>
      <c r="M93" s="740" t="s">
        <v>884</v>
      </c>
      <c r="N93" s="738">
        <v>0.94528999999999996</v>
      </c>
      <c r="O93" s="811">
        <f t="shared" si="7"/>
        <v>-921.02137199754407</v>
      </c>
      <c r="P93" s="272"/>
    </row>
    <row r="94" spans="1:16" ht="15" customHeight="1">
      <c r="A94" s="448" t="s">
        <v>1174</v>
      </c>
      <c r="B94" s="448" t="s">
        <v>3</v>
      </c>
      <c r="C94" s="765" t="s">
        <v>78</v>
      </c>
      <c r="D94" s="766">
        <v>41396</v>
      </c>
      <c r="E94" s="448">
        <v>1</v>
      </c>
      <c r="F94" s="812">
        <v>0.84965000000000002</v>
      </c>
      <c r="G94" s="768"/>
      <c r="H94" s="513">
        <v>41397</v>
      </c>
      <c r="I94" s="769">
        <v>0.85485</v>
      </c>
      <c r="J94" s="810">
        <f>SUM(F94-I94)*10000</f>
        <v>-51.999999999999822</v>
      </c>
      <c r="K94" s="761">
        <f t="shared" si="9"/>
        <v>10</v>
      </c>
      <c r="L94" s="770">
        <f>SUM((F94-I94)/J94*K94)*E94</f>
        <v>1E-3</v>
      </c>
      <c r="M94" s="740" t="s">
        <v>884</v>
      </c>
      <c r="N94" s="656">
        <v>1</v>
      </c>
      <c r="O94" s="811">
        <f t="shared" si="7"/>
        <v>-519.99999999999818</v>
      </c>
      <c r="P94" s="272"/>
    </row>
    <row r="95" spans="1:16" s="310" customFormat="1" ht="15" customHeight="1">
      <c r="A95" s="14" t="s">
        <v>1150</v>
      </c>
      <c r="B95" s="14" t="s">
        <v>3</v>
      </c>
      <c r="C95" s="740" t="s">
        <v>53</v>
      </c>
      <c r="D95" s="431">
        <v>41397</v>
      </c>
      <c r="E95" s="14">
        <v>1</v>
      </c>
      <c r="F95" s="747">
        <v>0.92493000000000003</v>
      </c>
      <c r="G95" s="494"/>
      <c r="H95" s="513">
        <v>41411</v>
      </c>
      <c r="I95" s="742">
        <v>0.94330000000000003</v>
      </c>
      <c r="J95" s="810">
        <f>SUM(I95-F95)*10000</f>
        <v>183.7</v>
      </c>
      <c r="K95" s="418">
        <f t="shared" si="9"/>
        <v>10.366239232068997</v>
      </c>
      <c r="L95" s="743">
        <f>SUM((I95-F95)/J95*K95)*E95</f>
        <v>1.0366239232068996E-3</v>
      </c>
      <c r="M95" s="740" t="s">
        <v>884</v>
      </c>
      <c r="N95" s="738">
        <v>0.96467000000000003</v>
      </c>
      <c r="O95" s="811">
        <f t="shared" ref="O95:O121" si="10">SUM(J95*K95)/N95</f>
        <v>1974.0202835488556</v>
      </c>
      <c r="P95" s="354"/>
    </row>
    <row r="96" spans="1:16" ht="15" customHeight="1">
      <c r="A96" s="448" t="s">
        <v>1119</v>
      </c>
      <c r="B96" s="448" t="s">
        <v>3</v>
      </c>
      <c r="C96" s="765" t="s">
        <v>78</v>
      </c>
      <c r="D96" s="766">
        <v>41397</v>
      </c>
      <c r="E96" s="448">
        <v>1</v>
      </c>
      <c r="F96" s="812">
        <v>1.27454</v>
      </c>
      <c r="G96" s="768"/>
      <c r="H96" s="513">
        <v>41401</v>
      </c>
      <c r="I96" s="769">
        <v>1.288144</v>
      </c>
      <c r="J96" s="810">
        <f>SUM(F96-I96)*10000</f>
        <v>-136.03999999999951</v>
      </c>
      <c r="K96" s="761">
        <f t="shared" si="9"/>
        <v>10.252000000000001</v>
      </c>
      <c r="L96" s="770">
        <f>SUM((F96-I96)/J96*K96)*E96</f>
        <v>1.0252E-3</v>
      </c>
      <c r="M96" s="740" t="s">
        <v>884</v>
      </c>
      <c r="N96" s="656">
        <f>1/1.0252</f>
        <v>0.97541943035505274</v>
      </c>
      <c r="O96" s="811">
        <f t="shared" si="10"/>
        <v>-1429.8280684159947</v>
      </c>
      <c r="P96" s="354"/>
    </row>
    <row r="97" spans="1:16">
      <c r="A97" s="448" t="s">
        <v>1036</v>
      </c>
      <c r="B97" s="448" t="s">
        <v>3</v>
      </c>
      <c r="C97" s="765" t="s">
        <v>78</v>
      </c>
      <c r="D97" s="766">
        <v>41397</v>
      </c>
      <c r="E97" s="448">
        <v>1</v>
      </c>
      <c r="F97" s="812">
        <v>1.30643</v>
      </c>
      <c r="G97" s="768"/>
      <c r="H97" s="513">
        <v>41402</v>
      </c>
      <c r="I97" s="769">
        <v>1.3140000000000001</v>
      </c>
      <c r="J97" s="810">
        <f>SUM(F97-I97)*10000</f>
        <v>-75.70000000000077</v>
      </c>
      <c r="K97" s="761">
        <f t="shared" si="9"/>
        <v>10</v>
      </c>
      <c r="L97" s="770">
        <f>SUM((F97-I97)/J97*K97)*E97</f>
        <v>1E-3</v>
      </c>
      <c r="M97" s="740" t="s">
        <v>884</v>
      </c>
      <c r="N97" s="656">
        <v>1</v>
      </c>
      <c r="O97" s="811">
        <f t="shared" si="10"/>
        <v>-757.00000000000773</v>
      </c>
      <c r="P97" s="354"/>
    </row>
    <row r="98" spans="1:16" s="310" customFormat="1">
      <c r="A98" s="14" t="s">
        <v>1175</v>
      </c>
      <c r="B98" s="14" t="s">
        <v>3</v>
      </c>
      <c r="C98" s="740" t="s">
        <v>53</v>
      </c>
      <c r="D98" s="431">
        <v>41397</v>
      </c>
      <c r="E98" s="14">
        <v>1</v>
      </c>
      <c r="F98" s="747">
        <v>1.56962</v>
      </c>
      <c r="G98" s="494"/>
      <c r="H98" s="513">
        <v>41400</v>
      </c>
      <c r="I98" s="742">
        <v>1.5647</v>
      </c>
      <c r="J98" s="810">
        <f t="shared" ref="J98:J103" si="11">SUM(I98-F98)*10000</f>
        <v>-49.200000000000358</v>
      </c>
      <c r="K98" s="418">
        <f t="shared" si="9"/>
        <v>9.6714604872481775</v>
      </c>
      <c r="L98" s="743">
        <f t="shared" ref="L98:L103" si="12">SUM((I98-F98)/J98*K98)*E98</f>
        <v>9.6714604872481769E-4</v>
      </c>
      <c r="M98" s="740" t="s">
        <v>884</v>
      </c>
      <c r="N98" s="738">
        <v>1.0339700000000001</v>
      </c>
      <c r="O98" s="811">
        <f t="shared" si="10"/>
        <v>-460.20276794550495</v>
      </c>
      <c r="P98" s="272"/>
    </row>
    <row r="99" spans="1:16" s="310" customFormat="1" ht="15" customHeight="1">
      <c r="A99" s="14" t="s">
        <v>1032</v>
      </c>
      <c r="B99" s="14" t="s">
        <v>3</v>
      </c>
      <c r="C99" s="740" t="s">
        <v>53</v>
      </c>
      <c r="D99" s="431">
        <v>41397</v>
      </c>
      <c r="E99" s="14">
        <v>1</v>
      </c>
      <c r="F99" s="747">
        <v>1.01024</v>
      </c>
      <c r="G99" s="494"/>
      <c r="H99" s="513">
        <v>41400</v>
      </c>
      <c r="I99" s="742">
        <v>1.0069999999999999</v>
      </c>
      <c r="J99" s="810">
        <f t="shared" si="11"/>
        <v>-32.400000000001313</v>
      </c>
      <c r="K99" s="418">
        <f t="shared" ref="K99:K104" si="13">SUM(100000/N99)/10000</f>
        <v>9.9304865938430993</v>
      </c>
      <c r="L99" s="743">
        <f t="shared" si="12"/>
        <v>9.9304865938431002E-4</v>
      </c>
      <c r="M99" s="740" t="s">
        <v>884</v>
      </c>
      <c r="N99" s="738">
        <f>I99</f>
        <v>1.0069999999999999</v>
      </c>
      <c r="O99" s="811">
        <f t="shared" si="10"/>
        <v>-319.51118732922492</v>
      </c>
      <c r="P99" s="272"/>
    </row>
    <row r="100" spans="1:16" s="310" customFormat="1">
      <c r="A100" s="14" t="s">
        <v>1148</v>
      </c>
      <c r="B100" s="14" t="s">
        <v>3</v>
      </c>
      <c r="C100" s="740" t="s">
        <v>53</v>
      </c>
      <c r="D100" s="431">
        <v>41397</v>
      </c>
      <c r="E100" s="14">
        <v>1</v>
      </c>
      <c r="F100" s="747">
        <v>0.93474000000000002</v>
      </c>
      <c r="G100" s="494"/>
      <c r="H100" s="513">
        <v>41402</v>
      </c>
      <c r="I100" s="742">
        <v>0.93659999999999999</v>
      </c>
      <c r="J100" s="810">
        <f t="shared" si="11"/>
        <v>18.599999999999728</v>
      </c>
      <c r="K100" s="418">
        <f t="shared" si="13"/>
        <v>10.676916506512919</v>
      </c>
      <c r="L100" s="743">
        <f t="shared" si="12"/>
        <v>1.0676916506512919E-3</v>
      </c>
      <c r="M100" s="740" t="s">
        <v>884</v>
      </c>
      <c r="N100" s="738">
        <f>I100</f>
        <v>0.93659999999999999</v>
      </c>
      <c r="O100" s="811">
        <f t="shared" si="10"/>
        <v>212.03357572190623</v>
      </c>
      <c r="P100" s="354"/>
    </row>
    <row r="101" spans="1:16" s="310" customFormat="1">
      <c r="A101" s="14" t="s">
        <v>1144</v>
      </c>
      <c r="B101" s="14" t="s">
        <v>3</v>
      </c>
      <c r="C101" s="740" t="s">
        <v>53</v>
      </c>
      <c r="D101" s="431">
        <v>41400</v>
      </c>
      <c r="E101" s="14">
        <v>1</v>
      </c>
      <c r="F101" s="747">
        <v>1.2266699999999999</v>
      </c>
      <c r="G101" s="494"/>
      <c r="H101" s="513">
        <v>41410</v>
      </c>
      <c r="I101" s="742">
        <v>1.2384999999999999</v>
      </c>
      <c r="J101" s="810">
        <f t="shared" si="11"/>
        <v>118.30000000000007</v>
      </c>
      <c r="K101" s="418">
        <f t="shared" si="13"/>
        <v>10.366776554498143</v>
      </c>
      <c r="L101" s="743">
        <f t="shared" si="12"/>
        <v>1.0366776554498144E-3</v>
      </c>
      <c r="M101" s="740" t="s">
        <v>884</v>
      </c>
      <c r="N101" s="738">
        <v>0.96462000000000003</v>
      </c>
      <c r="O101" s="811">
        <f t="shared" si="10"/>
        <v>1271.3707640284579</v>
      </c>
      <c r="P101" s="354"/>
    </row>
    <row r="102" spans="1:16" s="310" customFormat="1">
      <c r="A102" s="14" t="s">
        <v>1033</v>
      </c>
      <c r="B102" s="14" t="s">
        <v>3</v>
      </c>
      <c r="C102" s="740" t="s">
        <v>53</v>
      </c>
      <c r="D102" s="431">
        <v>41400</v>
      </c>
      <c r="E102" s="14">
        <v>1</v>
      </c>
      <c r="F102" s="747">
        <v>1.4555199999999999</v>
      </c>
      <c r="G102" s="494"/>
      <c r="H102" s="513">
        <v>41402</v>
      </c>
      <c r="I102" s="742">
        <v>1.4534</v>
      </c>
      <c r="J102" s="810">
        <f t="shared" si="11"/>
        <v>-21.199999999998997</v>
      </c>
      <c r="K102" s="418">
        <f t="shared" si="13"/>
        <v>10.63648740639891</v>
      </c>
      <c r="L102" s="743">
        <f t="shared" si="12"/>
        <v>1.0636487406398909E-3</v>
      </c>
      <c r="M102" s="740" t="s">
        <v>884</v>
      </c>
      <c r="N102" s="738">
        <v>0.94016</v>
      </c>
      <c r="O102" s="811">
        <f t="shared" si="10"/>
        <v>-239.8459124145318</v>
      </c>
      <c r="P102" s="354"/>
    </row>
    <row r="103" spans="1:16" s="310" customFormat="1">
      <c r="A103" s="14" t="s">
        <v>1174</v>
      </c>
      <c r="B103" s="14" t="s">
        <v>3</v>
      </c>
      <c r="C103" s="740" t="s">
        <v>53</v>
      </c>
      <c r="D103" s="431">
        <v>41400</v>
      </c>
      <c r="E103" s="14">
        <v>1</v>
      </c>
      <c r="F103" s="747">
        <v>0.85297999999999996</v>
      </c>
      <c r="G103" s="494"/>
      <c r="H103" s="513">
        <v>41401</v>
      </c>
      <c r="I103" s="742">
        <v>0.84848000000000001</v>
      </c>
      <c r="J103" s="810">
        <f t="shared" si="11"/>
        <v>-44.999999999999488</v>
      </c>
      <c r="K103" s="418">
        <f t="shared" si="13"/>
        <v>10</v>
      </c>
      <c r="L103" s="743">
        <f t="shared" si="12"/>
        <v>1E-3</v>
      </c>
      <c r="M103" s="740" t="s">
        <v>884</v>
      </c>
      <c r="N103" s="738">
        <v>1</v>
      </c>
      <c r="O103" s="811">
        <f t="shared" si="10"/>
        <v>-449.99999999999488</v>
      </c>
      <c r="P103" s="354"/>
    </row>
    <row r="104" spans="1:16">
      <c r="A104" s="448" t="s">
        <v>1178</v>
      </c>
      <c r="B104" s="448" t="s">
        <v>3</v>
      </c>
      <c r="C104" s="765" t="s">
        <v>78</v>
      </c>
      <c r="D104" s="766">
        <v>41401</v>
      </c>
      <c r="E104" s="448">
        <v>1</v>
      </c>
      <c r="F104" s="812">
        <v>1.82494</v>
      </c>
      <c r="G104" s="768"/>
      <c r="H104" s="513">
        <v>41401</v>
      </c>
      <c r="I104" s="769">
        <v>1.8399300000000001</v>
      </c>
      <c r="J104" s="810">
        <f>SUM(F104-I104)*10000</f>
        <v>-149.9000000000006</v>
      </c>
      <c r="K104" s="761">
        <f t="shared" si="13"/>
        <v>8.5126000000000008</v>
      </c>
      <c r="L104" s="770">
        <f>SUM((F104-I104)/J104*K104)*E104</f>
        <v>8.5126000000000006E-4</v>
      </c>
      <c r="M104" s="740" t="s">
        <v>884</v>
      </c>
      <c r="N104" s="656">
        <f>1/0.85126</f>
        <v>1.1747292249136574</v>
      </c>
      <c r="O104" s="811">
        <f t="shared" si="10"/>
        <v>-1086.2407378124044</v>
      </c>
      <c r="P104" s="354"/>
    </row>
    <row r="105" spans="1:16" s="310" customFormat="1">
      <c r="A105" s="448" t="s">
        <v>1168</v>
      </c>
      <c r="B105" s="448" t="s">
        <v>3</v>
      </c>
      <c r="C105" s="765" t="s">
        <v>78</v>
      </c>
      <c r="D105" s="766">
        <v>41402</v>
      </c>
      <c r="E105" s="448">
        <v>1</v>
      </c>
      <c r="F105" s="812">
        <v>105.23099999999999</v>
      </c>
      <c r="G105" s="768"/>
      <c r="H105" s="513">
        <v>41403</v>
      </c>
      <c r="I105" s="769">
        <v>106.114</v>
      </c>
      <c r="J105" s="810">
        <f>SUM(F105-I105)*10000</f>
        <v>-8830.0000000000982</v>
      </c>
      <c r="K105" s="761">
        <f>SUM(100000/N105)/100</f>
        <v>10.102234614296682</v>
      </c>
      <c r="L105" s="770">
        <f>SUM((F105-I105)/J105*K105)*E105</f>
        <v>1.0102234614296681E-3</v>
      </c>
      <c r="M105" s="740" t="s">
        <v>884</v>
      </c>
      <c r="N105" s="656">
        <v>98.988</v>
      </c>
      <c r="O105" s="811">
        <f t="shared" si="10"/>
        <v>-901.14692330626644</v>
      </c>
      <c r="P105" s="354"/>
    </row>
    <row r="106" spans="1:16" s="310" customFormat="1">
      <c r="A106" s="14" t="s">
        <v>1031</v>
      </c>
      <c r="B106" s="14" t="s">
        <v>3</v>
      </c>
      <c r="C106" s="740" t="s">
        <v>53</v>
      </c>
      <c r="D106" s="431">
        <v>41402</v>
      </c>
      <c r="E106" s="14">
        <v>1</v>
      </c>
      <c r="F106" s="747">
        <v>0.84436</v>
      </c>
      <c r="G106" s="494"/>
      <c r="H106" s="513">
        <v>41403</v>
      </c>
      <c r="I106" s="742">
        <v>0.8448</v>
      </c>
      <c r="J106" s="810">
        <f>SUM(I106-F106)*10000</f>
        <v>4.3999999999999595</v>
      </c>
      <c r="K106" s="418">
        <f>SUM(100000/N106)/10000</f>
        <v>15.532400000000001</v>
      </c>
      <c r="L106" s="743">
        <f>SUM((I106-F106)/J106*K106)*E106</f>
        <v>1.5532400000000002E-3</v>
      </c>
      <c r="M106" s="740" t="s">
        <v>884</v>
      </c>
      <c r="N106" s="738">
        <f>1/1.55324</f>
        <v>0.64381550822796219</v>
      </c>
      <c r="O106" s="811">
        <f t="shared" si="10"/>
        <v>106.15239789439904</v>
      </c>
      <c r="P106" s="354"/>
    </row>
    <row r="107" spans="1:16" s="310" customFormat="1">
      <c r="A107" s="448" t="s">
        <v>1146</v>
      </c>
      <c r="B107" s="448" t="s">
        <v>3</v>
      </c>
      <c r="C107" s="765" t="s">
        <v>78</v>
      </c>
      <c r="D107" s="766">
        <v>41402</v>
      </c>
      <c r="E107" s="448">
        <v>1</v>
      </c>
      <c r="F107" s="812">
        <v>1.51999</v>
      </c>
      <c r="G107" s="768"/>
      <c r="H107" s="513">
        <v>41402</v>
      </c>
      <c r="I107" s="769">
        <v>1.5288900000000001</v>
      </c>
      <c r="J107" s="810">
        <f>SUM(F107-I107)*10000</f>
        <v>-89.000000000001307</v>
      </c>
      <c r="K107" s="761">
        <f>SUM(100000/N107)/10000</f>
        <v>10.183500000000002</v>
      </c>
      <c r="L107" s="770">
        <f>SUM((F107-I107)/J107*K107)*E107</f>
        <v>1.0183500000000001E-3</v>
      </c>
      <c r="M107" s="740" t="s">
        <v>884</v>
      </c>
      <c r="N107" s="656">
        <f>1/1.01835</f>
        <v>0.98198065498109677</v>
      </c>
      <c r="O107" s="811">
        <f t="shared" si="10"/>
        <v>-922.96268302501392</v>
      </c>
      <c r="P107" s="354"/>
    </row>
    <row r="108" spans="1:16" s="310" customFormat="1">
      <c r="A108" s="448" t="s">
        <v>1142</v>
      </c>
      <c r="B108" s="448" t="s">
        <v>3</v>
      </c>
      <c r="C108" s="765" t="s">
        <v>78</v>
      </c>
      <c r="D108" s="766">
        <v>41402</v>
      </c>
      <c r="E108" s="448">
        <v>1</v>
      </c>
      <c r="F108" s="812">
        <v>83.665999999999997</v>
      </c>
      <c r="G108" s="768"/>
      <c r="H108" s="513">
        <v>41403</v>
      </c>
      <c r="I108" s="769">
        <v>83.146000000000001</v>
      </c>
      <c r="J108" s="810">
        <f>SUM(F108-I108)*10000</f>
        <v>5199.99999999996</v>
      </c>
      <c r="K108" s="761">
        <f>SUM(100000/N108)/100</f>
        <v>10.102234614296682</v>
      </c>
      <c r="L108" s="770">
        <f>SUM((F108-I108)/J108*K108)*E108</f>
        <v>1.0102234614296683E-3</v>
      </c>
      <c r="M108" s="740" t="s">
        <v>884</v>
      </c>
      <c r="N108" s="656">
        <v>98.988</v>
      </c>
      <c r="O108" s="811">
        <f t="shared" si="10"/>
        <v>530.6867498519249</v>
      </c>
      <c r="P108" s="354"/>
    </row>
    <row r="109" spans="1:16" s="310" customFormat="1">
      <c r="A109" s="448" t="s">
        <v>1148</v>
      </c>
      <c r="B109" s="448" t="s">
        <v>3</v>
      </c>
      <c r="C109" s="765" t="s">
        <v>78</v>
      </c>
      <c r="D109" s="766">
        <v>41403</v>
      </c>
      <c r="E109" s="448">
        <v>1</v>
      </c>
      <c r="F109" s="812">
        <v>0.93361000000000005</v>
      </c>
      <c r="G109" s="768"/>
      <c r="H109" s="513">
        <v>41403</v>
      </c>
      <c r="I109" s="769">
        <v>0.93635000000000002</v>
      </c>
      <c r="J109" s="810">
        <f>SUM(F109-I109)*10000</f>
        <v>-27.399999999999647</v>
      </c>
      <c r="K109" s="761">
        <f>SUM(100000/N109)/10000</f>
        <v>10.679767181075452</v>
      </c>
      <c r="L109" s="770">
        <f>SUM((F109-I109)/J109*K109)*E109</f>
        <v>1.0679767181075452E-3</v>
      </c>
      <c r="M109" s="740" t="s">
        <v>884</v>
      </c>
      <c r="N109" s="656">
        <f>I109</f>
        <v>0.93635000000000002</v>
      </c>
      <c r="O109" s="811">
        <f t="shared" si="10"/>
        <v>-312.51735009501107</v>
      </c>
      <c r="P109" s="354"/>
    </row>
    <row r="110" spans="1:16" s="310" customFormat="1">
      <c r="A110" s="14" t="s">
        <v>1276</v>
      </c>
      <c r="B110" s="14" t="s">
        <v>3</v>
      </c>
      <c r="C110" s="740" t="s">
        <v>53</v>
      </c>
      <c r="D110" s="431">
        <v>41403</v>
      </c>
      <c r="E110" s="14">
        <v>1</v>
      </c>
      <c r="F110" s="747">
        <v>131.024</v>
      </c>
      <c r="G110" s="494"/>
      <c r="H110" s="513">
        <v>41409</v>
      </c>
      <c r="I110" s="742">
        <v>131.31200000000001</v>
      </c>
      <c r="J110" s="810">
        <f>SUM(I110-F110)*10000</f>
        <v>2880.0000000001091</v>
      </c>
      <c r="K110" s="418">
        <f>SUM(100000/N110)/100</f>
        <v>9.7661018604424044</v>
      </c>
      <c r="L110" s="743">
        <f>SUM((I110-F110)/J110*K110)*E110</f>
        <v>9.7661018604424049E-4</v>
      </c>
      <c r="M110" s="740" t="s">
        <v>884</v>
      </c>
      <c r="N110" s="738">
        <v>102.395</v>
      </c>
      <c r="O110" s="811">
        <f t="shared" si="10"/>
        <v>274.68502717979578</v>
      </c>
      <c r="P110" s="354"/>
    </row>
    <row r="111" spans="1:16" s="310" customFormat="1">
      <c r="A111" s="448" t="s">
        <v>1036</v>
      </c>
      <c r="B111" s="448" t="s">
        <v>3</v>
      </c>
      <c r="C111" s="765" t="s">
        <v>78</v>
      </c>
      <c r="D111" s="766">
        <v>41404</v>
      </c>
      <c r="E111" s="448">
        <v>1</v>
      </c>
      <c r="F111" s="812"/>
      <c r="G111" s="768"/>
      <c r="H111" s="513">
        <v>41404</v>
      </c>
      <c r="I111" s="769"/>
      <c r="J111" s="810">
        <f>SUM(F111-I111)*10000</f>
        <v>0</v>
      </c>
      <c r="K111" s="761">
        <f t="shared" ref="K111:K125" si="14">SUM(100000/N111)/10000</f>
        <v>10</v>
      </c>
      <c r="L111" s="770" t="e">
        <f>SUM((F111-I111)/J111*K111)*E111</f>
        <v>#DIV/0!</v>
      </c>
      <c r="M111" s="740" t="s">
        <v>884</v>
      </c>
      <c r="N111" s="656">
        <v>1</v>
      </c>
      <c r="O111" s="811">
        <f t="shared" si="10"/>
        <v>0</v>
      </c>
      <c r="P111" s="354"/>
    </row>
    <row r="112" spans="1:16" s="310" customFormat="1">
      <c r="A112" s="14" t="s">
        <v>1175</v>
      </c>
      <c r="B112" s="14" t="s">
        <v>3</v>
      </c>
      <c r="C112" s="740" t="s">
        <v>53</v>
      </c>
      <c r="D112" s="431">
        <v>41404</v>
      </c>
      <c r="E112" s="14">
        <v>1</v>
      </c>
      <c r="F112" s="747">
        <v>1.5551999999999999</v>
      </c>
      <c r="G112" s="494"/>
      <c r="H112" s="513">
        <v>41404</v>
      </c>
      <c r="I112" s="742">
        <v>1.55179</v>
      </c>
      <c r="J112" s="810">
        <f>SUM(I112-F112)*10000</f>
        <v>-34.099999999999127</v>
      </c>
      <c r="K112" s="418">
        <f t="shared" si="14"/>
        <v>9.9355184850321407</v>
      </c>
      <c r="L112" s="743">
        <f>SUM((I112-F112)/J112*K112)*E112</f>
        <v>9.9355184850321416E-4</v>
      </c>
      <c r="M112" s="740" t="s">
        <v>884</v>
      </c>
      <c r="N112" s="738">
        <v>1.0064900000000001</v>
      </c>
      <c r="O112" s="811">
        <f t="shared" si="10"/>
        <v>-336.6165390014678</v>
      </c>
      <c r="P112" s="354"/>
    </row>
    <row r="113" spans="1:16" s="310" customFormat="1">
      <c r="A113" s="448" t="s">
        <v>1033</v>
      </c>
      <c r="B113" s="448" t="s">
        <v>3</v>
      </c>
      <c r="C113" s="765" t="s">
        <v>78</v>
      </c>
      <c r="D113" s="766">
        <v>41408</v>
      </c>
      <c r="E113" s="448">
        <v>1</v>
      </c>
      <c r="F113" s="812">
        <v>1.4648699999999999</v>
      </c>
      <c r="G113" s="768"/>
      <c r="H113" s="513">
        <v>41409</v>
      </c>
      <c r="I113" s="769">
        <v>1.47424</v>
      </c>
      <c r="J113" s="810">
        <f>SUM(F113-I113)*10000</f>
        <v>-93.700000000001012</v>
      </c>
      <c r="K113" s="761">
        <f t="shared" si="14"/>
        <v>10.345541071798054</v>
      </c>
      <c r="L113" s="770">
        <f>SUM((F113-I113)/J113*K113)*E113</f>
        <v>1.0345541071798054E-3</v>
      </c>
      <c r="M113" s="740" t="s">
        <v>884</v>
      </c>
      <c r="N113" s="656">
        <v>0.96660000000000001</v>
      </c>
      <c r="O113" s="811">
        <f t="shared" si="10"/>
        <v>-1002.8731620396112</v>
      </c>
      <c r="P113" s="354"/>
    </row>
    <row r="114" spans="1:16" s="310" customFormat="1">
      <c r="A114" s="14" t="s">
        <v>1141</v>
      </c>
      <c r="B114" s="14" t="s">
        <v>3</v>
      </c>
      <c r="C114" s="740" t="s">
        <v>53</v>
      </c>
      <c r="D114" s="431">
        <v>41409</v>
      </c>
      <c r="E114" s="14">
        <v>1</v>
      </c>
      <c r="F114" s="747"/>
      <c r="G114" s="494"/>
      <c r="H114" s="513">
        <v>41411</v>
      </c>
      <c r="I114" s="742"/>
      <c r="J114" s="810">
        <f>SUM(I114-F114)*10000</f>
        <v>0</v>
      </c>
      <c r="K114" s="418">
        <f t="shared" si="14"/>
        <v>9.811424422597673</v>
      </c>
      <c r="L114" s="743" t="e">
        <f>SUM((I114-F114)/J114*K114)*E114</f>
        <v>#DIV/0!</v>
      </c>
      <c r="M114" s="740" t="s">
        <v>884</v>
      </c>
      <c r="N114" s="738">
        <v>1.01922</v>
      </c>
      <c r="O114" s="811">
        <f t="shared" si="10"/>
        <v>0</v>
      </c>
      <c r="P114" s="354"/>
    </row>
    <row r="115" spans="1:16">
      <c r="A115" s="14" t="s">
        <v>1143</v>
      </c>
      <c r="B115" s="14" t="s">
        <v>3</v>
      </c>
      <c r="C115" s="740" t="s">
        <v>53</v>
      </c>
      <c r="D115" s="431">
        <v>41415</v>
      </c>
      <c r="E115" s="14">
        <v>1</v>
      </c>
      <c r="F115" s="747">
        <v>1.00735</v>
      </c>
      <c r="G115" s="494"/>
      <c r="H115" s="513">
        <v>41416</v>
      </c>
      <c r="I115" s="742">
        <v>1.0005200000000001</v>
      </c>
      <c r="J115" s="810">
        <f>SUM(I115-F115)*10000</f>
        <v>-68.299999999998917</v>
      </c>
      <c r="K115" s="418">
        <f t="shared" si="14"/>
        <v>9.7405127405906651</v>
      </c>
      <c r="L115" s="743">
        <f>SUM((I115-F115)/J115*K115)*E115</f>
        <v>9.7405127405906654E-4</v>
      </c>
      <c r="M115" s="740" t="s">
        <v>884</v>
      </c>
      <c r="N115" s="738">
        <v>1.02664</v>
      </c>
      <c r="O115" s="811">
        <f t="shared" si="10"/>
        <v>-648.01392911081962</v>
      </c>
    </row>
    <row r="116" spans="1:16">
      <c r="A116" s="14" t="s">
        <v>1174</v>
      </c>
      <c r="B116" s="14" t="s">
        <v>3</v>
      </c>
      <c r="C116" s="740" t="s">
        <v>53</v>
      </c>
      <c r="D116" s="431">
        <v>41415</v>
      </c>
      <c r="E116" s="14">
        <v>1</v>
      </c>
      <c r="F116" s="747">
        <v>0.81925000000000003</v>
      </c>
      <c r="G116" s="494"/>
      <c r="H116" s="513">
        <v>41416</v>
      </c>
      <c r="I116" s="742">
        <v>0.81174999999999997</v>
      </c>
      <c r="J116" s="810">
        <f>SUM(I116-F116)*10000</f>
        <v>-75.000000000000625</v>
      </c>
      <c r="K116" s="418">
        <f t="shared" si="14"/>
        <v>10</v>
      </c>
      <c r="L116" s="743">
        <f>SUM((I116-F116)/J116*K116)*E116</f>
        <v>1E-3</v>
      </c>
      <c r="M116" s="740" t="s">
        <v>884</v>
      </c>
      <c r="N116" s="738">
        <v>1</v>
      </c>
      <c r="O116" s="811">
        <f t="shared" si="10"/>
        <v>-750.00000000000625</v>
      </c>
    </row>
    <row r="117" spans="1:16">
      <c r="A117" s="14" t="s">
        <v>1145</v>
      </c>
      <c r="B117" s="14" t="s">
        <v>3</v>
      </c>
      <c r="C117" s="740" t="s">
        <v>53</v>
      </c>
      <c r="D117" s="431">
        <v>41415</v>
      </c>
      <c r="E117" s="14">
        <v>1</v>
      </c>
      <c r="F117" s="747">
        <v>0.94920000000000004</v>
      </c>
      <c r="G117" s="494"/>
      <c r="H117" s="513">
        <v>41417</v>
      </c>
      <c r="I117" s="742">
        <v>0.94460999999999995</v>
      </c>
      <c r="J117" s="810">
        <f>SUM(I117-F117)*10000</f>
        <v>-45.900000000000944</v>
      </c>
      <c r="K117" s="418">
        <f t="shared" si="14"/>
        <v>9.694901451326747E-2</v>
      </c>
      <c r="L117" s="743">
        <f>SUM((I117-F117)/J117*K117)*E117</f>
        <v>9.6949014513267459E-6</v>
      </c>
      <c r="M117" s="740" t="s">
        <v>884</v>
      </c>
      <c r="N117" s="738">
        <v>103.14700000000001</v>
      </c>
      <c r="O117" s="811">
        <f t="shared" si="10"/>
        <v>-4.3141921395281183E-2</v>
      </c>
      <c r="P117" s="354"/>
    </row>
    <row r="118" spans="1:16">
      <c r="A118" s="14" t="s">
        <v>1059</v>
      </c>
      <c r="B118" s="14" t="s">
        <v>3</v>
      </c>
      <c r="C118" s="740" t="s">
        <v>53</v>
      </c>
      <c r="D118" s="431">
        <v>41415</v>
      </c>
      <c r="E118" s="14">
        <v>1</v>
      </c>
      <c r="F118" s="747">
        <v>0.98304999999999998</v>
      </c>
      <c r="G118" s="494"/>
      <c r="H118" s="513">
        <v>41416</v>
      </c>
      <c r="I118" s="742">
        <v>0.97369000000000006</v>
      </c>
      <c r="J118" s="810">
        <f>SUM(I118-F118)*10000</f>
        <v>-93.599999999999241</v>
      </c>
      <c r="K118" s="418">
        <f t="shared" si="14"/>
        <v>10</v>
      </c>
      <c r="L118" s="743">
        <f>SUM((I118-F118)/J118*K118)*E118</f>
        <v>1E-3</v>
      </c>
      <c r="M118" s="740" t="s">
        <v>884</v>
      </c>
      <c r="N118" s="738">
        <v>1</v>
      </c>
      <c r="O118" s="811">
        <f t="shared" si="10"/>
        <v>-935.99999999999238</v>
      </c>
    </row>
    <row r="119" spans="1:16">
      <c r="A119" s="448" t="s">
        <v>1146</v>
      </c>
      <c r="B119" s="448" t="s">
        <v>3</v>
      </c>
      <c r="C119" s="765" t="s">
        <v>78</v>
      </c>
      <c r="D119" s="766">
        <v>41415</v>
      </c>
      <c r="E119" s="448">
        <v>1</v>
      </c>
      <c r="F119" s="812">
        <v>1.552</v>
      </c>
      <c r="G119" s="768"/>
      <c r="H119" s="513">
        <v>41417</v>
      </c>
      <c r="I119" s="769">
        <v>1.5659799999999999</v>
      </c>
      <c r="J119" s="810">
        <f>SUM(F119-I119)*10000</f>
        <v>-139.79999999999882</v>
      </c>
      <c r="K119" s="761">
        <f t="shared" si="14"/>
        <v>9.6984999999999992</v>
      </c>
      <c r="L119" s="770">
        <f>SUM((F119-I119)/J119*K119)*E119</f>
        <v>9.6984999999999986E-4</v>
      </c>
      <c r="M119" s="740" t="s">
        <v>884</v>
      </c>
      <c r="N119" s="656">
        <f>1/0.96985</f>
        <v>1.0310872815383822</v>
      </c>
      <c r="O119" s="811">
        <f t="shared" si="10"/>
        <v>-1314.9714134549888</v>
      </c>
    </row>
    <row r="120" spans="1:16">
      <c r="A120" s="14" t="s">
        <v>1147</v>
      </c>
      <c r="B120" s="14" t="s">
        <v>3</v>
      </c>
      <c r="C120" s="740" t="s">
        <v>53</v>
      </c>
      <c r="D120" s="431">
        <v>41421</v>
      </c>
      <c r="E120" s="14">
        <v>1</v>
      </c>
      <c r="F120" s="747">
        <v>1.514</v>
      </c>
      <c r="G120" s="494"/>
      <c r="H120" s="513">
        <v>41422</v>
      </c>
      <c r="I120" s="742">
        <v>1.5063</v>
      </c>
      <c r="J120" s="810">
        <f>SUM(I120-F120)*10000</f>
        <v>-77.000000000000398</v>
      </c>
      <c r="K120" s="418">
        <f t="shared" si="14"/>
        <v>10</v>
      </c>
      <c r="L120" s="743">
        <f>SUM((I120-F120)/J120*K120)*E120</f>
        <v>1E-3</v>
      </c>
      <c r="M120" s="740" t="s">
        <v>884</v>
      </c>
      <c r="N120" s="738">
        <v>1</v>
      </c>
      <c r="O120" s="811">
        <f t="shared" si="10"/>
        <v>-770.00000000000398</v>
      </c>
    </row>
    <row r="121" spans="1:16">
      <c r="A121" s="448" t="s">
        <v>1060</v>
      </c>
      <c r="B121" s="448" t="s">
        <v>3</v>
      </c>
      <c r="C121" s="765" t="s">
        <v>78</v>
      </c>
      <c r="D121" s="766">
        <v>41421</v>
      </c>
      <c r="E121" s="448">
        <v>1</v>
      </c>
      <c r="F121" s="812">
        <v>1.262</v>
      </c>
      <c r="G121" s="768"/>
      <c r="H121" s="513">
        <v>41422</v>
      </c>
      <c r="I121" s="769">
        <v>1.2663</v>
      </c>
      <c r="J121" s="810">
        <f>SUM(F121-I121)*10000</f>
        <v>-42.999999999999702</v>
      </c>
      <c r="K121" s="761">
        <f t="shared" si="14"/>
        <v>7.8970228223959564</v>
      </c>
      <c r="L121" s="770">
        <f>SUM((F121-I121)/J121*K121)*E121</f>
        <v>7.8970228223959572E-4</v>
      </c>
      <c r="M121" s="740" t="s">
        <v>884</v>
      </c>
      <c r="N121" s="656">
        <f>I121</f>
        <v>1.2663</v>
      </c>
      <c r="O121" s="811">
        <f t="shared" si="10"/>
        <v>-268.16076866700132</v>
      </c>
    </row>
    <row r="122" spans="1:16">
      <c r="A122" s="14" t="s">
        <v>1036</v>
      </c>
      <c r="B122" s="14" t="s">
        <v>3</v>
      </c>
      <c r="C122" s="740" t="s">
        <v>53</v>
      </c>
      <c r="D122" s="431">
        <v>41415</v>
      </c>
      <c r="E122" s="14">
        <v>1</v>
      </c>
      <c r="F122" s="747">
        <v>1.2905500000000001</v>
      </c>
      <c r="G122" s="494"/>
      <c r="H122" s="513">
        <v>41422</v>
      </c>
      <c r="I122" s="742">
        <v>1.2915000000000001</v>
      </c>
      <c r="J122" s="810">
        <f>SUM(I122-F122)*10000</f>
        <v>9.5000000000000639</v>
      </c>
      <c r="K122" s="418">
        <f t="shared" si="14"/>
        <v>10</v>
      </c>
      <c r="L122" s="743">
        <f>SUM((I122-F122)/J122*K122)*E122</f>
        <v>1E-3</v>
      </c>
      <c r="M122" s="740" t="s">
        <v>884</v>
      </c>
      <c r="N122" s="738">
        <v>1</v>
      </c>
      <c r="O122" s="811">
        <f t="shared" ref="O122:O151" si="15">SUM(J122*K122)/N122</f>
        <v>95.000000000000639</v>
      </c>
    </row>
    <row r="123" spans="1:16">
      <c r="A123" s="448" t="s">
        <v>1033</v>
      </c>
      <c r="B123" s="448" t="s">
        <v>3</v>
      </c>
      <c r="C123" s="765" t="s">
        <v>78</v>
      </c>
      <c r="D123" s="766">
        <v>41425</v>
      </c>
      <c r="E123" s="448">
        <v>1</v>
      </c>
      <c r="F123" s="812">
        <v>1.4497</v>
      </c>
      <c r="G123" s="768"/>
      <c r="H123" s="513">
        <v>41428</v>
      </c>
      <c r="I123" s="769">
        <v>1.46254</v>
      </c>
      <c r="J123" s="810">
        <f>SUM(F123-I123)*10000</f>
        <v>-128.39999999999964</v>
      </c>
      <c r="K123" s="761">
        <f t="shared" si="14"/>
        <v>10.462549304763598</v>
      </c>
      <c r="L123" s="770">
        <f>SUM((F123-I123)/J123*K123)*E123</f>
        <v>1.0462549304763597E-3</v>
      </c>
      <c r="M123" s="740" t="s">
        <v>884</v>
      </c>
      <c r="N123" s="656">
        <v>0.95579000000000003</v>
      </c>
      <c r="O123" s="811">
        <f t="shared" si="15"/>
        <v>-1405.5298033371789</v>
      </c>
    </row>
    <row r="124" spans="1:16">
      <c r="A124" s="14" t="s">
        <v>1149</v>
      </c>
      <c r="B124" s="14" t="s">
        <v>3</v>
      </c>
      <c r="C124" s="740" t="s">
        <v>53</v>
      </c>
      <c r="D124" s="431">
        <v>41425</v>
      </c>
      <c r="E124" s="14">
        <v>1</v>
      </c>
      <c r="F124" s="747">
        <v>1.1987000000000001</v>
      </c>
      <c r="G124" s="494"/>
      <c r="H124" s="513">
        <v>41430</v>
      </c>
      <c r="I124" s="742">
        <v>1.2033199999999999</v>
      </c>
      <c r="J124" s="810">
        <f>SUM(I124-F124)*10000</f>
        <v>46.199999999998468</v>
      </c>
      <c r="K124" s="418">
        <f t="shared" si="14"/>
        <v>8.0157000000000007</v>
      </c>
      <c r="L124" s="743">
        <f>SUM((I124-F124)/J124*K124)*E124</f>
        <v>8.0157000000000004E-4</v>
      </c>
      <c r="M124" s="740" t="s">
        <v>884</v>
      </c>
      <c r="N124" s="742">
        <f>1/0.80157</f>
        <v>1.2475516798283368</v>
      </c>
      <c r="O124" s="811">
        <f t="shared" si="15"/>
        <v>296.84168278379019</v>
      </c>
    </row>
    <row r="125" spans="1:16">
      <c r="A125" s="14" t="s">
        <v>1059</v>
      </c>
      <c r="B125" s="14" t="s">
        <v>3</v>
      </c>
      <c r="C125" s="740" t="s">
        <v>53</v>
      </c>
      <c r="D125" s="431">
        <v>41428</v>
      </c>
      <c r="E125" s="14">
        <v>1</v>
      </c>
      <c r="F125" s="747">
        <v>0.9698</v>
      </c>
      <c r="G125" s="494"/>
      <c r="H125" s="513">
        <v>41431</v>
      </c>
      <c r="I125" s="742">
        <v>0.95240000000000002</v>
      </c>
      <c r="J125" s="810">
        <f>SUM(I125-F125)*10000</f>
        <v>-173.99999999999972</v>
      </c>
      <c r="K125" s="418">
        <f t="shared" si="14"/>
        <v>10</v>
      </c>
      <c r="L125" s="743">
        <f>SUM((I125-F125)/J125*K125)*E125</f>
        <v>1E-3</v>
      </c>
      <c r="M125" s="740" t="s">
        <v>884</v>
      </c>
      <c r="N125" s="742">
        <v>1</v>
      </c>
      <c r="O125" s="811">
        <f t="shared" si="15"/>
        <v>-1739.9999999999973</v>
      </c>
    </row>
    <row r="126" spans="1:16">
      <c r="A126" s="14" t="s">
        <v>1157</v>
      </c>
      <c r="B126" s="14" t="s">
        <v>3</v>
      </c>
      <c r="C126" s="740" t="s">
        <v>53</v>
      </c>
      <c r="D126" s="431">
        <v>41435</v>
      </c>
      <c r="E126" s="14">
        <v>1</v>
      </c>
      <c r="F126" s="747">
        <v>93.28</v>
      </c>
      <c r="G126" s="494"/>
      <c r="H126" s="513">
        <v>41436</v>
      </c>
      <c r="I126" s="742">
        <v>92.15</v>
      </c>
      <c r="J126" s="810">
        <f>SUM(I126-F126)*10000</f>
        <v>-11299.999999999955</v>
      </c>
      <c r="K126" s="418">
        <f>SUM(100000/N126)/100</f>
        <v>10.125967029851351</v>
      </c>
      <c r="L126" s="743">
        <f>SUM((I126-F126)/J126*K126)*E126</f>
        <v>1.0125967029851351E-3</v>
      </c>
      <c r="M126" s="740" t="s">
        <v>884</v>
      </c>
      <c r="N126" s="738">
        <v>98.756</v>
      </c>
      <c r="O126" s="811">
        <f t="shared" si="15"/>
        <v>-1158.6478536728887</v>
      </c>
    </row>
    <row r="127" spans="1:16">
      <c r="A127" s="14" t="s">
        <v>1150</v>
      </c>
      <c r="B127" s="14" t="s">
        <v>3</v>
      </c>
      <c r="C127" s="740" t="s">
        <v>53</v>
      </c>
      <c r="D127" s="431">
        <v>41435</v>
      </c>
      <c r="E127" s="14">
        <v>1</v>
      </c>
      <c r="F127" s="747">
        <v>0.91854999999999998</v>
      </c>
      <c r="G127" s="494"/>
      <c r="H127" s="513">
        <v>41436</v>
      </c>
      <c r="I127" s="742">
        <v>0.9133</v>
      </c>
      <c r="J127" s="810">
        <f>SUM(I127-F127)*10000</f>
        <v>-52.499999999999773</v>
      </c>
      <c r="K127" s="418">
        <f>SUM(100000/N127)/10000</f>
        <v>10.713864812453796</v>
      </c>
      <c r="L127" s="743">
        <f>SUM((I127-F127)/J127*K127)*E127</f>
        <v>1.0713864812453794E-3</v>
      </c>
      <c r="M127" s="740" t="s">
        <v>884</v>
      </c>
      <c r="N127" s="738">
        <v>0.93337000000000003</v>
      </c>
      <c r="O127" s="811">
        <f t="shared" si="15"/>
        <v>-602.63122090255933</v>
      </c>
    </row>
    <row r="128" spans="1:16">
      <c r="A128" s="14" t="s">
        <v>1151</v>
      </c>
      <c r="B128" s="14" t="s">
        <v>3</v>
      </c>
      <c r="C128" s="740" t="s">
        <v>53</v>
      </c>
      <c r="D128" s="431">
        <v>41435</v>
      </c>
      <c r="E128" s="14">
        <v>1</v>
      </c>
      <c r="F128" s="747">
        <v>96.53</v>
      </c>
      <c r="G128" s="494"/>
      <c r="H128" s="513">
        <v>41437</v>
      </c>
      <c r="I128" s="742">
        <v>95.635999999999996</v>
      </c>
      <c r="J128" s="810">
        <f>SUM(I128-F128)*10000</f>
        <v>-8940.0000000000546</v>
      </c>
      <c r="K128" s="418">
        <f>SUM(100000/N128)/100</f>
        <v>10.416449657298806</v>
      </c>
      <c r="L128" s="743">
        <f>SUM((I128-F128)/J128*K128)*E128</f>
        <v>1.0416449657298806E-3</v>
      </c>
      <c r="M128" s="740" t="s">
        <v>884</v>
      </c>
      <c r="N128" s="738">
        <v>96.001999999999995</v>
      </c>
      <c r="O128" s="811">
        <f t="shared" si="15"/>
        <v>-970.01166575958723</v>
      </c>
    </row>
    <row r="129" spans="1:16">
      <c r="A129" s="448" t="s">
        <v>1141</v>
      </c>
      <c r="B129" s="448" t="s">
        <v>3</v>
      </c>
      <c r="C129" s="765" t="s">
        <v>78</v>
      </c>
      <c r="D129" s="766">
        <v>41435</v>
      </c>
      <c r="E129" s="448">
        <v>1</v>
      </c>
      <c r="F129" s="812">
        <v>1.3443000000000001</v>
      </c>
      <c r="G129" s="768"/>
      <c r="H129" s="513">
        <v>41437</v>
      </c>
      <c r="I129" s="769">
        <v>1.3539000000000001</v>
      </c>
      <c r="J129" s="810">
        <f>SUM(F129-I129)*10000</f>
        <v>-96.000000000000526</v>
      </c>
      <c r="K129" s="761">
        <f t="shared" ref="K129:K136" si="16">SUM(100000/N129)/10000</f>
        <v>9.8169145437588963</v>
      </c>
      <c r="L129" s="770">
        <f>SUM((F129-I129)/J129*K129)*E129</f>
        <v>9.8169145437588959E-4</v>
      </c>
      <c r="M129" s="740" t="s">
        <v>884</v>
      </c>
      <c r="N129" s="656">
        <v>1.0186500000000001</v>
      </c>
      <c r="O129" s="811">
        <f t="shared" si="15"/>
        <v>-925.16938713086847</v>
      </c>
    </row>
    <row r="130" spans="1:16">
      <c r="A130" s="448" t="s">
        <v>1175</v>
      </c>
      <c r="B130" s="448" t="s">
        <v>3</v>
      </c>
      <c r="C130" s="765" t="s">
        <v>78</v>
      </c>
      <c r="D130" s="766">
        <v>41435</v>
      </c>
      <c r="E130" s="448">
        <v>1</v>
      </c>
      <c r="F130" s="812">
        <v>1.579</v>
      </c>
      <c r="G130" s="768"/>
      <c r="H130" s="513">
        <v>41438</v>
      </c>
      <c r="I130" s="769">
        <v>1.59378</v>
      </c>
      <c r="J130" s="810">
        <f>SUM(F130-I130)*10000</f>
        <v>-147.80000000000015</v>
      </c>
      <c r="K130" s="761">
        <f t="shared" si="16"/>
        <v>9.7955665265900667</v>
      </c>
      <c r="L130" s="770">
        <f>SUM((F130-I130)/J130*K130)*E130</f>
        <v>9.7955665265900662E-4</v>
      </c>
      <c r="M130" s="740" t="s">
        <v>884</v>
      </c>
      <c r="N130" s="656">
        <v>1.0208699999999999</v>
      </c>
      <c r="O130" s="811">
        <f t="shared" si="15"/>
        <v>-1418.1871664658709</v>
      </c>
    </row>
    <row r="131" spans="1:16">
      <c r="A131" s="14" t="s">
        <v>1148</v>
      </c>
      <c r="B131" s="14" t="s">
        <v>3</v>
      </c>
      <c r="C131" s="740" t="s">
        <v>53</v>
      </c>
      <c r="D131" s="431">
        <v>41444</v>
      </c>
      <c r="E131" s="14">
        <v>1</v>
      </c>
      <c r="F131" s="747">
        <v>0.92727999999999999</v>
      </c>
      <c r="G131" s="494"/>
      <c r="H131" s="534">
        <v>41446</v>
      </c>
      <c r="I131" s="742">
        <v>0.92510000000000003</v>
      </c>
      <c r="J131" s="810">
        <f>SUM(I131-F131)*10000</f>
        <v>-21.799999999999599</v>
      </c>
      <c r="K131" s="418">
        <f t="shared" si="16"/>
        <v>10.809642200843152</v>
      </c>
      <c r="L131" s="743">
        <f>SUM((I131-F131)/J131*K131)*E131</f>
        <v>1.0809642200843152E-3</v>
      </c>
      <c r="M131" s="740" t="s">
        <v>884</v>
      </c>
      <c r="N131" s="738">
        <f>I131</f>
        <v>0.92510000000000003</v>
      </c>
      <c r="O131" s="811">
        <f t="shared" si="15"/>
        <v>-254.72943463233852</v>
      </c>
      <c r="P131" s="354"/>
    </row>
    <row r="132" spans="1:16">
      <c r="A132" s="14" t="s">
        <v>1178</v>
      </c>
      <c r="B132" s="14" t="s">
        <v>3</v>
      </c>
      <c r="C132" s="740" t="s">
        <v>53</v>
      </c>
      <c r="D132" s="431">
        <v>41445</v>
      </c>
      <c r="E132" s="14">
        <v>1</v>
      </c>
      <c r="F132" s="747">
        <v>1.9712000000000001</v>
      </c>
      <c r="G132" s="494"/>
      <c r="H132" s="534">
        <v>41446</v>
      </c>
      <c r="I132" s="742">
        <v>1.9886999999999999</v>
      </c>
      <c r="J132" s="810">
        <f>SUM(I132-F132)*10000</f>
        <v>174.99999999999849</v>
      </c>
      <c r="K132" s="418">
        <f t="shared" si="16"/>
        <v>7.7545999999999999</v>
      </c>
      <c r="L132" s="743">
        <f>SUM((I132-F132)/J132*K132)*E132</f>
        <v>7.7545999999999995E-4</v>
      </c>
      <c r="M132" s="740" t="s">
        <v>884</v>
      </c>
      <c r="N132" s="738">
        <f>1/0.77546</f>
        <v>1.2895571660691718</v>
      </c>
      <c r="O132" s="811">
        <f t="shared" si="15"/>
        <v>1052.3418702999909</v>
      </c>
      <c r="P132" s="354"/>
    </row>
    <row r="133" spans="1:16">
      <c r="A133" s="14" t="s">
        <v>1032</v>
      </c>
      <c r="B133" s="14" t="s">
        <v>3</v>
      </c>
      <c r="C133" s="740" t="s">
        <v>53</v>
      </c>
      <c r="D133" s="431">
        <v>41444</v>
      </c>
      <c r="E133" s="14">
        <v>1</v>
      </c>
      <c r="F133" s="747">
        <v>1.0251999999999999</v>
      </c>
      <c r="G133" s="494"/>
      <c r="H133" s="534">
        <v>41450</v>
      </c>
      <c r="I133" s="742">
        <v>1.04643</v>
      </c>
      <c r="J133" s="810">
        <f>SUM(I133-F133)*10000</f>
        <v>212.30000000000081</v>
      </c>
      <c r="K133" s="418">
        <f t="shared" si="16"/>
        <v>9.556300947029424</v>
      </c>
      <c r="L133" s="743">
        <f>SUM((I133-F133)/J133*K133)*E133</f>
        <v>9.5563009470294249E-4</v>
      </c>
      <c r="M133" s="740" t="s">
        <v>884</v>
      </c>
      <c r="N133" s="738">
        <f>I133</f>
        <v>1.04643</v>
      </c>
      <c r="O133" s="811">
        <f t="shared" si="15"/>
        <v>1938.7849077858571</v>
      </c>
      <c r="P133" s="354"/>
    </row>
    <row r="134" spans="1:16">
      <c r="A134" s="448" t="s">
        <v>1036</v>
      </c>
      <c r="B134" s="448" t="s">
        <v>3</v>
      </c>
      <c r="C134" s="765" t="s">
        <v>78</v>
      </c>
      <c r="D134" s="766">
        <v>41445</v>
      </c>
      <c r="E134" s="448">
        <v>1</v>
      </c>
      <c r="F134" s="812">
        <v>1.3257000000000001</v>
      </c>
      <c r="G134" s="768"/>
      <c r="H134" s="534">
        <v>41450</v>
      </c>
      <c r="I134" s="769">
        <v>1.3137000000000001</v>
      </c>
      <c r="J134" s="810">
        <f>SUM(F134-I134)*10000</f>
        <v>120.00000000000011</v>
      </c>
      <c r="K134" s="761">
        <f t="shared" si="16"/>
        <v>10</v>
      </c>
      <c r="L134" s="770">
        <f>SUM((F134-I134)/J134*K134)*E134</f>
        <v>1E-3</v>
      </c>
      <c r="M134" s="740" t="s">
        <v>884</v>
      </c>
      <c r="N134" s="656">
        <v>1</v>
      </c>
      <c r="O134" s="811">
        <f t="shared" si="15"/>
        <v>1200.0000000000011</v>
      </c>
      <c r="P134" s="272"/>
    </row>
    <row r="135" spans="1:16">
      <c r="A135" s="14" t="s">
        <v>1145</v>
      </c>
      <c r="B135" s="14" t="s">
        <v>3</v>
      </c>
      <c r="C135" s="740" t="s">
        <v>53</v>
      </c>
      <c r="D135" s="431">
        <v>41451</v>
      </c>
      <c r="E135" s="14">
        <v>1</v>
      </c>
      <c r="F135" s="747">
        <v>0.87860000000000005</v>
      </c>
      <c r="G135" s="494"/>
      <c r="H135" s="534">
        <v>41453</v>
      </c>
      <c r="I135" s="742">
        <v>0.87634999999999996</v>
      </c>
      <c r="J135" s="810">
        <f>SUM(I135-F135)*10000</f>
        <v>-22.500000000000853</v>
      </c>
      <c r="K135" s="418">
        <f t="shared" si="16"/>
        <v>10.579771476936097</v>
      </c>
      <c r="L135" s="743">
        <f>SUM((I135-F135)/J135*K135)*E135</f>
        <v>1.0579771476936098E-3</v>
      </c>
      <c r="M135" s="740" t="s">
        <v>884</v>
      </c>
      <c r="N135" s="738">
        <v>0.94520000000000004</v>
      </c>
      <c r="O135" s="811">
        <f t="shared" si="15"/>
        <v>-251.84602013443842</v>
      </c>
      <c r="P135" s="354"/>
    </row>
    <row r="136" spans="1:16">
      <c r="A136" s="14" t="s">
        <v>1149</v>
      </c>
      <c r="B136" s="14" t="s">
        <v>3</v>
      </c>
      <c r="C136" s="740" t="s">
        <v>53</v>
      </c>
      <c r="D136" s="431">
        <v>41449</v>
      </c>
      <c r="E136" s="14">
        <v>1</v>
      </c>
      <c r="F136" s="747">
        <v>1.1952</v>
      </c>
      <c r="G136" s="494"/>
      <c r="H136" s="534">
        <v>41453</v>
      </c>
      <c r="I136" s="742">
        <v>1.1854</v>
      </c>
      <c r="J136" s="810">
        <f>SUM(I136-F136)*10000</f>
        <v>-98.000000000000313</v>
      </c>
      <c r="K136" s="418">
        <f t="shared" si="16"/>
        <v>7.7934000000000019</v>
      </c>
      <c r="L136" s="743">
        <f>SUM((I136-F136)/J136*K136)*E136</f>
        <v>7.7934000000000011E-4</v>
      </c>
      <c r="M136" s="740" t="s">
        <v>884</v>
      </c>
      <c r="N136" s="738">
        <f>1/0.77934</f>
        <v>1.2831370133702875</v>
      </c>
      <c r="O136" s="811">
        <f t="shared" si="15"/>
        <v>-595.22341888800213</v>
      </c>
    </row>
    <row r="137" spans="1:16">
      <c r="A137" s="14" t="s">
        <v>1157</v>
      </c>
      <c r="B137" s="14" t="s">
        <v>3</v>
      </c>
      <c r="C137" s="740" t="s">
        <v>53</v>
      </c>
      <c r="D137" s="431">
        <v>41452</v>
      </c>
      <c r="E137" s="14">
        <v>1</v>
      </c>
      <c r="F137" s="747">
        <v>91.51</v>
      </c>
      <c r="G137" s="494"/>
      <c r="H137" s="534">
        <v>41458</v>
      </c>
      <c r="I137" s="742">
        <v>90.381</v>
      </c>
      <c r="J137" s="810">
        <f>SUM(I137-F137)*10000</f>
        <v>-11290.000000000049</v>
      </c>
      <c r="K137" s="418">
        <f>SUM(100000/N137)/100</f>
        <v>9.9386783545524118</v>
      </c>
      <c r="L137" s="743">
        <f>SUM((I137-F137)/J137*K137)*E137</f>
        <v>9.9386783545524107E-4</v>
      </c>
      <c r="M137" s="740" t="s">
        <v>884</v>
      </c>
      <c r="N137" s="738">
        <v>100.617</v>
      </c>
      <c r="O137" s="811">
        <f t="shared" si="15"/>
        <v>-1115.196026743962</v>
      </c>
    </row>
    <row r="138" spans="1:16">
      <c r="A138" s="448" t="s">
        <v>1119</v>
      </c>
      <c r="B138" s="448" t="s">
        <v>3</v>
      </c>
      <c r="C138" s="765" t="s">
        <v>78</v>
      </c>
      <c r="D138" s="766">
        <v>41450</v>
      </c>
      <c r="E138" s="448">
        <v>1</v>
      </c>
      <c r="F138" s="812">
        <v>1.4118999999999999</v>
      </c>
      <c r="G138" s="768"/>
      <c r="H138" s="534">
        <v>41458</v>
      </c>
      <c r="I138" s="769">
        <v>1.4314</v>
      </c>
      <c r="J138" s="810">
        <f>SUM(F138-I138)*10000</f>
        <v>-195.00000000000074</v>
      </c>
      <c r="K138" s="761">
        <f>SUM(100000/N138)/10000</f>
        <v>9.1456999999999979</v>
      </c>
      <c r="L138" s="770">
        <f>SUM((F138-I138)/J138*K138)*E138</f>
        <v>9.1456999999999975E-4</v>
      </c>
      <c r="M138" s="740" t="s">
        <v>884</v>
      </c>
      <c r="N138" s="656">
        <f>1/0.91457</f>
        <v>1.0934100178225834</v>
      </c>
      <c r="O138" s="811">
        <f t="shared" si="15"/>
        <v>-1631.0546555550056</v>
      </c>
      <c r="P138" s="272"/>
    </row>
    <row r="139" spans="1:16">
      <c r="A139" s="14" t="s">
        <v>1145</v>
      </c>
      <c r="B139" s="14" t="s">
        <v>3</v>
      </c>
      <c r="C139" s="740" t="s">
        <v>53</v>
      </c>
      <c r="D139" s="431">
        <v>41452</v>
      </c>
      <c r="E139" s="14">
        <v>1</v>
      </c>
      <c r="F139" s="747">
        <v>0.87860000000000005</v>
      </c>
      <c r="G139" s="494"/>
      <c r="H139" s="534">
        <v>41466</v>
      </c>
      <c r="I139" s="742">
        <v>0.871</v>
      </c>
      <c r="J139" s="810">
        <f>SUM(I139-F139)*10000</f>
        <v>-76.000000000000512</v>
      </c>
      <c r="K139" s="418">
        <f>SUM(100000/N139)/10000</f>
        <v>10.436016781114985</v>
      </c>
      <c r="L139" s="743">
        <f>SUM((I139-F139)/J139*K139)*E139</f>
        <v>1.0436016781114985E-3</v>
      </c>
      <c r="M139" s="740" t="s">
        <v>884</v>
      </c>
      <c r="N139" s="738">
        <v>0.95821999999999996</v>
      </c>
      <c r="O139" s="811">
        <f t="shared" si="15"/>
        <v>-827.71939154342863</v>
      </c>
      <c r="P139" s="354"/>
    </row>
    <row r="140" spans="1:16">
      <c r="A140" s="14" t="s">
        <v>1144</v>
      </c>
      <c r="B140" s="14" t="s">
        <v>3</v>
      </c>
      <c r="C140" s="740" t="s">
        <v>53</v>
      </c>
      <c r="D140" s="431">
        <v>41456</v>
      </c>
      <c r="E140" s="14">
        <v>1</v>
      </c>
      <c r="F140" s="747">
        <v>1.2363999999999999</v>
      </c>
      <c r="G140" s="494"/>
      <c r="H140" s="534">
        <v>41466</v>
      </c>
      <c r="I140" s="742">
        <v>1.2375</v>
      </c>
      <c r="J140" s="810">
        <f>SUM(I140-F140)*10000</f>
        <v>11.000000000001009</v>
      </c>
      <c r="K140" s="418">
        <f>SUM(100000/N140)/10000</f>
        <v>10.436016781114985</v>
      </c>
      <c r="L140" s="743">
        <f>SUM((I140-F140)/J140*K140)*E140</f>
        <v>1.0436016781114985E-3</v>
      </c>
      <c r="M140" s="740" t="s">
        <v>884</v>
      </c>
      <c r="N140" s="738">
        <v>0.95821999999999996</v>
      </c>
      <c r="O140" s="811">
        <f t="shared" si="15"/>
        <v>119.80149088129592</v>
      </c>
    </row>
    <row r="141" spans="1:16">
      <c r="A141" s="14" t="s">
        <v>1120</v>
      </c>
      <c r="B141" s="14" t="s">
        <v>3</v>
      </c>
      <c r="C141" s="740" t="s">
        <v>53</v>
      </c>
      <c r="D141" s="431">
        <v>41465</v>
      </c>
      <c r="E141" s="14">
        <v>1</v>
      </c>
      <c r="F141" s="747">
        <v>1.1758</v>
      </c>
      <c r="G141" s="494"/>
      <c r="H141" s="534">
        <v>41467</v>
      </c>
      <c r="I141" s="742">
        <v>1.1498999999999999</v>
      </c>
      <c r="J141" s="810">
        <f>SUM(I141-F141)*10000</f>
        <v>-259.00000000000034</v>
      </c>
      <c r="K141" s="418">
        <f>SUM(100000/N141)/10000</f>
        <v>7.9441368298127566</v>
      </c>
      <c r="L141" s="743">
        <f>SUM((I141-F141)/J141*K141)*E141</f>
        <v>7.944136829812757E-4</v>
      </c>
      <c r="M141" s="740" t="s">
        <v>884</v>
      </c>
      <c r="N141" s="738">
        <v>1.2587900000000001</v>
      </c>
      <c r="O141" s="811">
        <f t="shared" si="15"/>
        <v>-1634.5311282433977</v>
      </c>
      <c r="P141" s="354"/>
    </row>
    <row r="142" spans="1:16">
      <c r="A142" s="14" t="s">
        <v>1059</v>
      </c>
      <c r="B142" s="14" t="s">
        <v>3</v>
      </c>
      <c r="C142" s="740" t="s">
        <v>53</v>
      </c>
      <c r="D142" s="431">
        <v>41466</v>
      </c>
      <c r="E142" s="14">
        <v>1</v>
      </c>
      <c r="F142" s="747">
        <v>0.9284</v>
      </c>
      <c r="G142" s="494"/>
      <c r="H142" s="534">
        <v>41467</v>
      </c>
      <c r="I142" s="742">
        <v>0.90280000000000005</v>
      </c>
      <c r="J142" s="810">
        <f>SUM(I142-F142)*10000</f>
        <v>-255.99999999999957</v>
      </c>
      <c r="K142" s="418">
        <f>SUM(100000/N142)/10000</f>
        <v>10</v>
      </c>
      <c r="L142" s="743">
        <f>SUM((I142-F142)/J142*K142)*E142</f>
        <v>1E-3</v>
      </c>
      <c r="M142" s="740" t="s">
        <v>884</v>
      </c>
      <c r="N142" s="738">
        <v>1</v>
      </c>
      <c r="O142" s="811">
        <f t="shared" si="15"/>
        <v>-2559.9999999999959</v>
      </c>
      <c r="P142" s="354"/>
    </row>
    <row r="143" spans="1:16">
      <c r="A143" s="448" t="s">
        <v>1168</v>
      </c>
      <c r="B143" s="448" t="s">
        <v>3</v>
      </c>
      <c r="C143" s="765" t="s">
        <v>78</v>
      </c>
      <c r="D143" s="766">
        <v>41465</v>
      </c>
      <c r="E143" s="448">
        <v>1</v>
      </c>
      <c r="F143" s="812">
        <v>103.13200000000001</v>
      </c>
      <c r="G143" s="768"/>
      <c r="H143" s="534">
        <v>41467</v>
      </c>
      <c r="I143" s="769">
        <v>105.17</v>
      </c>
      <c r="J143" s="810">
        <f>SUM(F143-I143)*10000</f>
        <v>-20379.999999999967</v>
      </c>
      <c r="K143" s="761">
        <f>SUM(100000/N143)/100</f>
        <v>10.107646434527719</v>
      </c>
      <c r="L143" s="770">
        <f>SUM((F143-I143)/J143*K143)*E143</f>
        <v>1.0107646434527719E-3</v>
      </c>
      <c r="M143" s="740" t="s">
        <v>884</v>
      </c>
      <c r="N143" s="656">
        <v>98.935000000000002</v>
      </c>
      <c r="O143" s="811">
        <f t="shared" si="15"/>
        <v>-2082.1128451576751</v>
      </c>
      <c r="P143" s="272"/>
    </row>
    <row r="144" spans="1:16">
      <c r="A144" s="448" t="s">
        <v>1146</v>
      </c>
      <c r="B144" s="448" t="s">
        <v>3</v>
      </c>
      <c r="C144" s="765" t="s">
        <v>78</v>
      </c>
      <c r="D144" s="766">
        <v>41464</v>
      </c>
      <c r="E144" s="448">
        <v>1</v>
      </c>
      <c r="F144" s="812">
        <v>1.6315</v>
      </c>
      <c r="G144" s="768"/>
      <c r="H144" s="534">
        <v>41467</v>
      </c>
      <c r="I144" s="769">
        <v>1.6677999999999999</v>
      </c>
      <c r="J144" s="810">
        <f>SUM(F144-I144)*10000</f>
        <v>-363</v>
      </c>
      <c r="K144" s="761">
        <f>SUM(100000/N144)/10000</f>
        <v>9.1857000000000006</v>
      </c>
      <c r="L144" s="770">
        <f>SUM((F144-I144)/J144*K144)*E144</f>
        <v>9.1856999999999996E-4</v>
      </c>
      <c r="M144" s="740" t="s">
        <v>884</v>
      </c>
      <c r="N144" s="656">
        <f>1/0.91857</f>
        <v>1.0886486604178234</v>
      </c>
      <c r="O144" s="811">
        <f t="shared" si="15"/>
        <v>-3062.8881669870002</v>
      </c>
      <c r="P144" s="272"/>
    </row>
    <row r="145" spans="1:16">
      <c r="A145" s="448" t="s">
        <v>1060</v>
      </c>
      <c r="B145" s="448" t="s">
        <v>3</v>
      </c>
      <c r="C145" s="765" t="s">
        <v>78</v>
      </c>
      <c r="D145" s="766">
        <v>41465</v>
      </c>
      <c r="E145" s="448">
        <v>1</v>
      </c>
      <c r="F145" s="812">
        <v>1.2728999999999999</v>
      </c>
      <c r="G145" s="768"/>
      <c r="H145" s="534">
        <v>41467</v>
      </c>
      <c r="I145" s="769">
        <v>1.2644</v>
      </c>
      <c r="J145" s="810">
        <f>SUM(F145-I145)*10000</f>
        <v>84.999999999999517</v>
      </c>
      <c r="K145" s="761">
        <f>SUM(100000/N145)/10000</f>
        <v>7.9088895919012971</v>
      </c>
      <c r="L145" s="770">
        <f>SUM((F145-I145)/J145*K145)*E145</f>
        <v>7.9088895919012978E-4</v>
      </c>
      <c r="M145" s="740" t="s">
        <v>884</v>
      </c>
      <c r="N145" s="656">
        <f>I145</f>
        <v>1.2644</v>
      </c>
      <c r="O145" s="811">
        <f t="shared" si="15"/>
        <v>531.67954390351667</v>
      </c>
      <c r="P145" s="272"/>
    </row>
    <row r="146" spans="1:16">
      <c r="A146" s="14" t="s">
        <v>1152</v>
      </c>
      <c r="B146" s="14" t="s">
        <v>3</v>
      </c>
      <c r="C146" s="740" t="s">
        <v>53</v>
      </c>
      <c r="D146" s="431">
        <v>41491</v>
      </c>
      <c r="E146" s="14">
        <v>1</v>
      </c>
      <c r="F146" s="747">
        <v>151.47</v>
      </c>
      <c r="G146" s="494"/>
      <c r="H146" s="534">
        <v>41493</v>
      </c>
      <c r="I146" s="742">
        <v>148.18</v>
      </c>
      <c r="J146" s="810">
        <f>SUM(I146-F146)*10000</f>
        <v>-32899.99999999992</v>
      </c>
      <c r="K146" s="418">
        <f>SUM(100000/N146)/100</f>
        <v>10.232481990831696</v>
      </c>
      <c r="L146" s="743">
        <v>0</v>
      </c>
      <c r="M146" s="740" t="s">
        <v>884</v>
      </c>
      <c r="N146" s="738">
        <v>97.727999999999994</v>
      </c>
      <c r="O146" s="811">
        <f t="shared" si="15"/>
        <v>-3444.7513250896568</v>
      </c>
      <c r="P146" s="354"/>
    </row>
    <row r="147" spans="1:16">
      <c r="A147" s="14" t="s">
        <v>1033</v>
      </c>
      <c r="B147" s="14" t="s">
        <v>3</v>
      </c>
      <c r="C147" s="740" t="s">
        <v>53</v>
      </c>
      <c r="D147" s="431">
        <v>41491</v>
      </c>
      <c r="E147" s="14">
        <v>1</v>
      </c>
      <c r="F147" s="747">
        <v>1.4232</v>
      </c>
      <c r="G147" s="494"/>
      <c r="H147" s="534">
        <v>41493</v>
      </c>
      <c r="I147" s="742">
        <v>1.4151</v>
      </c>
      <c r="J147" s="810">
        <f>SUM(I147-F147)*10000</f>
        <v>-80.999999999999957</v>
      </c>
      <c r="K147" s="418">
        <f>SUM(100000/N147)/10000</f>
        <v>10.803452783509611</v>
      </c>
      <c r="L147" s="743">
        <f>SUM((I147-F147)/J147*K147)*E147</f>
        <v>1.0803452783509611E-3</v>
      </c>
      <c r="M147" s="740" t="s">
        <v>884</v>
      </c>
      <c r="N147" s="738">
        <v>0.92562999999999995</v>
      </c>
      <c r="O147" s="811">
        <f t="shared" si="15"/>
        <v>-945.38819556872409</v>
      </c>
      <c r="P147" s="354"/>
    </row>
    <row r="148" spans="1:16">
      <c r="A148" s="14" t="s">
        <v>1147</v>
      </c>
      <c r="B148" s="14" t="s">
        <v>3</v>
      </c>
      <c r="C148" s="740" t="s">
        <v>53</v>
      </c>
      <c r="D148" s="431">
        <v>41493</v>
      </c>
      <c r="E148" s="14">
        <v>1</v>
      </c>
      <c r="F148" s="747">
        <v>1.5438000000000001</v>
      </c>
      <c r="G148" s="494"/>
      <c r="H148" s="534">
        <v>41498</v>
      </c>
      <c r="I148" s="742">
        <v>1.5466</v>
      </c>
      <c r="J148" s="810">
        <f>SUM(I148-F148)*10000</f>
        <v>27.999999999999137</v>
      </c>
      <c r="K148" s="418">
        <f>SUM(100000/N148)/10000</f>
        <v>10</v>
      </c>
      <c r="L148" s="743">
        <f>SUM((I148-F148)/J148*K148)*E148</f>
        <v>1E-3</v>
      </c>
      <c r="M148" s="740" t="s">
        <v>884</v>
      </c>
      <c r="N148" s="738">
        <v>1</v>
      </c>
      <c r="O148" s="811">
        <f t="shared" si="15"/>
        <v>279.99999999999136</v>
      </c>
      <c r="P148" s="354"/>
    </row>
    <row r="149" spans="1:16">
      <c r="A149" s="14" t="s">
        <v>1059</v>
      </c>
      <c r="B149" s="14" t="s">
        <v>3</v>
      </c>
      <c r="C149" s="740" t="s">
        <v>53</v>
      </c>
      <c r="D149" s="431">
        <v>41494</v>
      </c>
      <c r="E149" s="14">
        <v>1</v>
      </c>
      <c r="F149" s="747">
        <v>0.90280000000000005</v>
      </c>
      <c r="G149" s="494"/>
      <c r="H149" s="534">
        <v>41499</v>
      </c>
      <c r="I149" s="742">
        <v>0.91459999999999997</v>
      </c>
      <c r="J149" s="810">
        <f>SUM(I149-F149)*10000</f>
        <v>117.99999999999922</v>
      </c>
      <c r="K149" s="418">
        <f>SUM(100000/N149)/10000</f>
        <v>10</v>
      </c>
      <c r="L149" s="743">
        <f>SUM((I149-F149)/J149*K149)*E149</f>
        <v>1E-3</v>
      </c>
      <c r="M149" s="740" t="s">
        <v>884</v>
      </c>
      <c r="N149" s="738">
        <v>1</v>
      </c>
      <c r="O149" s="811">
        <f t="shared" si="15"/>
        <v>1179.9999999999923</v>
      </c>
      <c r="P149" s="354"/>
    </row>
    <row r="150" spans="1:16">
      <c r="A150" s="448" t="s">
        <v>1119</v>
      </c>
      <c r="B150" s="448" t="s">
        <v>3</v>
      </c>
      <c r="C150" s="765" t="s">
        <v>78</v>
      </c>
      <c r="D150" s="766">
        <v>41494</v>
      </c>
      <c r="E150" s="448">
        <v>1</v>
      </c>
      <c r="F150" s="812">
        <v>1.4732000000000001</v>
      </c>
      <c r="G150" s="768"/>
      <c r="H150" s="534">
        <v>41499</v>
      </c>
      <c r="I150" s="769">
        <v>1.4551000000000001</v>
      </c>
      <c r="J150" s="810">
        <f>SUM(F150-I150)*10000</f>
        <v>181.00000000000006</v>
      </c>
      <c r="K150" s="761">
        <f>SUM(100000/N150)/10000</f>
        <v>9.1464999999999979</v>
      </c>
      <c r="L150" s="770">
        <f>SUM((F150-I150)/J150*K150)*E150</f>
        <v>9.1464999999999971E-4</v>
      </c>
      <c r="M150" s="740" t="s">
        <v>884</v>
      </c>
      <c r="N150" s="656">
        <f>1/0.91465</f>
        <v>1.0933143825507026</v>
      </c>
      <c r="O150" s="811">
        <f t="shared" si="15"/>
        <v>1514.2181667249999</v>
      </c>
      <c r="P150" s="272"/>
    </row>
    <row r="151" spans="1:16">
      <c r="A151" s="448" t="s">
        <v>1277</v>
      </c>
      <c r="B151" s="448" t="s">
        <v>3</v>
      </c>
      <c r="C151" s="765" t="s">
        <v>78</v>
      </c>
      <c r="D151" s="766">
        <v>41466</v>
      </c>
      <c r="E151" s="448">
        <v>1</v>
      </c>
      <c r="F151" s="812">
        <v>98.694999999999993</v>
      </c>
      <c r="G151" s="768"/>
      <c r="H151" s="534">
        <v>41499</v>
      </c>
      <c r="I151" s="769">
        <v>96.89</v>
      </c>
      <c r="J151" s="810">
        <f>SUM(F151-I151)*10000</f>
        <v>18049.999999999927</v>
      </c>
      <c r="K151" s="761">
        <f>SUM(100000/N151)/100</f>
        <v>10.320982557539478</v>
      </c>
      <c r="L151" s="770">
        <f>SUM((F151-I151)/J151*K151)*E151</f>
        <v>1.0320982557539477E-3</v>
      </c>
      <c r="M151" s="740" t="s">
        <v>884</v>
      </c>
      <c r="N151" s="656">
        <f>I151</f>
        <v>96.89</v>
      </c>
      <c r="O151" s="811">
        <f t="shared" si="15"/>
        <v>1922.7343912022584</v>
      </c>
      <c r="P151" s="272"/>
    </row>
    <row r="152" spans="1:16">
      <c r="A152" s="14" t="s">
        <v>1143</v>
      </c>
      <c r="B152" s="14" t="s">
        <v>3</v>
      </c>
      <c r="C152" s="740" t="s">
        <v>53</v>
      </c>
      <c r="D152" s="431">
        <v>41494</v>
      </c>
      <c r="E152" s="14">
        <v>1</v>
      </c>
      <c r="F152" s="747">
        <v>0.94110000000000005</v>
      </c>
      <c r="G152" s="494"/>
      <c r="H152" s="534">
        <v>41502</v>
      </c>
      <c r="I152" s="742">
        <v>0.94194999999999995</v>
      </c>
      <c r="J152" s="810">
        <f>SUM(I152-F152)*10000</f>
        <v>8.4999999999990639</v>
      </c>
      <c r="K152" s="418">
        <f>SUM(100000/N152)/10000</f>
        <v>9.7052515115929232</v>
      </c>
      <c r="L152" s="743">
        <f>SUM((I152-F152)/J152*K152)*E152</f>
        <v>9.7052515115929241E-4</v>
      </c>
      <c r="M152" s="740" t="s">
        <v>884</v>
      </c>
      <c r="N152" s="742">
        <v>1.03037</v>
      </c>
      <c r="O152" s="811">
        <f t="shared" ref="O152:O159" si="17">SUM(J152*K152)/N152</f>
        <v>80.063120867776391</v>
      </c>
      <c r="P152" s="354"/>
    </row>
    <row r="153" spans="1:16">
      <c r="A153" s="14" t="s">
        <v>1157</v>
      </c>
      <c r="B153" s="14" t="s">
        <v>3</v>
      </c>
      <c r="C153" s="740" t="s">
        <v>53</v>
      </c>
      <c r="D153" s="431">
        <v>41498</v>
      </c>
      <c r="E153" s="14">
        <v>1</v>
      </c>
      <c r="F153" s="747">
        <v>89.01</v>
      </c>
      <c r="G153" s="494"/>
      <c r="H153" s="534">
        <v>41502</v>
      </c>
      <c r="I153" s="742">
        <v>88.98</v>
      </c>
      <c r="J153" s="810">
        <f>SUM(I153-F153)*10000</f>
        <v>-300.00000000001137</v>
      </c>
      <c r="K153" s="418">
        <f>SUM(100000/N153)/100</f>
        <v>10.272319181501608</v>
      </c>
      <c r="L153" s="743">
        <f>SUM((I153-F153)/J153*K153)*E153</f>
        <v>1.0272319181501609E-3</v>
      </c>
      <c r="M153" s="740" t="s">
        <v>884</v>
      </c>
      <c r="N153" s="738">
        <v>97.349000000000004</v>
      </c>
      <c r="O153" s="811">
        <f t="shared" si="17"/>
        <v>-31.656162409994955</v>
      </c>
      <c r="P153" s="354"/>
    </row>
    <row r="154" spans="1:16">
      <c r="A154" s="14" t="s">
        <v>1060</v>
      </c>
      <c r="B154" s="14" t="s">
        <v>3</v>
      </c>
      <c r="C154" s="740" t="s">
        <v>53</v>
      </c>
      <c r="D154" s="431">
        <v>41501</v>
      </c>
      <c r="E154" s="14">
        <v>1</v>
      </c>
      <c r="F154" s="747">
        <v>1.2645</v>
      </c>
      <c r="G154" s="494"/>
      <c r="H154" s="534">
        <v>41502</v>
      </c>
      <c r="I154" s="742">
        <v>1.26851</v>
      </c>
      <c r="J154" s="810">
        <f>SUM(I154-F154)*10000</f>
        <v>40.100000000000691</v>
      </c>
      <c r="K154" s="418">
        <f>SUM(100000/N154)/10000</f>
        <v>7.8832646175434169</v>
      </c>
      <c r="L154" s="743">
        <f>SUM((I154-F154)/J154*K154)*E154</f>
        <v>7.8832646175434169E-4</v>
      </c>
      <c r="M154" s="740" t="s">
        <v>884</v>
      </c>
      <c r="N154" s="738">
        <f>I154</f>
        <v>1.26851</v>
      </c>
      <c r="O154" s="811">
        <f t="shared" si="17"/>
        <v>249.20490273115425</v>
      </c>
      <c r="P154" s="354"/>
    </row>
    <row r="155" spans="1:16">
      <c r="A155" s="448" t="s">
        <v>1059</v>
      </c>
      <c r="B155" s="448" t="s">
        <v>3</v>
      </c>
      <c r="C155" s="765" t="s">
        <v>78</v>
      </c>
      <c r="D155" s="766">
        <v>41501</v>
      </c>
      <c r="E155" s="448">
        <v>1</v>
      </c>
      <c r="F155" s="812">
        <v>0.90769999999999995</v>
      </c>
      <c r="G155" s="768"/>
      <c r="H155" s="534">
        <v>41505</v>
      </c>
      <c r="I155" s="769">
        <v>0.92200000000000004</v>
      </c>
      <c r="J155" s="810">
        <f>SUM(F155-I155)*10000</f>
        <v>-143.00000000000091</v>
      </c>
      <c r="K155" s="761">
        <f>SUM(100000/N155)/10000</f>
        <v>10</v>
      </c>
      <c r="L155" s="770">
        <f>SUM((F155-I155)/J155*K155)*E155</f>
        <v>1E-3</v>
      </c>
      <c r="M155" s="740" t="s">
        <v>884</v>
      </c>
      <c r="N155" s="769">
        <v>1</v>
      </c>
      <c r="O155" s="811">
        <f t="shared" si="17"/>
        <v>-1430.0000000000091</v>
      </c>
      <c r="P155" s="272"/>
    </row>
    <row r="156" spans="1:16">
      <c r="A156" s="14" t="s">
        <v>1152</v>
      </c>
      <c r="B156" s="14" t="s">
        <v>3</v>
      </c>
      <c r="C156" s="740" t="s">
        <v>53</v>
      </c>
      <c r="D156" s="431">
        <v>41499</v>
      </c>
      <c r="E156" s="14">
        <v>1</v>
      </c>
      <c r="F156" s="747">
        <v>151.47</v>
      </c>
      <c r="G156" s="494"/>
      <c r="H156" s="534">
        <v>41506</v>
      </c>
      <c r="I156" s="742">
        <v>152.12</v>
      </c>
      <c r="J156" s="810">
        <f>SUM(I156-F156)*10000</f>
        <v>6500.0000000000564</v>
      </c>
      <c r="K156" s="418">
        <f>SUM(100000/N156)/100</f>
        <v>10.252204223908141</v>
      </c>
      <c r="L156" s="743">
        <f>SUM((I156-F156)/J156*K156)*E156</f>
        <v>1.025220422390814E-3</v>
      </c>
      <c r="M156" s="740" t="s">
        <v>884</v>
      </c>
      <c r="N156" s="738">
        <v>97.54</v>
      </c>
      <c r="O156" s="811">
        <f t="shared" si="17"/>
        <v>683.19999441668529</v>
      </c>
      <c r="P156" s="354"/>
    </row>
    <row r="157" spans="1:16">
      <c r="A157" s="14" t="s">
        <v>1174</v>
      </c>
      <c r="B157" s="14" t="s">
        <v>3</v>
      </c>
      <c r="C157" s="740" t="s">
        <v>53</v>
      </c>
      <c r="D157" s="431">
        <v>41502</v>
      </c>
      <c r="E157" s="14">
        <v>1</v>
      </c>
      <c r="F157" s="747">
        <v>0.81100000000000005</v>
      </c>
      <c r="G157" s="494"/>
      <c r="H157" s="534">
        <v>41506</v>
      </c>
      <c r="I157" s="742">
        <v>0.80210000000000004</v>
      </c>
      <c r="J157" s="810">
        <f>SUM(I157-F157)*10000</f>
        <v>-89.000000000000185</v>
      </c>
      <c r="K157" s="418">
        <f>SUM(100000/N157)/10000</f>
        <v>10</v>
      </c>
      <c r="L157" s="743">
        <f>SUM((I157-F157)/J157*K157)*E157</f>
        <v>1E-3</v>
      </c>
      <c r="M157" s="740" t="s">
        <v>884</v>
      </c>
      <c r="N157" s="738">
        <v>1</v>
      </c>
      <c r="O157" s="811">
        <f t="shared" si="17"/>
        <v>-890.00000000000182</v>
      </c>
      <c r="P157" s="354"/>
    </row>
    <row r="158" spans="1:16">
      <c r="A158" s="448" t="s">
        <v>1033</v>
      </c>
      <c r="B158" s="448" t="s">
        <v>3</v>
      </c>
      <c r="C158" s="765" t="s">
        <v>78</v>
      </c>
      <c r="D158" s="766">
        <v>41502</v>
      </c>
      <c r="E158" s="448">
        <v>1</v>
      </c>
      <c r="F158" s="812">
        <v>1.4450000000000001</v>
      </c>
      <c r="G158" s="768"/>
      <c r="H158" s="534">
        <v>41507</v>
      </c>
      <c r="I158" s="769">
        <v>1.4467000000000001</v>
      </c>
      <c r="J158" s="810">
        <f>SUM(F158-I158)*10000</f>
        <v>-17.000000000000348</v>
      </c>
      <c r="K158" s="761">
        <f>SUM(100000/N158)/10000</f>
        <v>10.903341874284468</v>
      </c>
      <c r="L158" s="770">
        <f>SUM((F158-I158)/J158*K158)*E158</f>
        <v>1.0903341874284468E-3</v>
      </c>
      <c r="M158" s="740" t="s">
        <v>884</v>
      </c>
      <c r="N158" s="656">
        <v>0.91715000000000002</v>
      </c>
      <c r="O158" s="811">
        <f t="shared" si="17"/>
        <v>-202.10086884679686</v>
      </c>
      <c r="P158" s="272"/>
    </row>
    <row r="159" spans="1:16">
      <c r="A159" s="448" t="s">
        <v>1150</v>
      </c>
      <c r="B159" s="448" t="s">
        <v>3</v>
      </c>
      <c r="C159" s="765" t="s">
        <v>78</v>
      </c>
      <c r="D159" s="766">
        <v>41502</v>
      </c>
      <c r="E159" s="448">
        <v>1</v>
      </c>
      <c r="F159" s="812">
        <v>0.89649999999999996</v>
      </c>
      <c r="G159" s="768"/>
      <c r="H159" s="534">
        <v>41508</v>
      </c>
      <c r="I159" s="769">
        <v>0.88190000000000002</v>
      </c>
      <c r="J159" s="810">
        <f>SUM(F159-I159)*10000</f>
        <v>145.99999999999946</v>
      </c>
      <c r="K159" s="761">
        <f>SUM(100000/N159)/10000</f>
        <v>10.844693149407338</v>
      </c>
      <c r="L159" s="770">
        <f>SUM((F159-I159)/J159*K159)*E159</f>
        <v>1.0844693149407339E-3</v>
      </c>
      <c r="M159" s="740" t="s">
        <v>884</v>
      </c>
      <c r="N159" s="656">
        <v>0.92210999999999999</v>
      </c>
      <c r="O159" s="811">
        <f t="shared" si="17"/>
        <v>1717.0675947701093</v>
      </c>
      <c r="P159" s="272"/>
    </row>
    <row r="160" spans="1:16" ht="15" customHeight="1">
      <c r="A160" s="14" t="s">
        <v>1142</v>
      </c>
      <c r="B160" s="14" t="s">
        <v>3</v>
      </c>
      <c r="C160" s="740" t="s">
        <v>53</v>
      </c>
      <c r="D160" s="431">
        <v>41513</v>
      </c>
      <c r="E160" s="14">
        <v>1</v>
      </c>
      <c r="F160" s="747">
        <v>77.63</v>
      </c>
      <c r="G160" s="494"/>
      <c r="H160" s="534">
        <v>41513</v>
      </c>
      <c r="I160" s="742">
        <v>76.34</v>
      </c>
      <c r="J160" s="810">
        <f>SUM(I160-F160)*10000</f>
        <v>-12899.99999999992</v>
      </c>
      <c r="K160" s="418">
        <f>SUM(100000/N160)/100</f>
        <v>10.152181196129987</v>
      </c>
      <c r="L160" s="743">
        <f>SUM((I160-F160)/J160*K160)*E160</f>
        <v>1.0152181196129988E-3</v>
      </c>
      <c r="M160" s="740" t="s">
        <v>884</v>
      </c>
      <c r="N160" s="738">
        <v>98.501000000000005</v>
      </c>
      <c r="O160" s="811">
        <f t="shared" ref="O160:O167" si="18">SUM(J160*K160)/N160</f>
        <v>-1329.5615012038052</v>
      </c>
      <c r="P160" s="354"/>
    </row>
    <row r="161" spans="1:16">
      <c r="A161" s="14" t="s">
        <v>1149</v>
      </c>
      <c r="B161" s="14" t="s">
        <v>3</v>
      </c>
      <c r="C161" s="740" t="s">
        <v>53</v>
      </c>
      <c r="D161" s="431">
        <v>41508</v>
      </c>
      <c r="E161" s="14">
        <v>1</v>
      </c>
      <c r="F161" s="747">
        <v>1.1477999999999999</v>
      </c>
      <c r="G161" s="494"/>
      <c r="H161" s="534">
        <v>41520</v>
      </c>
      <c r="I161" s="742">
        <v>1.1597</v>
      </c>
      <c r="J161" s="810">
        <f>SUM(I161-F161)*10000</f>
        <v>119.00000000000021</v>
      </c>
      <c r="K161" s="418">
        <f>SUM(100000/N161)/10000</f>
        <v>7.8437000000000001</v>
      </c>
      <c r="L161" s="743">
        <f>SUM((I161-F161)/J161*K161)*E161</f>
        <v>7.8437000000000005E-4</v>
      </c>
      <c r="M161" s="740" t="s">
        <v>884</v>
      </c>
      <c r="N161" s="747">
        <f>1/0.78437</f>
        <v>1.2749085253133088</v>
      </c>
      <c r="O161" s="811">
        <f t="shared" si="18"/>
        <v>732.13119331100131</v>
      </c>
      <c r="P161" s="354"/>
    </row>
    <row r="162" spans="1:16" ht="15" customHeight="1">
      <c r="A162" s="14" t="s">
        <v>1150</v>
      </c>
      <c r="B162" s="14" t="s">
        <v>3</v>
      </c>
      <c r="C162" s="740" t="s">
        <v>53</v>
      </c>
      <c r="D162" s="431">
        <v>41512</v>
      </c>
      <c r="E162" s="14">
        <v>1</v>
      </c>
      <c r="F162" s="747">
        <v>0.87909999999999999</v>
      </c>
      <c r="G162" s="494"/>
      <c r="H162" s="534">
        <v>41513</v>
      </c>
      <c r="I162" s="742">
        <v>0.873</v>
      </c>
      <c r="J162" s="810">
        <f>SUM(I162-F162)*10000</f>
        <v>-60.999999999999943</v>
      </c>
      <c r="K162" s="418">
        <f>SUM(100000/N162)/10000</f>
        <v>10.836701741457968</v>
      </c>
      <c r="L162" s="743">
        <f>SUM((I162-F162)/J162*K162)*E162</f>
        <v>1.0836701741457969E-3</v>
      </c>
      <c r="M162" s="740" t="s">
        <v>884</v>
      </c>
      <c r="N162" s="738">
        <v>0.92279</v>
      </c>
      <c r="O162" s="811">
        <f t="shared" si="18"/>
        <v>-716.34803826324014</v>
      </c>
      <c r="P162" s="354"/>
    </row>
    <row r="163" spans="1:16" ht="15" customHeight="1">
      <c r="A163" s="448" t="s">
        <v>1152</v>
      </c>
      <c r="B163" s="448" t="s">
        <v>3</v>
      </c>
      <c r="C163" s="765" t="s">
        <v>78</v>
      </c>
      <c r="D163" s="766">
        <v>41512</v>
      </c>
      <c r="E163" s="448">
        <v>1</v>
      </c>
      <c r="F163" s="812">
        <v>153.41800000000001</v>
      </c>
      <c r="G163" s="768"/>
      <c r="H163" s="534">
        <v>41513</v>
      </c>
      <c r="I163" s="769">
        <v>151.54599999999999</v>
      </c>
      <c r="J163" s="810">
        <f>SUM(F163-I163)*10000</f>
        <v>18720.000000000142</v>
      </c>
      <c r="K163" s="761">
        <f>SUM(100000/N163)/100</f>
        <v>10.152181196129987</v>
      </c>
      <c r="L163" s="770">
        <f>SUM((F163-I163)/J163*K163)*E163</f>
        <v>1.0152181196129986E-3</v>
      </c>
      <c r="M163" s="765" t="s">
        <v>884</v>
      </c>
      <c r="N163" s="656">
        <v>98.501000000000005</v>
      </c>
      <c r="O163" s="811">
        <f t="shared" si="18"/>
        <v>1929.4101784911302</v>
      </c>
      <c r="P163" s="272"/>
    </row>
    <row r="164" spans="1:16" ht="15" customHeight="1">
      <c r="A164" s="14" t="s">
        <v>1031</v>
      </c>
      <c r="B164" s="14" t="s">
        <v>3</v>
      </c>
      <c r="C164" s="740" t="s">
        <v>53</v>
      </c>
      <c r="D164" s="431">
        <v>41509</v>
      </c>
      <c r="E164" s="14">
        <v>1</v>
      </c>
      <c r="F164" s="747">
        <v>0.85850000000000004</v>
      </c>
      <c r="G164" s="494"/>
      <c r="H164" s="534">
        <v>41514</v>
      </c>
      <c r="I164" s="742">
        <v>0.86350000000000005</v>
      </c>
      <c r="J164" s="810">
        <f>SUM(I164-F164)*10000</f>
        <v>50.000000000000043</v>
      </c>
      <c r="K164" s="418">
        <f>SUM(100000/N164)/10000</f>
        <v>15.545</v>
      </c>
      <c r="L164" s="743">
        <f>SUM((I164-F164)/J164*K164)*E164</f>
        <v>1.5545000000000001E-3</v>
      </c>
      <c r="M164" s="740" t="s">
        <v>884</v>
      </c>
      <c r="N164" s="738">
        <f>1/1.5545</f>
        <v>0.64329366355741391</v>
      </c>
      <c r="O164" s="811">
        <f t="shared" si="18"/>
        <v>1208.2351250000011</v>
      </c>
      <c r="P164" s="354"/>
    </row>
    <row r="165" spans="1:16" ht="15" customHeight="1">
      <c r="A165" s="448" t="s">
        <v>1175</v>
      </c>
      <c r="B165" s="448" t="s">
        <v>3</v>
      </c>
      <c r="C165" s="765" t="s">
        <v>78</v>
      </c>
      <c r="D165" s="766">
        <v>41513</v>
      </c>
      <c r="E165" s="448">
        <v>1</v>
      </c>
      <c r="F165" s="812">
        <v>1.6326000000000001</v>
      </c>
      <c r="G165" s="768"/>
      <c r="H165" s="534">
        <v>41515</v>
      </c>
      <c r="I165" s="769">
        <v>1.62798</v>
      </c>
      <c r="J165" s="810">
        <f>SUM(F165-I165)*10000</f>
        <v>46.200000000000685</v>
      </c>
      <c r="K165" s="761">
        <f>SUM(100000/N165)/10000</f>
        <v>9.5367977340568579</v>
      </c>
      <c r="L165" s="770">
        <f>SUM((F165-I165)/J165*K165)*E165</f>
        <v>9.5367977340568588E-4</v>
      </c>
      <c r="M165" s="765" t="s">
        <v>884</v>
      </c>
      <c r="N165" s="656">
        <v>1.04857</v>
      </c>
      <c r="O165" s="811">
        <f t="shared" si="18"/>
        <v>420.19136091384775</v>
      </c>
      <c r="P165" s="272"/>
    </row>
    <row r="166" spans="1:16" ht="15" customHeight="1">
      <c r="A166" s="448" t="s">
        <v>1141</v>
      </c>
      <c r="B166" s="448" t="s">
        <v>3</v>
      </c>
      <c r="C166" s="765" t="s">
        <v>78</v>
      </c>
      <c r="D166" s="766">
        <v>41513</v>
      </c>
      <c r="E166" s="448">
        <v>1</v>
      </c>
      <c r="F166" s="812">
        <v>1.4034</v>
      </c>
      <c r="G166" s="768"/>
      <c r="H166" s="534">
        <v>41516</v>
      </c>
      <c r="I166" s="769">
        <v>1.3946400000000001</v>
      </c>
      <c r="J166" s="810">
        <f>SUM(F166-I166)*10000</f>
        <v>87.599999999998786</v>
      </c>
      <c r="K166" s="761">
        <f>SUM(100000/N166)/10000</f>
        <v>9.4949629221697869</v>
      </c>
      <c r="L166" s="770">
        <f>SUM((F166-I166)/J166*K166)*E166</f>
        <v>9.4949629221697878E-4</v>
      </c>
      <c r="M166" s="765" t="s">
        <v>884</v>
      </c>
      <c r="N166" s="656">
        <v>1.0531900000000001</v>
      </c>
      <c r="O166" s="811">
        <f t="shared" si="18"/>
        <v>789.75185102598937</v>
      </c>
      <c r="P166" s="272"/>
    </row>
    <row r="167" spans="1:16" ht="15" customHeight="1">
      <c r="A167" s="448" t="s">
        <v>1032</v>
      </c>
      <c r="B167" s="448" t="s">
        <v>3</v>
      </c>
      <c r="C167" s="765" t="s">
        <v>78</v>
      </c>
      <c r="D167" s="766">
        <v>41513</v>
      </c>
      <c r="E167" s="448">
        <v>1</v>
      </c>
      <c r="F167" s="812">
        <v>1.0487</v>
      </c>
      <c r="G167" s="768"/>
      <c r="H167" s="534">
        <v>41516</v>
      </c>
      <c r="I167" s="769">
        <v>1.0545</v>
      </c>
      <c r="J167" s="810">
        <f>SUM(F167-I167)*10000</f>
        <v>-58.00000000000027</v>
      </c>
      <c r="K167" s="761">
        <f>SUM(100000/N167)/10000</f>
        <v>9.4831673779042198</v>
      </c>
      <c r="L167" s="770">
        <f>SUM((F167-I167)/J167*K167)*E167</f>
        <v>9.4831673779042201E-4</v>
      </c>
      <c r="M167" s="765" t="s">
        <v>884</v>
      </c>
      <c r="N167" s="812">
        <v>1.0545</v>
      </c>
      <c r="O167" s="811">
        <f t="shared" si="18"/>
        <v>-521.59668840061386</v>
      </c>
      <c r="P167" s="272"/>
    </row>
    <row r="168" spans="1:16" ht="15" customHeight="1">
      <c r="A168" s="448" t="s">
        <v>1119</v>
      </c>
      <c r="B168" s="448" t="s">
        <v>3</v>
      </c>
      <c r="C168" s="765" t="s">
        <v>78</v>
      </c>
      <c r="D168" s="766">
        <v>41519</v>
      </c>
      <c r="E168" s="448">
        <v>1</v>
      </c>
      <c r="F168" s="812">
        <v>1.4771000000000001</v>
      </c>
      <c r="G168" s="768"/>
      <c r="H168" s="534">
        <v>41520</v>
      </c>
      <c r="I168" s="769">
        <v>1.4670000000000001</v>
      </c>
      <c r="J168" s="810">
        <f>SUM(F168-I168)*10000</f>
        <v>100.99999999999997</v>
      </c>
      <c r="K168" s="761">
        <f>SUM(100000/N168)/10000</f>
        <v>8.9429000000000016</v>
      </c>
      <c r="L168" s="770">
        <f>SUM((F168-I168)/J168*K168)*E168</f>
        <v>8.9429000000000017E-4</v>
      </c>
      <c r="M168" s="765" t="s">
        <v>884</v>
      </c>
      <c r="N168" s="656">
        <f>1/0.89429</f>
        <v>1.1182055038074896</v>
      </c>
      <c r="O168" s="811">
        <f t="shared" ref="O168:O174" si="19">SUM(J168*K168)/N168</f>
        <v>807.75215014100002</v>
      </c>
      <c r="P168" s="272"/>
    </row>
    <row r="169" spans="1:16" ht="15" customHeight="1">
      <c r="A169" s="14" t="s">
        <v>1157</v>
      </c>
      <c r="B169" s="14" t="s">
        <v>3</v>
      </c>
      <c r="C169" s="740" t="s">
        <v>53</v>
      </c>
      <c r="D169" s="431">
        <v>41519</v>
      </c>
      <c r="E169" s="14">
        <v>1</v>
      </c>
      <c r="F169" s="747">
        <v>88.037999999999997</v>
      </c>
      <c r="G169" s="494"/>
      <c r="H169" s="534">
        <v>41520</v>
      </c>
      <c r="I169" s="742">
        <v>89.03</v>
      </c>
      <c r="J169" s="810">
        <f>SUM(I169-F169)*10000</f>
        <v>9920.0000000000437</v>
      </c>
      <c r="K169" s="418">
        <f>SUM(100000/N169)/100</f>
        <v>10.068364192869586</v>
      </c>
      <c r="L169" s="743">
        <f>SUM((I169-F169)/J169*K169)*E169</f>
        <v>1.0068364192869586E-3</v>
      </c>
      <c r="M169" s="740" t="s">
        <v>884</v>
      </c>
      <c r="N169" s="738">
        <v>99.320999999999998</v>
      </c>
      <c r="O169" s="811">
        <f t="shared" si="19"/>
        <v>1005.6098186009679</v>
      </c>
      <c r="P169" s="354"/>
    </row>
    <row r="170" spans="1:16" ht="15" customHeight="1">
      <c r="A170" s="14" t="s">
        <v>1145</v>
      </c>
      <c r="B170" s="14" t="s">
        <v>3</v>
      </c>
      <c r="C170" s="740" t="s">
        <v>53</v>
      </c>
      <c r="D170" s="431">
        <v>41519</v>
      </c>
      <c r="E170" s="14">
        <v>1</v>
      </c>
      <c r="F170" s="747">
        <v>0.83509999999999995</v>
      </c>
      <c r="G170" s="494"/>
      <c r="H170" s="534">
        <v>41521</v>
      </c>
      <c r="I170" s="742">
        <v>0.84509999999999996</v>
      </c>
      <c r="J170" s="810">
        <f>SUM(I170-F170)*10000</f>
        <v>100.00000000000009</v>
      </c>
      <c r="K170" s="418">
        <f t="shared" ref="K170:K181" si="20">SUM(100000/N170)/10000</f>
        <v>10.679539071093691</v>
      </c>
      <c r="L170" s="743">
        <f>SUM((I170-F170)/J170*K170)*E170</f>
        <v>1.0679539071093691E-3</v>
      </c>
      <c r="M170" s="740" t="s">
        <v>884</v>
      </c>
      <c r="N170" s="738">
        <v>0.93637000000000004</v>
      </c>
      <c r="O170" s="811">
        <f t="shared" si="19"/>
        <v>1140.525547710168</v>
      </c>
      <c r="P170" s="354"/>
    </row>
    <row r="171" spans="1:16" ht="15" customHeight="1">
      <c r="A171" s="448" t="s">
        <v>1060</v>
      </c>
      <c r="B171" s="448" t="s">
        <v>3</v>
      </c>
      <c r="C171" s="765" t="s">
        <v>78</v>
      </c>
      <c r="D171" s="766">
        <v>41514</v>
      </c>
      <c r="E171" s="448">
        <v>1</v>
      </c>
      <c r="F171" s="812">
        <v>1.2775000000000001</v>
      </c>
      <c r="G171" s="768"/>
      <c r="H171" s="534">
        <v>41522</v>
      </c>
      <c r="I171" s="769">
        <v>1.2796000000000001</v>
      </c>
      <c r="J171" s="810">
        <f>SUM(F171-I171)*10000</f>
        <v>-20.999999999999908</v>
      </c>
      <c r="K171" s="761">
        <f t="shared" si="20"/>
        <v>7.8149421694279457</v>
      </c>
      <c r="L171" s="770">
        <f>SUM((F171-I171)/J171*K171)*E171</f>
        <v>7.8149421694279466E-4</v>
      </c>
      <c r="M171" s="765" t="s">
        <v>884</v>
      </c>
      <c r="N171" s="769">
        <v>1.2796000000000001</v>
      </c>
      <c r="O171" s="811">
        <f t="shared" si="19"/>
        <v>-128.25397433415608</v>
      </c>
      <c r="P171" s="272"/>
    </row>
    <row r="172" spans="1:16" ht="15" customHeight="1">
      <c r="A172" s="448" t="s">
        <v>1146</v>
      </c>
      <c r="B172" s="448" t="s">
        <v>3</v>
      </c>
      <c r="C172" s="765" t="s">
        <v>78</v>
      </c>
      <c r="D172" s="766">
        <v>41512</v>
      </c>
      <c r="E172" s="448">
        <v>1</v>
      </c>
      <c r="F172" s="812">
        <v>1.7219</v>
      </c>
      <c r="G172" s="768"/>
      <c r="H172" s="534">
        <v>41527</v>
      </c>
      <c r="I172" s="769">
        <v>1.6955</v>
      </c>
      <c r="J172" s="810">
        <f>SUM(F172-I172)*10000</f>
        <v>263.99999999999977</v>
      </c>
      <c r="K172" s="761">
        <f t="shared" si="20"/>
        <v>9.2263999999999999</v>
      </c>
      <c r="L172" s="770">
        <f>SUM((F172-I172)/J172*K172)*E172</f>
        <v>9.2264000000000007E-4</v>
      </c>
      <c r="M172" s="765" t="s">
        <v>884</v>
      </c>
      <c r="N172" s="656">
        <f>1/0.92264</f>
        <v>1.0838463539408654</v>
      </c>
      <c r="O172" s="811">
        <f t="shared" si="19"/>
        <v>2247.3384637439981</v>
      </c>
      <c r="P172" s="272"/>
    </row>
    <row r="173" spans="1:16" ht="15" customHeight="1">
      <c r="A173" s="448" t="s">
        <v>1150</v>
      </c>
      <c r="B173" s="448" t="s">
        <v>3</v>
      </c>
      <c r="C173" s="765" t="s">
        <v>78</v>
      </c>
      <c r="D173" s="766">
        <v>41526</v>
      </c>
      <c r="E173" s="448">
        <v>1</v>
      </c>
      <c r="F173" s="812">
        <v>0.89810000000000001</v>
      </c>
      <c r="G173" s="768"/>
      <c r="H173" s="534">
        <v>41527</v>
      </c>
      <c r="I173" s="769">
        <v>0.90459999999999996</v>
      </c>
      <c r="J173" s="810">
        <f>SUM(F173-I173)*10000</f>
        <v>-64.999999999999503</v>
      </c>
      <c r="K173" s="761">
        <f t="shared" si="20"/>
        <v>10.729038141730594</v>
      </c>
      <c r="L173" s="770">
        <f>SUM((F173-I173)/J173*K173)*E173</f>
        <v>1.0729038141730595E-3</v>
      </c>
      <c r="M173" s="765" t="s">
        <v>884</v>
      </c>
      <c r="N173" s="656">
        <f>0.93205</f>
        <v>0.93205000000000005</v>
      </c>
      <c r="O173" s="811">
        <f t="shared" si="19"/>
        <v>-748.22968640360841</v>
      </c>
      <c r="P173" s="272"/>
    </row>
    <row r="174" spans="1:16" ht="15" customHeight="1">
      <c r="A174" s="14" t="s">
        <v>1031</v>
      </c>
      <c r="B174" s="14" t="s">
        <v>3</v>
      </c>
      <c r="C174" s="740" t="s">
        <v>53</v>
      </c>
      <c r="D174" s="431">
        <v>41526</v>
      </c>
      <c r="E174" s="14">
        <v>1</v>
      </c>
      <c r="F174" s="747">
        <v>0.84419999999999995</v>
      </c>
      <c r="G174" s="494"/>
      <c r="H174" s="534">
        <v>41528</v>
      </c>
      <c r="I174" s="742">
        <v>0.84040000000000004</v>
      </c>
      <c r="J174" s="810">
        <f>SUM(I174-F174)*10000</f>
        <v>-37.999999999999147</v>
      </c>
      <c r="K174" s="418">
        <f t="shared" si="20"/>
        <v>15.731</v>
      </c>
      <c r="L174" s="743">
        <f>SUM((I174-F174)/J174*K174)*E174</f>
        <v>1.5730999999999998E-3</v>
      </c>
      <c r="M174" s="740" t="s">
        <v>884</v>
      </c>
      <c r="N174" s="738">
        <f>1/1.5731</f>
        <v>0.63568749602695318</v>
      </c>
      <c r="O174" s="811">
        <f t="shared" si="19"/>
        <v>-940.36457179997888</v>
      </c>
      <c r="P174" s="354"/>
    </row>
    <row r="175" spans="1:16" ht="15" customHeight="1">
      <c r="A175" s="448" t="s">
        <v>1148</v>
      </c>
      <c r="B175" s="448" t="s">
        <v>3</v>
      </c>
      <c r="C175" s="765" t="s">
        <v>78</v>
      </c>
      <c r="D175" s="766">
        <v>41526</v>
      </c>
      <c r="E175" s="448">
        <v>1</v>
      </c>
      <c r="F175" s="812">
        <v>0.93400000000000005</v>
      </c>
      <c r="G175" s="768"/>
      <c r="H175" s="832">
        <v>41533</v>
      </c>
      <c r="I175" s="769">
        <v>0.92710000000000004</v>
      </c>
      <c r="J175" s="810">
        <f>SUM(F175-I175)*10000</f>
        <v>69.000000000000171</v>
      </c>
      <c r="K175" s="761">
        <f t="shared" si="20"/>
        <v>10.706638115631691</v>
      </c>
      <c r="L175" s="770">
        <f>SUM((F175-I175)/J175*K175)*E175</f>
        <v>1.0706638115631692E-3</v>
      </c>
      <c r="M175" s="765" t="s">
        <v>884</v>
      </c>
      <c r="N175" s="656">
        <f>0.934</f>
        <v>0.93400000000000005</v>
      </c>
      <c r="O175" s="811">
        <f t="shared" ref="O175:O183" si="21">SUM(J175*K175)/N175</f>
        <v>790.9614881997735</v>
      </c>
      <c r="P175" s="272"/>
    </row>
    <row r="176" spans="1:16" ht="15" customHeight="1">
      <c r="A176" s="448" t="s">
        <v>1145</v>
      </c>
      <c r="B176" s="448" t="s">
        <v>3</v>
      </c>
      <c r="C176" s="765" t="s">
        <v>78</v>
      </c>
      <c r="D176" s="766">
        <v>41537</v>
      </c>
      <c r="E176" s="448">
        <v>1</v>
      </c>
      <c r="F176" s="812">
        <v>0.85770000000000002</v>
      </c>
      <c r="G176" s="768"/>
      <c r="H176" s="534">
        <v>41544</v>
      </c>
      <c r="I176" s="769">
        <v>0.84379999999999999</v>
      </c>
      <c r="J176" s="810">
        <f>SUM(F176-I176)*10000</f>
        <v>139.00000000000023</v>
      </c>
      <c r="K176" s="761">
        <f t="shared" si="20"/>
        <v>11.659088259298123</v>
      </c>
      <c r="L176" s="770">
        <f>SUM((F176-I176)/J176*K176)*E176</f>
        <v>1.1659088259298124E-3</v>
      </c>
      <c r="M176" s="765" t="s">
        <v>884</v>
      </c>
      <c r="N176" s="656">
        <v>0.85770000000000002</v>
      </c>
      <c r="O176" s="811">
        <f t="shared" si="21"/>
        <v>1889.4873126296395</v>
      </c>
      <c r="P176" s="272"/>
    </row>
    <row r="177" spans="1:16" ht="15" customHeight="1">
      <c r="A177" s="448" t="s">
        <v>1147</v>
      </c>
      <c r="B177" s="448" t="s">
        <v>3</v>
      </c>
      <c r="C177" s="765" t="s">
        <v>78</v>
      </c>
      <c r="D177" s="766">
        <v>41548</v>
      </c>
      <c r="E177" s="448">
        <v>1</v>
      </c>
      <c r="F177" s="812">
        <v>1.6167</v>
      </c>
      <c r="G177" s="768"/>
      <c r="H177" s="534">
        <v>41556</v>
      </c>
      <c r="I177" s="769">
        <v>1.5998000000000001</v>
      </c>
      <c r="J177" s="810">
        <f>SUM(F177-I177)*10000</f>
        <v>168.99999999999915</v>
      </c>
      <c r="K177" s="761">
        <f t="shared" si="20"/>
        <v>6.1751265900950969</v>
      </c>
      <c r="L177" s="770">
        <f>SUM((F177-I177)/J177*K177)*E177</f>
        <v>6.1751265900950969E-4</v>
      </c>
      <c r="M177" s="765" t="s">
        <v>884</v>
      </c>
      <c r="N177" s="656">
        <v>1.6194</v>
      </c>
      <c r="O177" s="811">
        <f t="shared" si="21"/>
        <v>644.4339840225183</v>
      </c>
      <c r="P177" s="272"/>
    </row>
    <row r="178" spans="1:16" ht="15" customHeight="1">
      <c r="A178" s="14" t="s">
        <v>1032</v>
      </c>
      <c r="B178" s="14" t="s">
        <v>3</v>
      </c>
      <c r="C178" s="740" t="s">
        <v>53</v>
      </c>
      <c r="D178" s="431">
        <v>41542</v>
      </c>
      <c r="E178" s="14">
        <v>1</v>
      </c>
      <c r="F178" s="747">
        <v>1.0314000000000001</v>
      </c>
      <c r="G178" s="494"/>
      <c r="H178" s="534">
        <v>41558</v>
      </c>
      <c r="I178" s="742">
        <v>1.0356099999999999</v>
      </c>
      <c r="J178" s="810">
        <f>SUM(I178-F178)*10000</f>
        <v>42.099999999998246</v>
      </c>
      <c r="K178" s="418">
        <f t="shared" si="20"/>
        <v>9.6561446876720005</v>
      </c>
      <c r="L178" s="743">
        <f>SUM((I178-F178)/J178*K178)*E178</f>
        <v>9.6561446876720013E-4</v>
      </c>
      <c r="M178" s="740" t="s">
        <v>884</v>
      </c>
      <c r="N178" s="742">
        <v>1.0356099999999999</v>
      </c>
      <c r="O178" s="811">
        <f t="shared" si="21"/>
        <v>392.54515826515222</v>
      </c>
      <c r="P178" s="354"/>
    </row>
    <row r="179" spans="1:16" ht="15" customHeight="1">
      <c r="A179" s="448" t="s">
        <v>1036</v>
      </c>
      <c r="B179" s="448" t="s">
        <v>3</v>
      </c>
      <c r="C179" s="765" t="s">
        <v>78</v>
      </c>
      <c r="D179" s="766">
        <v>41555</v>
      </c>
      <c r="E179" s="448">
        <v>1</v>
      </c>
      <c r="F179" s="812">
        <v>1.3535999999999999</v>
      </c>
      <c r="G179" s="768"/>
      <c r="H179" s="534">
        <v>41564</v>
      </c>
      <c r="I179" s="769">
        <v>1.3603000000000001</v>
      </c>
      <c r="J179" s="810">
        <f>SUM(F179-I179)*10000</f>
        <v>-67.000000000001506</v>
      </c>
      <c r="K179" s="761">
        <f t="shared" si="20"/>
        <v>7.3556454578889303</v>
      </c>
      <c r="L179" s="770">
        <f>SUM((F179-I179)/J179*K179)*E179</f>
        <v>7.35564545788893E-4</v>
      </c>
      <c r="M179" s="765" t="s">
        <v>884</v>
      </c>
      <c r="N179" s="656">
        <v>1.3594999999999999</v>
      </c>
      <c r="O179" s="811">
        <f t="shared" si="21"/>
        <v>-362.50698468449389</v>
      </c>
      <c r="P179" s="272"/>
    </row>
    <row r="180" spans="1:16" ht="15" customHeight="1">
      <c r="A180" s="448" t="s">
        <v>1175</v>
      </c>
      <c r="B180" s="448" t="s">
        <v>3</v>
      </c>
      <c r="C180" s="765" t="s">
        <v>78</v>
      </c>
      <c r="D180" s="766">
        <v>41561</v>
      </c>
      <c r="E180" s="448">
        <v>1</v>
      </c>
      <c r="F180" s="812">
        <v>1.64741</v>
      </c>
      <c r="G180" s="768"/>
      <c r="H180" s="534">
        <v>41569</v>
      </c>
      <c r="I180" s="769">
        <v>1.6701999999999999</v>
      </c>
      <c r="J180" s="810">
        <f>SUM(F180-I180)*10000</f>
        <v>-227.89999999999867</v>
      </c>
      <c r="K180" s="761">
        <f t="shared" si="20"/>
        <v>6.0503388189738621</v>
      </c>
      <c r="L180" s="770">
        <f>SUM((F180-I180)/J180*K180)*E180</f>
        <v>6.0503388189738611E-4</v>
      </c>
      <c r="M180" s="765" t="s">
        <v>884</v>
      </c>
      <c r="N180" s="656">
        <v>1.6528</v>
      </c>
      <c r="O180" s="811">
        <f t="shared" si="21"/>
        <v>-834.26440999766169</v>
      </c>
      <c r="P180" s="272"/>
    </row>
    <row r="181" spans="1:16" ht="15" customHeight="1">
      <c r="A181" s="14" t="s">
        <v>1120</v>
      </c>
      <c r="B181" s="14" t="s">
        <v>3</v>
      </c>
      <c r="C181" s="740" t="s">
        <v>53</v>
      </c>
      <c r="D181" s="431">
        <v>41561</v>
      </c>
      <c r="E181" s="14">
        <v>1</v>
      </c>
      <c r="F181" s="747">
        <v>1.1846000000000001</v>
      </c>
      <c r="G181" s="494"/>
      <c r="H181" s="534">
        <v>41569</v>
      </c>
      <c r="I181" s="742">
        <v>1.2039</v>
      </c>
      <c r="J181" s="810">
        <f>SUM(I181-F181)*10000</f>
        <v>192.99999999999872</v>
      </c>
      <c r="K181" s="418">
        <f t="shared" si="20"/>
        <v>8.4366826963637891</v>
      </c>
      <c r="L181" s="743">
        <f>SUM((I181-F181)/J181*K181)*E181</f>
        <v>8.4366826963637898E-4</v>
      </c>
      <c r="M181" s="740" t="s">
        <v>884</v>
      </c>
      <c r="N181" s="738">
        <v>1.1853</v>
      </c>
      <c r="O181" s="811">
        <f t="shared" si="21"/>
        <v>1373.7279679390876</v>
      </c>
      <c r="P181" s="354"/>
    </row>
    <row r="182" spans="1:16" ht="15" customHeight="1">
      <c r="A182" s="14" t="s">
        <v>1142</v>
      </c>
      <c r="B182" s="14" t="s">
        <v>3</v>
      </c>
      <c r="C182" s="740" t="s">
        <v>53</v>
      </c>
      <c r="D182" s="431">
        <v>41558</v>
      </c>
      <c r="E182" s="14">
        <v>1</v>
      </c>
      <c r="F182" s="747">
        <v>81.55</v>
      </c>
      <c r="G182" s="494"/>
      <c r="H182" s="534">
        <v>41571</v>
      </c>
      <c r="I182" s="742">
        <v>83.67</v>
      </c>
      <c r="J182" s="810">
        <f>SUM(I182-F182)*10000</f>
        <v>21200.000000000044</v>
      </c>
      <c r="K182" s="418">
        <f>SUM(100000/N182)/100</f>
        <v>10.188487009679061</v>
      </c>
      <c r="L182" s="743">
        <f>SUM((I182-F182)/J182*K182)*E182</f>
        <v>1.0188487009679063E-3</v>
      </c>
      <c r="M182" s="740" t="s">
        <v>884</v>
      </c>
      <c r="N182" s="738">
        <v>98.15</v>
      </c>
      <c r="O182" s="811">
        <f t="shared" si="21"/>
        <v>2200.6716719836631</v>
      </c>
      <c r="P182" s="354"/>
    </row>
    <row r="183" spans="1:16" ht="15" customHeight="1">
      <c r="A183" s="14" t="s">
        <v>1157</v>
      </c>
      <c r="B183" s="14" t="s">
        <v>3</v>
      </c>
      <c r="C183" s="740" t="s">
        <v>53</v>
      </c>
      <c r="D183" s="431">
        <v>41569</v>
      </c>
      <c r="E183" s="14">
        <v>1</v>
      </c>
      <c r="F183" s="747">
        <v>94.9</v>
      </c>
      <c r="G183" s="494"/>
      <c r="H183" s="534">
        <v>41570</v>
      </c>
      <c r="I183" s="742">
        <v>93.96</v>
      </c>
      <c r="J183" s="810">
        <f>SUM(I183-F183)*10000</f>
        <v>-9400.0000000001201</v>
      </c>
      <c r="K183" s="418">
        <f>SUM(100000/N183)/100</f>
        <v>10.271158586688578</v>
      </c>
      <c r="L183" s="743">
        <f>SUM((I183-F183)/J183*K183)*E183</f>
        <v>1.0271158586688577E-3</v>
      </c>
      <c r="M183" s="740" t="s">
        <v>884</v>
      </c>
      <c r="N183" s="738">
        <v>97.36</v>
      </c>
      <c r="O183" s="811">
        <f t="shared" si="21"/>
        <v>-991.66896790133387</v>
      </c>
      <c r="P183" s="354"/>
    </row>
    <row r="184" spans="1:16" ht="15" customHeight="1">
      <c r="A184" s="448" t="s">
        <v>1145</v>
      </c>
      <c r="B184" s="448" t="s">
        <v>3</v>
      </c>
      <c r="C184" s="765" t="s">
        <v>78</v>
      </c>
      <c r="D184" s="766">
        <v>41576</v>
      </c>
      <c r="E184" s="448">
        <v>1</v>
      </c>
      <c r="F184" s="812">
        <v>0.8528</v>
      </c>
      <c r="G184" s="768"/>
      <c r="H184" s="534">
        <v>41579</v>
      </c>
      <c r="I184" s="769">
        <v>0.86060000000000003</v>
      </c>
      <c r="J184" s="810">
        <f>SUM(F184-I184)*10000</f>
        <v>-78.000000000000284</v>
      </c>
      <c r="K184" s="761">
        <f t="shared" ref="K184:K209" si="22">SUM(100000/N184)/10000</f>
        <v>11.029006286533585</v>
      </c>
      <c r="L184" s="770">
        <f>SUM((F184-I184)/J184*K184)*E184</f>
        <v>1.1029006286533585E-3</v>
      </c>
      <c r="M184" s="765" t="s">
        <v>884</v>
      </c>
      <c r="N184" s="656">
        <v>0.90669999999999995</v>
      </c>
      <c r="O184" s="811">
        <f t="shared" ref="O184:O196" si="23">SUM(J184*K184)/N184</f>
        <v>-948.78404141350268</v>
      </c>
      <c r="P184" s="272"/>
    </row>
    <row r="185" spans="1:16" ht="15" customHeight="1">
      <c r="A185" s="14" t="s">
        <v>1146</v>
      </c>
      <c r="B185" s="14" t="s">
        <v>3</v>
      </c>
      <c r="C185" s="740" t="s">
        <v>53</v>
      </c>
      <c r="D185" s="431">
        <v>41577</v>
      </c>
      <c r="E185" s="14">
        <v>1</v>
      </c>
      <c r="F185" s="747">
        <v>1.6948000000000001</v>
      </c>
      <c r="G185" s="494"/>
      <c r="H185" s="534">
        <v>41582</v>
      </c>
      <c r="I185" s="742">
        <v>1.6812</v>
      </c>
      <c r="J185" s="810">
        <f>SUM(I185-F185)*10000</f>
        <v>-136.00000000000057</v>
      </c>
      <c r="K185" s="418">
        <f t="shared" si="22"/>
        <v>9.4809999999999999</v>
      </c>
      <c r="L185" s="743">
        <f>SUM((I185-F185)/J185*K185)*E185</f>
        <v>9.480999999999999E-4</v>
      </c>
      <c r="M185" s="740" t="s">
        <v>884</v>
      </c>
      <c r="N185" s="738">
        <f>1/0.9481</f>
        <v>1.0547410610695074</v>
      </c>
      <c r="O185" s="811">
        <f t="shared" si="23"/>
        <v>-1222.4953096000052</v>
      </c>
      <c r="P185" s="354"/>
    </row>
    <row r="186" spans="1:16" ht="15" customHeight="1">
      <c r="A186" s="448" t="s">
        <v>1152</v>
      </c>
      <c r="B186" s="448" t="s">
        <v>3</v>
      </c>
      <c r="C186" s="765" t="s">
        <v>78</v>
      </c>
      <c r="D186" s="766">
        <v>41576</v>
      </c>
      <c r="E186" s="448">
        <v>1</v>
      </c>
      <c r="F186" s="812">
        <v>156.88</v>
      </c>
      <c r="G186" s="768"/>
      <c r="H186" s="534">
        <v>41584</v>
      </c>
      <c r="I186" s="769">
        <v>158.31</v>
      </c>
      <c r="J186" s="810">
        <f>SUM(F186-I186)*10000</f>
        <v>-14300.000000000069</v>
      </c>
      <c r="K186" s="761">
        <f t="shared" si="22"/>
        <v>0.10186411327289396</v>
      </c>
      <c r="L186" s="770">
        <f>SUM((F186-I186)/J186*K186)*E186</f>
        <v>1.0186411327289395E-5</v>
      </c>
      <c r="M186" s="765" t="s">
        <v>884</v>
      </c>
      <c r="N186" s="656">
        <v>98.17</v>
      </c>
      <c r="O186" s="811">
        <f t="shared" si="23"/>
        <v>-14.838105529208422</v>
      </c>
      <c r="P186" s="272"/>
    </row>
    <row r="187" spans="1:16" ht="15" customHeight="1">
      <c r="A187" s="14" t="s">
        <v>1142</v>
      </c>
      <c r="B187" s="14" t="s">
        <v>3</v>
      </c>
      <c r="C187" s="740" t="s">
        <v>53</v>
      </c>
      <c r="D187" s="431">
        <v>41577</v>
      </c>
      <c r="E187" s="14">
        <v>1</v>
      </c>
      <c r="F187" s="747">
        <v>81.400000000000006</v>
      </c>
      <c r="G187" s="494"/>
      <c r="H187" s="534">
        <v>41585</v>
      </c>
      <c r="I187" s="742">
        <v>81.540000000000006</v>
      </c>
      <c r="J187" s="810">
        <f>SUM(I187-F187)*10000</f>
        <v>1400.0000000000057</v>
      </c>
      <c r="K187" s="418">
        <f t="shared" si="22"/>
        <v>0.10152284263959391</v>
      </c>
      <c r="L187" s="743">
        <f>SUM((I187-F187)/J187*K187)*E187</f>
        <v>1.0152284263959391E-5</v>
      </c>
      <c r="M187" s="740" t="s">
        <v>884</v>
      </c>
      <c r="N187" s="738">
        <v>98.5</v>
      </c>
      <c r="O187" s="811">
        <f t="shared" si="23"/>
        <v>1.4429642608673305</v>
      </c>
      <c r="P187" s="354"/>
    </row>
    <row r="188" spans="1:16" ht="15" customHeight="1">
      <c r="A188" s="14" t="s">
        <v>1178</v>
      </c>
      <c r="B188" s="14" t="s">
        <v>3</v>
      </c>
      <c r="C188" s="740" t="s">
        <v>53</v>
      </c>
      <c r="D188" s="431">
        <v>41585</v>
      </c>
      <c r="E188" s="14">
        <v>1</v>
      </c>
      <c r="F188" s="747">
        <v>1.9152</v>
      </c>
      <c r="G188" s="494"/>
      <c r="H188" s="534">
        <v>41586</v>
      </c>
      <c r="I188" s="742">
        <v>1.9446000000000001</v>
      </c>
      <c r="J188" s="810">
        <f>SUM(I188-F188)*10000</f>
        <v>294.00000000000091</v>
      </c>
      <c r="K188" s="418">
        <f t="shared" si="22"/>
        <v>0.10089799212995662</v>
      </c>
      <c r="L188" s="743">
        <f>SUM((I188-F188)/J188*K188)*E188</f>
        <v>1.0089799212995662E-5</v>
      </c>
      <c r="M188" s="740" t="s">
        <v>884</v>
      </c>
      <c r="N188" s="738">
        <v>99.11</v>
      </c>
      <c r="O188" s="811">
        <f t="shared" si="23"/>
        <v>0.29930390158619052</v>
      </c>
      <c r="P188" s="354"/>
    </row>
    <row r="189" spans="1:16" ht="15" customHeight="1">
      <c r="A189" s="14" t="s">
        <v>1149</v>
      </c>
      <c r="B189" s="14" t="s">
        <v>3</v>
      </c>
      <c r="C189" s="740" t="s">
        <v>53</v>
      </c>
      <c r="D189" s="431">
        <v>41586</v>
      </c>
      <c r="E189" s="14">
        <v>1</v>
      </c>
      <c r="F189" s="747">
        <v>1.1375999999999999</v>
      </c>
      <c r="G189" s="494"/>
      <c r="H189" s="534">
        <v>41590</v>
      </c>
      <c r="I189" s="742">
        <v>1.1304000000000001</v>
      </c>
      <c r="J189" s="810">
        <f>SUM(I189-F189)*10000</f>
        <v>-71.999999999998735</v>
      </c>
      <c r="K189" s="418">
        <f t="shared" si="22"/>
        <v>8.2637798529047188</v>
      </c>
      <c r="L189" s="743">
        <f>SUM((I189-F189)/J189*K189)*E189</f>
        <v>8.2637798529047182E-4</v>
      </c>
      <c r="M189" s="740" t="s">
        <v>884</v>
      </c>
      <c r="N189" s="738">
        <v>1.2101</v>
      </c>
      <c r="O189" s="811">
        <f t="shared" si="23"/>
        <v>-491.68841369236372</v>
      </c>
      <c r="P189" s="354"/>
    </row>
    <row r="190" spans="1:16" ht="15" customHeight="1">
      <c r="A190" s="448" t="s">
        <v>1141</v>
      </c>
      <c r="B190" s="448" t="s">
        <v>3</v>
      </c>
      <c r="C190" s="765" t="s">
        <v>78</v>
      </c>
      <c r="D190" s="766">
        <v>41585</v>
      </c>
      <c r="E190" s="448">
        <v>1</v>
      </c>
      <c r="F190" s="812">
        <v>1.3995</v>
      </c>
      <c r="G190" s="768"/>
      <c r="H190" s="534">
        <v>41590</v>
      </c>
      <c r="I190" s="769">
        <v>1.41</v>
      </c>
      <c r="J190" s="810">
        <f>SUM(F190-I190)*10000</f>
        <v>-104.99999999999955</v>
      </c>
      <c r="K190" s="761">
        <f t="shared" si="22"/>
        <v>9.5283468318246776</v>
      </c>
      <c r="L190" s="770">
        <f>SUM((F190-I190)/J190*K190)*E190</f>
        <v>9.5283468318246769E-4</v>
      </c>
      <c r="M190" s="765" t="s">
        <v>884</v>
      </c>
      <c r="N190" s="656">
        <v>1.0495000000000001</v>
      </c>
      <c r="O190" s="811">
        <f t="shared" si="23"/>
        <v>-953.28863014920125</v>
      </c>
      <c r="P190" s="272"/>
    </row>
    <row r="191" spans="1:16" ht="15" customHeight="1">
      <c r="A191" s="448" t="s">
        <v>1036</v>
      </c>
      <c r="B191" s="448" t="s">
        <v>3</v>
      </c>
      <c r="C191" s="765" t="s">
        <v>78</v>
      </c>
      <c r="D191" s="766">
        <v>41585</v>
      </c>
      <c r="E191" s="448">
        <v>1</v>
      </c>
      <c r="F191" s="812">
        <v>1.3440000000000001</v>
      </c>
      <c r="G191" s="768"/>
      <c r="H191" s="534">
        <v>41591</v>
      </c>
      <c r="I191" s="769">
        <v>1.3462000000000001</v>
      </c>
      <c r="J191" s="810">
        <f>SUM(F191-I191)*10000</f>
        <v>-21.999999999999797</v>
      </c>
      <c r="K191" s="761">
        <f t="shared" si="22"/>
        <v>10</v>
      </c>
      <c r="L191" s="770">
        <f>SUM((F191-I191)/J191*K191)*E191</f>
        <v>1E-3</v>
      </c>
      <c r="M191" s="765" t="s">
        <v>884</v>
      </c>
      <c r="N191" s="656">
        <v>1</v>
      </c>
      <c r="O191" s="811">
        <f t="shared" si="23"/>
        <v>-219.99999999999798</v>
      </c>
      <c r="P191" s="272"/>
    </row>
    <row r="192" spans="1:16" ht="15" customHeight="1">
      <c r="A192" s="14" t="s">
        <v>1148</v>
      </c>
      <c r="B192" s="14" t="s">
        <v>3</v>
      </c>
      <c r="C192" s="740" t="s">
        <v>53</v>
      </c>
      <c r="D192" s="431">
        <v>41585</v>
      </c>
      <c r="E192" s="14">
        <v>1</v>
      </c>
      <c r="F192" s="747">
        <v>0.91520000000000001</v>
      </c>
      <c r="G192" s="494"/>
      <c r="H192" s="534">
        <v>41591</v>
      </c>
      <c r="I192" s="742">
        <v>0.91369999999999996</v>
      </c>
      <c r="J192" s="810">
        <f>SUM(I192-F192)*10000</f>
        <v>-15.000000000000568</v>
      </c>
      <c r="K192" s="418">
        <f t="shared" si="22"/>
        <v>10.877841836179702</v>
      </c>
      <c r="L192" s="743">
        <f>SUM((I192-F192)/J192*K192)*E192</f>
        <v>1.0877841836179703E-3</v>
      </c>
      <c r="M192" s="740" t="s">
        <v>884</v>
      </c>
      <c r="N192" s="738">
        <v>0.91930000000000001</v>
      </c>
      <c r="O192" s="811">
        <f t="shared" si="23"/>
        <v>-177.49116451941879</v>
      </c>
      <c r="P192" s="354"/>
    </row>
    <row r="193" spans="1:16" ht="15" customHeight="1">
      <c r="A193" s="448" t="s">
        <v>1120</v>
      </c>
      <c r="B193" s="448" t="s">
        <v>3</v>
      </c>
      <c r="C193" s="765" t="s">
        <v>78</v>
      </c>
      <c r="D193" s="766">
        <v>41599</v>
      </c>
      <c r="E193" s="448">
        <v>1</v>
      </c>
      <c r="F193" s="812">
        <v>1.1677</v>
      </c>
      <c r="G193" s="768"/>
      <c r="H193" s="534">
        <v>41604</v>
      </c>
      <c r="I193" s="769">
        <v>1.1407</v>
      </c>
      <c r="J193" s="810">
        <f>SUM(F193-I193)*10000</f>
        <v>269.99999999999915</v>
      </c>
      <c r="K193" s="761">
        <f t="shared" si="22"/>
        <v>8.0019204609106183</v>
      </c>
      <c r="L193" s="770">
        <f>SUM((F193-I193)/J193*K193)*E193</f>
        <v>8.0019204609106177E-4</v>
      </c>
      <c r="M193" s="765" t="s">
        <v>884</v>
      </c>
      <c r="N193" s="656">
        <v>1.2497</v>
      </c>
      <c r="O193" s="811">
        <f t="shared" si="23"/>
        <v>1728.8297386939748</v>
      </c>
      <c r="P193" s="272"/>
    </row>
    <row r="194" spans="1:16" ht="15" customHeight="1">
      <c r="A194" s="448" t="s">
        <v>1032</v>
      </c>
      <c r="B194" s="448" t="s">
        <v>3</v>
      </c>
      <c r="C194" s="765" t="s">
        <v>78</v>
      </c>
      <c r="D194" s="766">
        <v>41604</v>
      </c>
      <c r="E194" s="448">
        <v>1</v>
      </c>
      <c r="F194" s="812">
        <v>1.0529999999999999</v>
      </c>
      <c r="G194" s="768"/>
      <c r="H194" s="534">
        <v>41605</v>
      </c>
      <c r="I194" s="769">
        <v>1.0588</v>
      </c>
      <c r="J194" s="810">
        <f>SUM(F194-I194)*10000</f>
        <v>-58.00000000000027</v>
      </c>
      <c r="K194" s="761">
        <f t="shared" si="22"/>
        <v>10.587612493382743</v>
      </c>
      <c r="L194" s="770">
        <f>SUM((F194-I194)/J194*K194)*E194</f>
        <v>1.0587612493382743E-3</v>
      </c>
      <c r="M194" s="765" t="s">
        <v>884</v>
      </c>
      <c r="N194" s="656">
        <v>0.94450000000000001</v>
      </c>
      <c r="O194" s="811">
        <f t="shared" si="23"/>
        <v>-650.16572219820216</v>
      </c>
      <c r="P194" s="272"/>
    </row>
    <row r="195" spans="1:16" ht="15" customHeight="1">
      <c r="A195" s="448" t="s">
        <v>1143</v>
      </c>
      <c r="B195" s="448" t="s">
        <v>3</v>
      </c>
      <c r="C195" s="765" t="s">
        <v>78</v>
      </c>
      <c r="D195" s="766">
        <v>41599</v>
      </c>
      <c r="E195" s="448">
        <v>1</v>
      </c>
      <c r="F195" s="812">
        <v>0.9798</v>
      </c>
      <c r="G195" s="768"/>
      <c r="H195" s="534">
        <v>41610</v>
      </c>
      <c r="I195" s="769">
        <v>0.96870000000000001</v>
      </c>
      <c r="J195" s="810">
        <f>SUM(F195-I195)*10000</f>
        <v>110.99999999999999</v>
      </c>
      <c r="K195" s="761">
        <f t="shared" si="22"/>
        <v>9.5111280197831469</v>
      </c>
      <c r="L195" s="770">
        <f>SUM((F195-I195)/J195*K195)*E195</f>
        <v>9.5111280197831475E-4</v>
      </c>
      <c r="M195" s="765" t="s">
        <v>884</v>
      </c>
      <c r="N195" s="656">
        <v>1.0513999999999999</v>
      </c>
      <c r="O195" s="811">
        <f t="shared" si="23"/>
        <v>1004.1232739166152</v>
      </c>
      <c r="P195" s="272"/>
    </row>
    <row r="196" spans="1:16" ht="15" customHeight="1">
      <c r="A196" s="448" t="s">
        <v>1059</v>
      </c>
      <c r="B196" s="448" t="s">
        <v>3</v>
      </c>
      <c r="C196" s="765" t="s">
        <v>78</v>
      </c>
      <c r="D196" s="766">
        <v>41599</v>
      </c>
      <c r="E196" s="448">
        <v>1</v>
      </c>
      <c r="F196" s="812">
        <v>0.92649999999999999</v>
      </c>
      <c r="G196" s="768"/>
      <c r="H196" s="534">
        <v>41612</v>
      </c>
      <c r="I196" s="769">
        <v>0.90069999999999995</v>
      </c>
      <c r="J196" s="810">
        <f>SUM(F196-I196)*10000</f>
        <v>258.00000000000045</v>
      </c>
      <c r="K196" s="761">
        <f t="shared" si="22"/>
        <v>10</v>
      </c>
      <c r="L196" s="770">
        <f>SUM((F196-I196)/J196*K196)*E196</f>
        <v>1E-3</v>
      </c>
      <c r="M196" s="765" t="s">
        <v>884</v>
      </c>
      <c r="N196" s="656">
        <v>1</v>
      </c>
      <c r="O196" s="811">
        <f t="shared" si="23"/>
        <v>2580.0000000000045</v>
      </c>
      <c r="P196" s="272"/>
    </row>
    <row r="197" spans="1:16" ht="15" customHeight="1">
      <c r="A197" s="14" t="s">
        <v>1031</v>
      </c>
      <c r="B197" s="14" t="s">
        <v>3</v>
      </c>
      <c r="C197" s="740" t="s">
        <v>53</v>
      </c>
      <c r="D197" s="431">
        <v>41612</v>
      </c>
      <c r="E197" s="14">
        <v>1</v>
      </c>
      <c r="F197" s="747">
        <v>0.83009999999999995</v>
      </c>
      <c r="G197" s="494"/>
      <c r="H197" s="534">
        <v>41620</v>
      </c>
      <c r="I197" s="742">
        <v>0.81950000000000001</v>
      </c>
      <c r="J197" s="810">
        <f>SUM(I197-F197)*10000</f>
        <v>-105.99999999999943</v>
      </c>
      <c r="K197" s="418">
        <f t="shared" si="22"/>
        <v>6.1050061050061055</v>
      </c>
      <c r="L197" s="743">
        <f>SUM((I197-F197)/J197*K197)*E197</f>
        <v>6.105006105006105E-4</v>
      </c>
      <c r="M197" s="740" t="s">
        <v>884</v>
      </c>
      <c r="N197" s="738">
        <v>1.6379999999999999</v>
      </c>
      <c r="O197" s="811">
        <f>SUM(J197*K197)*N197</f>
        <v>-1059.9999999999943</v>
      </c>
      <c r="P197" s="354"/>
    </row>
    <row r="198" spans="1:16" ht="15" customHeight="1">
      <c r="A198" s="448" t="s">
        <v>1146</v>
      </c>
      <c r="B198" s="448" t="s">
        <v>3</v>
      </c>
      <c r="C198" s="765" t="s">
        <v>78</v>
      </c>
      <c r="D198" s="766">
        <v>41619</v>
      </c>
      <c r="E198" s="448">
        <v>1</v>
      </c>
      <c r="F198" s="812">
        <v>1.7889999999999999</v>
      </c>
      <c r="G198" s="768"/>
      <c r="H198" s="534">
        <v>41620</v>
      </c>
      <c r="I198" s="769">
        <v>1.8194999999999999</v>
      </c>
      <c r="J198" s="810">
        <f>SUM(F198-I198)*10000</f>
        <v>-304.99999999999972</v>
      </c>
      <c r="K198" s="761">
        <f t="shared" si="22"/>
        <v>11.075423634954037</v>
      </c>
      <c r="L198" s="770">
        <f>SUM((F198-I198)/J198*K198)*E198</f>
        <v>1.1075423634954037E-3</v>
      </c>
      <c r="M198" s="765" t="s">
        <v>884</v>
      </c>
      <c r="N198" s="656">
        <v>0.90290000000000004</v>
      </c>
      <c r="O198" s="811">
        <f t="shared" ref="O198:O209" si="24">SUM(J198*K198)/N198</f>
        <v>-3741.2827651578</v>
      </c>
      <c r="P198" s="272"/>
    </row>
    <row r="199" spans="1:16" ht="15" customHeight="1">
      <c r="A199" s="448" t="s">
        <v>1032</v>
      </c>
      <c r="B199" s="448" t="s">
        <v>3</v>
      </c>
      <c r="C199" s="765" t="s">
        <v>78</v>
      </c>
      <c r="D199" s="766">
        <v>41619</v>
      </c>
      <c r="E199" s="448">
        <v>1</v>
      </c>
      <c r="F199" s="812">
        <v>1.0606</v>
      </c>
      <c r="G199" s="768"/>
      <c r="H199" s="534">
        <v>41621</v>
      </c>
      <c r="I199" s="769">
        <v>1.0663</v>
      </c>
      <c r="J199" s="810">
        <f>SUM(F199-I199)*10000</f>
        <v>-57.000000000000384</v>
      </c>
      <c r="K199" s="761">
        <f t="shared" si="22"/>
        <v>10.642826734780757</v>
      </c>
      <c r="L199" s="770">
        <f>SUM((F199-I199)/J199*K199)*E199</f>
        <v>1.0642826734780758E-3</v>
      </c>
      <c r="M199" s="765" t="s">
        <v>884</v>
      </c>
      <c r="N199" s="656">
        <v>0.93959999999999999</v>
      </c>
      <c r="O199" s="811">
        <f t="shared" si="24"/>
        <v>-645.63763716741937</v>
      </c>
      <c r="P199" s="272"/>
    </row>
    <row r="200" spans="1:16" ht="15" customHeight="1">
      <c r="A200" s="14" t="s">
        <v>1148</v>
      </c>
      <c r="B200" s="14" t="s">
        <v>3</v>
      </c>
      <c r="C200" s="740" t="s">
        <v>53</v>
      </c>
      <c r="D200" s="431">
        <v>41626</v>
      </c>
      <c r="E200" s="14">
        <v>1</v>
      </c>
      <c r="F200" s="747">
        <v>0.89229999999999998</v>
      </c>
      <c r="G200" s="494"/>
      <c r="H200" s="534">
        <v>41635</v>
      </c>
      <c r="I200" s="742">
        <v>0.88919999999999999</v>
      </c>
      <c r="J200" s="810">
        <f>SUM(I200-F200)*10000</f>
        <v>-30.999999999999915</v>
      </c>
      <c r="K200" s="418">
        <f t="shared" si="22"/>
        <v>8.9365504915102782</v>
      </c>
      <c r="L200" s="743">
        <f>SUM((I200-F200)/J200*K200)*E200</f>
        <v>8.936550491510279E-4</v>
      </c>
      <c r="M200" s="740" t="s">
        <v>884</v>
      </c>
      <c r="N200" s="738">
        <v>1.119</v>
      </c>
      <c r="O200" s="811">
        <f t="shared" si="24"/>
        <v>-247.57199753066837</v>
      </c>
      <c r="P200" s="354"/>
    </row>
    <row r="201" spans="1:16" ht="15" customHeight="1">
      <c r="A201" s="448" t="s">
        <v>1141</v>
      </c>
      <c r="B201" s="448" t="s">
        <v>3</v>
      </c>
      <c r="C201" s="765" t="s">
        <v>78</v>
      </c>
      <c r="D201" s="766">
        <v>41631</v>
      </c>
      <c r="E201" s="448">
        <v>1</v>
      </c>
      <c r="F201" s="812">
        <v>1.4524999999999999</v>
      </c>
      <c r="G201" s="768"/>
      <c r="H201" s="534">
        <v>41635</v>
      </c>
      <c r="I201" s="769">
        <v>1.4702999999999999</v>
      </c>
      <c r="J201" s="810">
        <f>SUM(F201-I201)*10000</f>
        <v>-178.00000000000037</v>
      </c>
      <c r="K201" s="761">
        <f t="shared" si="22"/>
        <v>10.645092612305728</v>
      </c>
      <c r="L201" s="770">
        <f>SUM((F201-I201)/J201*K201)*E201</f>
        <v>1.0645092612305729E-3</v>
      </c>
      <c r="M201" s="765" t="s">
        <v>884</v>
      </c>
      <c r="N201" s="656">
        <v>0.93940000000000001</v>
      </c>
      <c r="O201" s="811">
        <f t="shared" si="24"/>
        <v>-2017.0603416972785</v>
      </c>
      <c r="P201" s="272"/>
    </row>
    <row r="202" spans="1:16" ht="15" customHeight="1">
      <c r="A202" s="14" t="s">
        <v>1060</v>
      </c>
      <c r="B202" s="14" t="s">
        <v>3</v>
      </c>
      <c r="C202" s="740" t="s">
        <v>53</v>
      </c>
      <c r="D202" s="431">
        <v>41625</v>
      </c>
      <c r="E202" s="14">
        <v>1</v>
      </c>
      <c r="F202" s="747">
        <v>1.2587999999999999</v>
      </c>
      <c r="G202" s="494"/>
      <c r="H202" s="534">
        <v>41640</v>
      </c>
      <c r="I202" s="742">
        <v>1.2630999999999999</v>
      </c>
      <c r="J202" s="810">
        <f>SUM(I202-F202)*10000</f>
        <v>42.999999999999702</v>
      </c>
      <c r="K202" s="418">
        <f t="shared" si="22"/>
        <v>12.588116817724069</v>
      </c>
      <c r="L202" s="743">
        <f>SUM((I202-F202)/J202*K202)*E202</f>
        <v>1.2588116817724071E-3</v>
      </c>
      <c r="M202" s="740" t="s">
        <v>884</v>
      </c>
      <c r="N202" s="738">
        <v>0.7944</v>
      </c>
      <c r="O202" s="811">
        <f t="shared" si="24"/>
        <v>681.38094557166573</v>
      </c>
      <c r="P202" s="354"/>
    </row>
    <row r="203" spans="1:16" ht="15" customHeight="1">
      <c r="A203" s="14" t="s">
        <v>1144</v>
      </c>
      <c r="B203" s="14" t="s">
        <v>3</v>
      </c>
      <c r="C203" s="740" t="s">
        <v>53</v>
      </c>
      <c r="D203" s="431">
        <v>41627</v>
      </c>
      <c r="E203" s="14">
        <v>1</v>
      </c>
      <c r="F203" s="747">
        <v>1.2252000000000001</v>
      </c>
      <c r="G203" s="494"/>
      <c r="H203" s="534">
        <v>41640</v>
      </c>
      <c r="I203" s="742">
        <v>1.2219</v>
      </c>
      <c r="J203" s="810">
        <f>SUM(I203-F203)*10000</f>
        <v>-33.00000000000081</v>
      </c>
      <c r="K203" s="418">
        <f t="shared" si="22"/>
        <v>8.9365504915102782</v>
      </c>
      <c r="L203" s="743">
        <f>SUM((I203-F203)/J203*K203)*E203</f>
        <v>8.9365504915102779E-4</v>
      </c>
      <c r="M203" s="740" t="s">
        <v>884</v>
      </c>
      <c r="N203" s="738">
        <v>1.119</v>
      </c>
      <c r="O203" s="811">
        <f t="shared" si="24"/>
        <v>-263.54438446813799</v>
      </c>
      <c r="P203" s="354"/>
    </row>
    <row r="204" spans="1:16" ht="15" customHeight="1">
      <c r="A204" s="14" t="s">
        <v>1145</v>
      </c>
      <c r="B204" s="14" t="s">
        <v>3</v>
      </c>
      <c r="C204" s="740" t="s">
        <v>53</v>
      </c>
      <c r="D204" s="431">
        <v>41652</v>
      </c>
      <c r="E204" s="14">
        <v>1</v>
      </c>
      <c r="F204" s="747">
        <v>0.81769999999999998</v>
      </c>
      <c r="G204" s="494"/>
      <c r="H204" s="534">
        <v>41653</v>
      </c>
      <c r="I204" s="742">
        <v>0.8105</v>
      </c>
      <c r="J204" s="810">
        <f>SUM(I204-F204)*10000</f>
        <v>-71.999999999999844</v>
      </c>
      <c r="K204" s="418">
        <f t="shared" si="22"/>
        <v>11.12099644128114</v>
      </c>
      <c r="L204" s="743">
        <f>SUM((I204-F204)/J204*K204)*E204</f>
        <v>1.1120996441281138E-3</v>
      </c>
      <c r="M204" s="740" t="s">
        <v>884</v>
      </c>
      <c r="N204" s="738">
        <v>0.8992</v>
      </c>
      <c r="O204" s="811">
        <f t="shared" si="24"/>
        <v>-890.47124529831001</v>
      </c>
      <c r="P204" s="354"/>
    </row>
    <row r="205" spans="1:16" ht="15" customHeight="1">
      <c r="A205" s="14" t="s">
        <v>1157</v>
      </c>
      <c r="B205" s="14" t="s">
        <v>3</v>
      </c>
      <c r="C205" s="740" t="s">
        <v>53</v>
      </c>
      <c r="D205" s="431">
        <v>41660</v>
      </c>
      <c r="E205" s="14">
        <v>1</v>
      </c>
      <c r="F205" s="747">
        <v>91.97</v>
      </c>
      <c r="G205" s="494"/>
      <c r="H205" s="534">
        <v>90.71</v>
      </c>
      <c r="I205" s="742">
        <v>90.71</v>
      </c>
      <c r="J205" s="810">
        <f>SUM(I205-F205)*100</f>
        <v>-126.00000000000051</v>
      </c>
      <c r="K205" s="418">
        <f t="shared" si="22"/>
        <v>10</v>
      </c>
      <c r="L205" s="743">
        <f>SUM((I205-F205)/J205*K205)*E205</f>
        <v>0.1</v>
      </c>
      <c r="M205" s="740" t="s">
        <v>884</v>
      </c>
      <c r="N205" s="738">
        <v>1</v>
      </c>
      <c r="O205" s="811">
        <f t="shared" si="24"/>
        <v>-1260.000000000005</v>
      </c>
      <c r="P205" s="354"/>
    </row>
    <row r="206" spans="1:16" ht="15" customHeight="1">
      <c r="A206" s="14" t="s">
        <v>1032</v>
      </c>
      <c r="B206" s="14" t="s">
        <v>3</v>
      </c>
      <c r="C206" s="740" t="s">
        <v>53</v>
      </c>
      <c r="D206" s="431">
        <v>41660</v>
      </c>
      <c r="E206" s="14">
        <v>1</v>
      </c>
      <c r="F206" s="747">
        <v>1.0999000000000001</v>
      </c>
      <c r="G206" s="494"/>
      <c r="H206" s="534">
        <v>41661</v>
      </c>
      <c r="I206" s="742">
        <v>1.0952999999999999</v>
      </c>
      <c r="J206" s="810">
        <f>SUM(I206-F206)*10000</f>
        <v>-46.000000000001592</v>
      </c>
      <c r="K206" s="418">
        <f t="shared" si="22"/>
        <v>9.1299187437231808</v>
      </c>
      <c r="L206" s="743">
        <f>SUM((I206-F206)/J206*K206)*E206</f>
        <v>9.1299187437231808E-4</v>
      </c>
      <c r="M206" s="740" t="s">
        <v>884</v>
      </c>
      <c r="N206" s="738">
        <v>1.0952999999999999</v>
      </c>
      <c r="O206" s="811">
        <f t="shared" si="24"/>
        <v>-383.4349148281575</v>
      </c>
      <c r="P206" s="354"/>
    </row>
    <row r="207" spans="1:16" ht="15" customHeight="1">
      <c r="A207" s="448" t="s">
        <v>1148</v>
      </c>
      <c r="B207" s="448" t="s">
        <v>3</v>
      </c>
      <c r="C207" s="765" t="s">
        <v>78</v>
      </c>
      <c r="D207" s="766">
        <v>41662</v>
      </c>
      <c r="E207" s="448">
        <v>1</v>
      </c>
      <c r="F207" s="812">
        <v>0.90769999999999995</v>
      </c>
      <c r="G207" s="768"/>
      <c r="H207" s="766">
        <v>41662</v>
      </c>
      <c r="I207" s="769">
        <v>0.89829999999999999</v>
      </c>
      <c r="J207" s="810">
        <f>SUM(F207-I207)*10000</f>
        <v>93.999999999999645</v>
      </c>
      <c r="K207" s="761">
        <f t="shared" si="22"/>
        <v>11.132138483802738</v>
      </c>
      <c r="L207" s="770">
        <f>SUM((F207-I207)/J207*K207)*E207</f>
        <v>1.1132138483802736E-3</v>
      </c>
      <c r="M207" s="765" t="s">
        <v>884</v>
      </c>
      <c r="N207" s="656">
        <v>0.89829999999999999</v>
      </c>
      <c r="O207" s="811">
        <f t="shared" si="24"/>
        <v>1164.8903678920778</v>
      </c>
      <c r="P207" s="272"/>
    </row>
    <row r="208" spans="1:16" ht="15" customHeight="1">
      <c r="A208" s="448" t="s">
        <v>1036</v>
      </c>
      <c r="B208" s="448" t="s">
        <v>3</v>
      </c>
      <c r="C208" s="765" t="s">
        <v>78</v>
      </c>
      <c r="D208" s="766">
        <v>41667</v>
      </c>
      <c r="E208" s="448">
        <v>1</v>
      </c>
      <c r="F208" s="812">
        <v>1.3647</v>
      </c>
      <c r="G208" s="768"/>
      <c r="H208" s="534">
        <v>41673</v>
      </c>
      <c r="I208" s="769">
        <v>1.3483000000000001</v>
      </c>
      <c r="J208" s="810">
        <f>SUM(F208-I208)*10000</f>
        <v>163.99999999999972</v>
      </c>
      <c r="K208" s="761">
        <f t="shared" si="22"/>
        <v>10</v>
      </c>
      <c r="L208" s="770">
        <f>SUM((F208-I208)/J208*K208)*E208</f>
        <v>1E-3</v>
      </c>
      <c r="M208" s="765" t="s">
        <v>884</v>
      </c>
      <c r="N208" s="656">
        <v>1</v>
      </c>
      <c r="O208" s="811">
        <f t="shared" si="24"/>
        <v>1639.9999999999973</v>
      </c>
      <c r="P208" s="272"/>
    </row>
    <row r="209" spans="1:16" ht="15" customHeight="1">
      <c r="A209" s="14" t="s">
        <v>1149</v>
      </c>
      <c r="B209" s="14" t="s">
        <v>3</v>
      </c>
      <c r="C209" s="740" t="s">
        <v>53</v>
      </c>
      <c r="D209" s="431">
        <v>41669</v>
      </c>
      <c r="E209" s="14">
        <v>1</v>
      </c>
      <c r="F209" s="747">
        <v>1.0676000000000001</v>
      </c>
      <c r="G209" s="494"/>
      <c r="H209" s="534">
        <v>41674</v>
      </c>
      <c r="I209" s="742">
        <v>1.0912999999999999</v>
      </c>
      <c r="J209" s="810">
        <f>SUM(I209-F209)*10000</f>
        <v>236.99999999999832</v>
      </c>
      <c r="K209" s="418">
        <f t="shared" si="22"/>
        <v>10</v>
      </c>
      <c r="L209" s="743">
        <f>SUM((I209-F209)/J209*K209)*E209</f>
        <v>1E-3</v>
      </c>
      <c r="M209" s="740" t="s">
        <v>884</v>
      </c>
      <c r="N209" s="738">
        <v>1</v>
      </c>
      <c r="O209" s="811">
        <f t="shared" si="24"/>
        <v>2369.9999999999832</v>
      </c>
      <c r="P209" s="354"/>
    </row>
    <row r="210" spans="1:16" ht="15" customHeight="1">
      <c r="A210" s="14" t="s">
        <v>1119</v>
      </c>
      <c r="B210" s="14" t="s">
        <v>3</v>
      </c>
      <c r="C210" s="740" t="s">
        <v>53</v>
      </c>
      <c r="D210" s="431">
        <v>41677</v>
      </c>
      <c r="E210" s="14">
        <v>1</v>
      </c>
      <c r="F210" s="747">
        <v>1.5202</v>
      </c>
      <c r="G210" s="494"/>
      <c r="H210" s="534">
        <v>41682</v>
      </c>
      <c r="I210" s="742">
        <v>1.5017</v>
      </c>
      <c r="J210" s="810">
        <f>SUM(I210-F210)*10000</f>
        <v>-184.9999999999996</v>
      </c>
      <c r="K210" s="418">
        <f>SUM(100000/N210)/10000</f>
        <v>10</v>
      </c>
      <c r="L210" s="743">
        <f>SUM((I210-F210)/J210*K210)*E210</f>
        <v>1E-3</v>
      </c>
      <c r="M210" s="740" t="s">
        <v>884</v>
      </c>
      <c r="N210" s="738">
        <v>1</v>
      </c>
      <c r="O210" s="811">
        <f>SUM(J210*K210)/N210</f>
        <v>-1849.9999999999959</v>
      </c>
      <c r="P210" s="354"/>
    </row>
    <row r="211" spans="1:16" ht="15" customHeight="1">
      <c r="A211" s="448" t="s">
        <v>1149</v>
      </c>
      <c r="B211" s="448" t="s">
        <v>3</v>
      </c>
      <c r="C211" s="765" t="s">
        <v>78</v>
      </c>
      <c r="D211" s="766">
        <v>41677</v>
      </c>
      <c r="E211" s="448">
        <v>1</v>
      </c>
      <c r="F211" s="812">
        <v>1.0808</v>
      </c>
      <c r="G211" s="768"/>
      <c r="H211" s="534">
        <v>41688</v>
      </c>
      <c r="I211" s="769">
        <v>1.0845</v>
      </c>
      <c r="J211" s="810">
        <f>SUM(F211-I211)*10000</f>
        <v>-37.000000000000369</v>
      </c>
      <c r="K211" s="761">
        <f>SUM(100000/N211)/10000</f>
        <v>10</v>
      </c>
      <c r="L211" s="770">
        <f>SUM((F211-I211)/J211*K211)*E211</f>
        <v>1E-3</v>
      </c>
      <c r="M211" s="765" t="s">
        <v>884</v>
      </c>
      <c r="N211" s="656">
        <v>1</v>
      </c>
      <c r="O211" s="811">
        <f>SUM(J211*K211)/N211</f>
        <v>-370.00000000000369</v>
      </c>
      <c r="P211" s="272"/>
    </row>
    <row r="212" spans="1:16" ht="15" customHeight="1">
      <c r="A212" s="14" t="s">
        <v>1276</v>
      </c>
      <c r="B212" s="14" t="s">
        <v>3</v>
      </c>
      <c r="C212" s="740" t="s">
        <v>53</v>
      </c>
      <c r="D212" s="431">
        <v>41689</v>
      </c>
      <c r="E212" s="14">
        <v>1</v>
      </c>
      <c r="F212" s="747">
        <v>140.29900000000001</v>
      </c>
      <c r="G212" s="494"/>
      <c r="H212" s="534">
        <v>41690</v>
      </c>
      <c r="I212" s="742">
        <v>139.501</v>
      </c>
      <c r="J212" s="810">
        <f>SUM(I212-F212)*100</f>
        <v>-79.800000000000182</v>
      </c>
      <c r="K212" s="418">
        <f>SUM(100000/N212)/10000</f>
        <v>10</v>
      </c>
      <c r="L212" s="743">
        <f>SUM((I212-F212)/J212*K212)*E212</f>
        <v>0.1</v>
      </c>
      <c r="M212" s="740" t="s">
        <v>884</v>
      </c>
      <c r="N212" s="738">
        <v>1</v>
      </c>
      <c r="O212" s="811">
        <f>SUM(J212*K212)/N212</f>
        <v>-798.00000000000182</v>
      </c>
      <c r="P212" s="354"/>
    </row>
    <row r="213" spans="1:16" ht="15" customHeight="1">
      <c r="A213" s="14" t="s">
        <v>1168</v>
      </c>
      <c r="B213" s="14" t="s">
        <v>3</v>
      </c>
      <c r="C213" s="740" t="s">
        <v>53</v>
      </c>
      <c r="D213" s="431">
        <v>41689</v>
      </c>
      <c r="E213" s="14">
        <v>1</v>
      </c>
      <c r="F213" s="747">
        <v>114.60299999999999</v>
      </c>
      <c r="G213" s="494"/>
      <c r="H213" s="534">
        <v>41695</v>
      </c>
      <c r="I213" s="742">
        <v>115.02</v>
      </c>
      <c r="J213" s="810">
        <f>SUM(I213-F213)*100</f>
        <v>41.700000000000159</v>
      </c>
      <c r="K213" s="418">
        <f>SUM(100000/N213)/10000</f>
        <v>10</v>
      </c>
      <c r="L213" s="743">
        <f>SUM((I213-F213)/J213*K213)*E213</f>
        <v>0.1</v>
      </c>
      <c r="M213" s="740" t="s">
        <v>884</v>
      </c>
      <c r="N213" s="738">
        <v>1</v>
      </c>
      <c r="O213" s="811">
        <f>SUM(J213*K213)/N213</f>
        <v>417.00000000000159</v>
      </c>
      <c r="P213" s="354"/>
    </row>
    <row r="214" spans="1:16" ht="15" customHeight="1">
      <c r="A214" s="14" t="s">
        <v>1031</v>
      </c>
      <c r="B214" s="14" t="s">
        <v>3</v>
      </c>
      <c r="C214" s="740" t="s">
        <v>53</v>
      </c>
      <c r="D214" s="431">
        <v>41689</v>
      </c>
      <c r="E214" s="14">
        <v>1</v>
      </c>
      <c r="F214" s="747">
        <v>0.82330000000000003</v>
      </c>
      <c r="G214" s="494"/>
      <c r="H214" s="534">
        <v>41695</v>
      </c>
      <c r="I214" s="742">
        <v>0.82369999999999999</v>
      </c>
      <c r="J214" s="810">
        <f>SUM(I214-F214)*10000</f>
        <v>3.9999999999995595</v>
      </c>
      <c r="K214" s="418">
        <f>SUM(100000/N214)/10000</f>
        <v>10</v>
      </c>
      <c r="L214" s="743">
        <f>SUM((I214-F214)/J214*K214)*E214</f>
        <v>1E-3</v>
      </c>
      <c r="M214" s="740" t="s">
        <v>884</v>
      </c>
      <c r="N214" s="738">
        <v>1</v>
      </c>
      <c r="O214" s="811">
        <f>SUM(J214*K214)/N214</f>
        <v>39.999999999995595</v>
      </c>
      <c r="P214" s="354"/>
    </row>
    <row r="215" spans="1:16" ht="15" customHeight="1">
      <c r="A215" s="448" t="s">
        <v>1147</v>
      </c>
      <c r="B215" s="448" t="s">
        <v>3</v>
      </c>
      <c r="C215" s="765" t="s">
        <v>78</v>
      </c>
      <c r="D215" s="766">
        <v>41689</v>
      </c>
      <c r="E215" s="448">
        <v>1</v>
      </c>
      <c r="F215" s="812">
        <v>1.6689000000000001</v>
      </c>
      <c r="G215" s="768"/>
      <c r="H215" s="534">
        <v>41695</v>
      </c>
      <c r="I215" s="769">
        <v>1.6679999999999999</v>
      </c>
      <c r="J215" s="810">
        <f>SUM(F215-I215)*10000</f>
        <v>9.0000000000012292</v>
      </c>
      <c r="K215" s="761">
        <f t="shared" ref="K215:K222" si="25">SUM(100000/N215)/10000</f>
        <v>10</v>
      </c>
      <c r="L215" s="770">
        <f>SUM((F215-I215)/J215*K215)*E215</f>
        <v>1E-3</v>
      </c>
      <c r="M215" s="765" t="s">
        <v>884</v>
      </c>
      <c r="N215" s="656">
        <v>1</v>
      </c>
      <c r="O215" s="811">
        <f t="shared" ref="O215:O222" si="26">SUM(J215*K215)/N215</f>
        <v>90.000000000012292</v>
      </c>
      <c r="P215" s="272"/>
    </row>
    <row r="216" spans="1:16" ht="15" customHeight="1">
      <c r="A216" s="448" t="s">
        <v>1143</v>
      </c>
      <c r="B216" s="448" t="s">
        <v>3</v>
      </c>
      <c r="C216" s="765" t="s">
        <v>78</v>
      </c>
      <c r="D216" s="766">
        <v>41694</v>
      </c>
      <c r="E216" s="448">
        <v>1</v>
      </c>
      <c r="F216" s="812">
        <v>0.99590000000000001</v>
      </c>
      <c r="G216" s="768"/>
      <c r="H216" s="534">
        <v>41701</v>
      </c>
      <c r="I216" s="769">
        <v>0.98270000000000002</v>
      </c>
      <c r="J216" s="810">
        <f>SUM(F216-I216)*10000</f>
        <v>131.99999999999989</v>
      </c>
      <c r="K216" s="761">
        <f t="shared" si="25"/>
        <v>9.0415913200723317</v>
      </c>
      <c r="L216" s="770">
        <f>SUM((F216-I216)/J216*K216)*E216</f>
        <v>9.0415913200723324E-4</v>
      </c>
      <c r="M216" s="765" t="s">
        <v>884</v>
      </c>
      <c r="N216" s="656">
        <v>1.1060000000000001</v>
      </c>
      <c r="O216" s="811">
        <f t="shared" si="26"/>
        <v>1079.1049315095358</v>
      </c>
      <c r="P216" s="272"/>
    </row>
    <row r="217" spans="1:16" ht="15" customHeight="1">
      <c r="A217" s="448" t="s">
        <v>1175</v>
      </c>
      <c r="B217" s="448" t="s">
        <v>3</v>
      </c>
      <c r="C217" s="765" t="s">
        <v>78</v>
      </c>
      <c r="D217" s="766">
        <v>41694</v>
      </c>
      <c r="E217" s="448">
        <v>1</v>
      </c>
      <c r="F217" s="812">
        <v>1.8449</v>
      </c>
      <c r="G217" s="768"/>
      <c r="H217" s="534">
        <v>41704</v>
      </c>
      <c r="I217" s="769">
        <v>1.8491</v>
      </c>
      <c r="J217" s="810">
        <f>SUM(F217-I217)*10000</f>
        <v>-41.999999999999815</v>
      </c>
      <c r="K217" s="761">
        <f t="shared" si="25"/>
        <v>9.0415913200723317</v>
      </c>
      <c r="L217" s="770">
        <f>SUM((F217-I217)/J217*K217)*E217</f>
        <v>9.0415913200723324E-4</v>
      </c>
      <c r="M217" s="765" t="s">
        <v>884</v>
      </c>
      <c r="N217" s="656">
        <v>1.1060000000000001</v>
      </c>
      <c r="O217" s="811">
        <f t="shared" si="26"/>
        <v>-343.35156911666928</v>
      </c>
      <c r="P217" s="272"/>
    </row>
    <row r="218" spans="1:16" ht="15" customHeight="1">
      <c r="A218" s="14" t="s">
        <v>1178</v>
      </c>
      <c r="B218" s="14" t="s">
        <v>3</v>
      </c>
      <c r="C218" s="740" t="s">
        <v>53</v>
      </c>
      <c r="D218" s="431">
        <v>41710</v>
      </c>
      <c r="E218" s="14">
        <v>1</v>
      </c>
      <c r="F218" s="747">
        <v>1.9654</v>
      </c>
      <c r="G218" s="494"/>
      <c r="H218" s="534">
        <v>41710</v>
      </c>
      <c r="I218" s="742">
        <v>1.9548000000000001</v>
      </c>
      <c r="J218" s="810">
        <f>SUM(I218-F218)*10000</f>
        <v>-105.99999999999943</v>
      </c>
      <c r="K218" s="418">
        <f t="shared" si="25"/>
        <v>8.4559445290038884</v>
      </c>
      <c r="L218" s="743">
        <f>SUM((I218-F218)/J218*K218)*E218</f>
        <v>8.4559445290038871E-4</v>
      </c>
      <c r="M218" s="740" t="s">
        <v>884</v>
      </c>
      <c r="N218" s="738">
        <v>1.1826000000000001</v>
      </c>
      <c r="O218" s="811">
        <f t="shared" si="26"/>
        <v>-757.93177750245832</v>
      </c>
      <c r="P218" s="354"/>
    </row>
    <row r="219" spans="1:16" ht="15" customHeight="1">
      <c r="A219" s="448" t="s">
        <v>1059</v>
      </c>
      <c r="B219" s="448" t="s">
        <v>3</v>
      </c>
      <c r="C219" s="765" t="s">
        <v>78</v>
      </c>
      <c r="D219" s="766">
        <v>41708</v>
      </c>
      <c r="E219" s="448">
        <v>1</v>
      </c>
      <c r="F219" s="812">
        <v>0.90539999999999998</v>
      </c>
      <c r="G219" s="768"/>
      <c r="H219" s="534">
        <v>41711</v>
      </c>
      <c r="I219" s="769">
        <v>0.90310000000000001</v>
      </c>
      <c r="J219" s="810">
        <f>SUM(F219-I219)*10000</f>
        <v>22.999999999999687</v>
      </c>
      <c r="K219" s="761">
        <f t="shared" si="25"/>
        <v>10</v>
      </c>
      <c r="L219" s="770">
        <f>SUM((F219-I219)/J219*K219)*E219</f>
        <v>1E-3</v>
      </c>
      <c r="M219" s="765" t="s">
        <v>884</v>
      </c>
      <c r="N219" s="656">
        <v>1</v>
      </c>
      <c r="O219" s="811">
        <f t="shared" si="26"/>
        <v>229.99999999999687</v>
      </c>
      <c r="P219" s="272"/>
    </row>
    <row r="220" spans="1:16" ht="15" customHeight="1">
      <c r="A220" s="14" t="s">
        <v>1598</v>
      </c>
      <c r="B220" s="14" t="s">
        <v>3</v>
      </c>
      <c r="C220" s="740" t="s">
        <v>53</v>
      </c>
      <c r="D220" s="431">
        <v>40544</v>
      </c>
      <c r="E220" s="14">
        <v>1</v>
      </c>
      <c r="F220" s="747">
        <v>1.6429</v>
      </c>
      <c r="G220" s="494"/>
      <c r="H220" s="534">
        <v>41711</v>
      </c>
      <c r="I220" s="742">
        <v>1.6289</v>
      </c>
      <c r="J220" s="810">
        <f>SUM(I220-F220)*10000</f>
        <v>-140.00000000000011</v>
      </c>
      <c r="K220" s="418">
        <f t="shared" si="25"/>
        <v>8.4559445290038884</v>
      </c>
      <c r="L220" s="743">
        <f>SUM((I220-F220)/J220*K220)*E220</f>
        <v>8.4559445290038893E-4</v>
      </c>
      <c r="M220" s="740" t="s">
        <v>884</v>
      </c>
      <c r="N220" s="738">
        <v>1.1826000000000001</v>
      </c>
      <c r="O220" s="811">
        <f t="shared" si="26"/>
        <v>-1001.0419702862719</v>
      </c>
      <c r="P220" s="354"/>
    </row>
    <row r="221" spans="1:16" ht="15" customHeight="1">
      <c r="A221" s="448" t="s">
        <v>1174</v>
      </c>
      <c r="B221" s="448" t="s">
        <v>3</v>
      </c>
      <c r="C221" s="765" t="s">
        <v>78</v>
      </c>
      <c r="D221" s="766">
        <v>41708</v>
      </c>
      <c r="E221" s="448">
        <v>1</v>
      </c>
      <c r="F221" s="812">
        <v>0.84379999999999999</v>
      </c>
      <c r="G221" s="768"/>
      <c r="H221" s="534">
        <v>41711</v>
      </c>
      <c r="I221" s="769">
        <v>0.8528</v>
      </c>
      <c r="J221" s="810">
        <f t="shared" ref="J221:J226" si="27">SUM(F221-I221)*10000</f>
        <v>-90.000000000000085</v>
      </c>
      <c r="K221" s="761">
        <f t="shared" si="25"/>
        <v>10</v>
      </c>
      <c r="L221" s="770">
        <f t="shared" ref="L221:L226" si="28">SUM((F221-I221)/J221*K221)*E221</f>
        <v>1E-3</v>
      </c>
      <c r="M221" s="765" t="s">
        <v>884</v>
      </c>
      <c r="N221" s="656">
        <v>1</v>
      </c>
      <c r="O221" s="811">
        <f t="shared" si="26"/>
        <v>-900.00000000000091</v>
      </c>
      <c r="P221" s="272"/>
    </row>
    <row r="222" spans="1:16" ht="15" customHeight="1">
      <c r="A222" s="448" t="s">
        <v>1157</v>
      </c>
      <c r="B222" s="448" t="s">
        <v>3</v>
      </c>
      <c r="C222" s="765" t="s">
        <v>78</v>
      </c>
      <c r="D222" s="766">
        <v>41708</v>
      </c>
      <c r="E222" s="448">
        <v>1</v>
      </c>
      <c r="F222" s="812">
        <v>93.438999999999993</v>
      </c>
      <c r="G222" s="768"/>
      <c r="H222" s="534">
        <v>41711</v>
      </c>
      <c r="I222" s="769">
        <v>92.974000000000004</v>
      </c>
      <c r="J222" s="810">
        <f t="shared" si="27"/>
        <v>4649.9999999998918</v>
      </c>
      <c r="K222" s="761">
        <f t="shared" si="25"/>
        <v>9.7124153805809965E-2</v>
      </c>
      <c r="L222" s="770">
        <f t="shared" si="28"/>
        <v>9.7124153805809967E-6</v>
      </c>
      <c r="M222" s="765" t="s">
        <v>884</v>
      </c>
      <c r="N222" s="656">
        <v>102.961</v>
      </c>
      <c r="O222" s="811">
        <f t="shared" si="26"/>
        <v>4.386392082409901</v>
      </c>
      <c r="P222" s="272"/>
    </row>
    <row r="223" spans="1:16" ht="15" customHeight="1">
      <c r="A223" s="448" t="s">
        <v>1059</v>
      </c>
      <c r="B223" s="448" t="s">
        <v>3</v>
      </c>
      <c r="C223" s="765" t="s">
        <v>78</v>
      </c>
      <c r="D223" s="766">
        <v>41718</v>
      </c>
      <c r="E223" s="448">
        <v>1</v>
      </c>
      <c r="F223" s="812">
        <v>0.90139999999999998</v>
      </c>
      <c r="G223" s="768"/>
      <c r="H223" s="534">
        <v>41722</v>
      </c>
      <c r="I223" s="769">
        <v>0.9143</v>
      </c>
      <c r="J223" s="810">
        <f t="shared" si="27"/>
        <v>-129.00000000000023</v>
      </c>
      <c r="K223" s="761">
        <f t="shared" ref="K223:K228" si="29">SUM(100000/N223)/10000</f>
        <v>10</v>
      </c>
      <c r="L223" s="770">
        <f t="shared" si="28"/>
        <v>1E-3</v>
      </c>
      <c r="M223" s="765" t="s">
        <v>884</v>
      </c>
      <c r="N223" s="656">
        <v>1</v>
      </c>
      <c r="O223" s="811">
        <f t="shared" ref="O223:O228" si="30">SUM(J223*K223)/N223</f>
        <v>-1290.0000000000023</v>
      </c>
      <c r="P223" s="272"/>
    </row>
    <row r="224" spans="1:16" ht="15" customHeight="1">
      <c r="A224" s="448" t="s">
        <v>1152</v>
      </c>
      <c r="B224" s="448" t="s">
        <v>3</v>
      </c>
      <c r="C224" s="765" t="s">
        <v>78</v>
      </c>
      <c r="D224" s="766">
        <v>41709</v>
      </c>
      <c r="E224" s="448">
        <v>1</v>
      </c>
      <c r="F224" s="812">
        <v>171.19300000000001</v>
      </c>
      <c r="G224" s="768"/>
      <c r="H224" s="534">
        <v>41725</v>
      </c>
      <c r="I224" s="769">
        <v>171.1</v>
      </c>
      <c r="J224" s="810">
        <f t="shared" si="27"/>
        <v>930.00000000017735</v>
      </c>
      <c r="K224" s="761">
        <f t="shared" si="29"/>
        <v>9.7124153805809965E-2</v>
      </c>
      <c r="L224" s="770">
        <f t="shared" si="28"/>
        <v>9.7124153805809967E-6</v>
      </c>
      <c r="M224" s="765" t="s">
        <v>884</v>
      </c>
      <c r="N224" s="656">
        <v>102.961</v>
      </c>
      <c r="O224" s="811">
        <f t="shared" si="30"/>
        <v>0.87727841648216798</v>
      </c>
      <c r="P224" s="272"/>
    </row>
    <row r="225" spans="1:16" ht="15" customHeight="1">
      <c r="A225" s="448" t="s">
        <v>1147</v>
      </c>
      <c r="B225" s="448" t="s">
        <v>3</v>
      </c>
      <c r="C225" s="765" t="s">
        <v>78</v>
      </c>
      <c r="D225" s="766">
        <v>41716</v>
      </c>
      <c r="E225" s="448">
        <v>1</v>
      </c>
      <c r="F225" s="812">
        <v>1.6561999999999999</v>
      </c>
      <c r="G225" s="768"/>
      <c r="H225" s="534">
        <v>41724</v>
      </c>
      <c r="I225" s="769">
        <v>1.6556</v>
      </c>
      <c r="J225" s="810">
        <f t="shared" si="27"/>
        <v>5.9999999999993392</v>
      </c>
      <c r="K225" s="761">
        <f t="shared" si="29"/>
        <v>10</v>
      </c>
      <c r="L225" s="770">
        <f t="shared" si="28"/>
        <v>1E-3</v>
      </c>
      <c r="M225" s="765" t="s">
        <v>884</v>
      </c>
      <c r="N225" s="656">
        <v>1</v>
      </c>
      <c r="O225" s="811">
        <f t="shared" si="30"/>
        <v>59.999999999993392</v>
      </c>
      <c r="P225" s="272"/>
    </row>
    <row r="226" spans="1:16" ht="15" customHeight="1">
      <c r="A226" s="448" t="s">
        <v>1036</v>
      </c>
      <c r="B226" s="448" t="s">
        <v>3</v>
      </c>
      <c r="C226" s="765" t="s">
        <v>78</v>
      </c>
      <c r="D226" s="766">
        <v>41717</v>
      </c>
      <c r="E226" s="448">
        <v>1</v>
      </c>
      <c r="F226" s="812">
        <v>1.3827</v>
      </c>
      <c r="G226" s="768"/>
      <c r="H226" s="534">
        <v>41726</v>
      </c>
      <c r="I226" s="769">
        <v>1.38</v>
      </c>
      <c r="J226" s="810">
        <f t="shared" si="27"/>
        <v>27.000000000001467</v>
      </c>
      <c r="K226" s="761">
        <f t="shared" si="29"/>
        <v>10</v>
      </c>
      <c r="L226" s="770">
        <f t="shared" si="28"/>
        <v>1E-3</v>
      </c>
      <c r="M226" s="765" t="s">
        <v>884</v>
      </c>
      <c r="N226" s="656">
        <v>1</v>
      </c>
      <c r="O226" s="811">
        <f t="shared" si="30"/>
        <v>270.00000000001467</v>
      </c>
      <c r="P226" s="272"/>
    </row>
    <row r="227" spans="1:16" ht="15" customHeight="1">
      <c r="A227" s="14" t="s">
        <v>1059</v>
      </c>
      <c r="B227" s="14" t="s">
        <v>3</v>
      </c>
      <c r="C227" s="740" t="s">
        <v>53</v>
      </c>
      <c r="D227" s="431">
        <v>41723</v>
      </c>
      <c r="E227" s="14">
        <v>1</v>
      </c>
      <c r="F227" s="747">
        <v>0.91669999999999996</v>
      </c>
      <c r="G227" s="494"/>
      <c r="H227" s="534">
        <v>41732</v>
      </c>
      <c r="I227" s="742">
        <v>0.92049999999999998</v>
      </c>
      <c r="J227" s="810">
        <f>SUM(I227-F227)*10000</f>
        <v>38.000000000000256</v>
      </c>
      <c r="K227" s="418">
        <f t="shared" si="29"/>
        <v>10</v>
      </c>
      <c r="L227" s="743">
        <f>SUM((I227-F227)/J227*K227)*E227</f>
        <v>1E-3</v>
      </c>
      <c r="M227" s="740" t="s">
        <v>884</v>
      </c>
      <c r="N227" s="738">
        <v>1</v>
      </c>
      <c r="O227" s="811">
        <f t="shared" si="30"/>
        <v>380.00000000000256</v>
      </c>
      <c r="P227" s="354"/>
    </row>
    <row r="228" spans="1:16" ht="15" customHeight="1">
      <c r="A228" s="448" t="s">
        <v>1143</v>
      </c>
      <c r="B228" s="448" t="s">
        <v>3</v>
      </c>
      <c r="C228" s="765" t="s">
        <v>78</v>
      </c>
      <c r="D228" s="766">
        <v>41725</v>
      </c>
      <c r="E228" s="448">
        <v>1</v>
      </c>
      <c r="F228" s="812">
        <v>1.0207999999999999</v>
      </c>
      <c r="G228" s="768"/>
      <c r="H228" s="534">
        <v>41737</v>
      </c>
      <c r="I228" s="769">
        <v>1.0229999999999999</v>
      </c>
      <c r="J228" s="810">
        <f>SUM(F228-I228)*10000</f>
        <v>-21.999999999999797</v>
      </c>
      <c r="K228" s="761">
        <f t="shared" si="29"/>
        <v>9.0497737556561084</v>
      </c>
      <c r="L228" s="770">
        <f>SUM((F228-I228)/J228*K228)*E228</f>
        <v>9.049773755656109E-4</v>
      </c>
      <c r="M228" s="765" t="s">
        <v>884</v>
      </c>
      <c r="N228" s="656">
        <v>1.105</v>
      </c>
      <c r="O228" s="811">
        <f t="shared" si="30"/>
        <v>-180.17649106283488</v>
      </c>
      <c r="P228" s="272"/>
    </row>
    <row r="229" spans="1:16" ht="15" customHeight="1">
      <c r="A229" s="448" t="s">
        <v>1157</v>
      </c>
      <c r="B229" s="448" t="s">
        <v>3</v>
      </c>
      <c r="C229" s="765" t="s">
        <v>78</v>
      </c>
      <c r="D229" s="766">
        <v>41736</v>
      </c>
      <c r="E229" s="448">
        <v>1</v>
      </c>
      <c r="F229" s="812">
        <v>95.364999999999995</v>
      </c>
      <c r="G229" s="768"/>
      <c r="H229" s="534">
        <v>41739</v>
      </c>
      <c r="I229" s="769">
        <v>96.02</v>
      </c>
      <c r="J229" s="810">
        <f>SUM(F229-I229)*1000</f>
        <v>-655.00000000000114</v>
      </c>
      <c r="K229" s="761">
        <f>SUM(100000/N229)/1000</f>
        <v>0.97009206173665885</v>
      </c>
      <c r="L229" s="770">
        <f>SUM((F229-I229)/J229*K229)*E229</f>
        <v>9.7009206173665884E-4</v>
      </c>
      <c r="M229" s="765" t="s">
        <v>884</v>
      </c>
      <c r="N229" s="656">
        <v>103.083</v>
      </c>
      <c r="O229" s="811">
        <f t="shared" ref="O229:O237" si="31">SUM(J229*K229)/N229</f>
        <v>-6.1640648840013643</v>
      </c>
      <c r="P229" s="272"/>
    </row>
    <row r="230" spans="1:16" ht="15" customHeight="1">
      <c r="A230" s="14" t="s">
        <v>1150</v>
      </c>
      <c r="B230" s="14" t="s">
        <v>3</v>
      </c>
      <c r="C230" s="740" t="s">
        <v>53</v>
      </c>
      <c r="D230" s="431">
        <v>41723</v>
      </c>
      <c r="E230" s="14">
        <v>1</v>
      </c>
      <c r="F230" s="747">
        <v>0.79390000000000005</v>
      </c>
      <c r="G230" s="494"/>
      <c r="H230" s="534">
        <v>41743</v>
      </c>
      <c r="I230" s="742">
        <v>0.80279999999999996</v>
      </c>
      <c r="J230" s="810">
        <f t="shared" ref="J230:J235" si="32">SUM(I230-F230)*10000</f>
        <v>88.999999999999076</v>
      </c>
      <c r="K230" s="418">
        <f>SUM(100000/N230)/10000</f>
        <v>11.22334455667789</v>
      </c>
      <c r="L230" s="743">
        <f t="shared" ref="L230:L235" si="33">SUM((I230-F230)/J230*K230)*E230</f>
        <v>1.1223344556677891E-3</v>
      </c>
      <c r="M230" s="740" t="s">
        <v>884</v>
      </c>
      <c r="N230" s="738">
        <v>0.89100000000000001</v>
      </c>
      <c r="O230" s="811">
        <f t="shared" si="31"/>
        <v>1121.0748210373984</v>
      </c>
      <c r="P230" s="354"/>
    </row>
    <row r="231" spans="1:16" ht="15" customHeight="1">
      <c r="A231" s="14" t="s">
        <v>1144</v>
      </c>
      <c r="B231" s="14" t="s">
        <v>3</v>
      </c>
      <c r="C231" s="740" t="s">
        <v>53</v>
      </c>
      <c r="D231" s="431">
        <v>41745</v>
      </c>
      <c r="E231" s="14">
        <v>1</v>
      </c>
      <c r="F231" s="747">
        <v>1.2177</v>
      </c>
      <c r="G231" s="494"/>
      <c r="H231" s="534">
        <v>41751</v>
      </c>
      <c r="I231" s="742">
        <v>1.2191000000000001</v>
      </c>
      <c r="J231" s="810">
        <f t="shared" si="32"/>
        <v>14.000000000000679</v>
      </c>
      <c r="K231" s="418">
        <f>SUM(100000/N231)/10000</f>
        <v>11.346873936230569</v>
      </c>
      <c r="L231" s="743">
        <f t="shared" si="33"/>
        <v>1.134687393623057E-3</v>
      </c>
      <c r="M231" s="740" t="s">
        <v>884</v>
      </c>
      <c r="N231" s="738">
        <v>0.88129999999999997</v>
      </c>
      <c r="O231" s="811">
        <f t="shared" si="31"/>
        <v>180.25216737460079</v>
      </c>
      <c r="P231" s="354"/>
    </row>
    <row r="232" spans="1:16" ht="15" customHeight="1">
      <c r="A232" s="14" t="s">
        <v>1148</v>
      </c>
      <c r="B232" s="14" t="s">
        <v>3</v>
      </c>
      <c r="C232" s="740" t="s">
        <v>53</v>
      </c>
      <c r="D232" s="431">
        <v>41746</v>
      </c>
      <c r="E232" s="14">
        <v>1</v>
      </c>
      <c r="F232" s="747">
        <v>0.88319999999999999</v>
      </c>
      <c r="G232" s="494"/>
      <c r="H232" s="534">
        <v>41751</v>
      </c>
      <c r="I232" s="742">
        <v>0.88180000000000003</v>
      </c>
      <c r="J232" s="810">
        <f t="shared" si="32"/>
        <v>-13.999999999999568</v>
      </c>
      <c r="K232" s="418">
        <f>SUM(100000/N232)/10000</f>
        <v>11.346873936230569</v>
      </c>
      <c r="L232" s="743">
        <f t="shared" si="33"/>
        <v>1.134687393623057E-3</v>
      </c>
      <c r="M232" s="740" t="s">
        <v>884</v>
      </c>
      <c r="N232" s="738">
        <v>0.88129999999999997</v>
      </c>
      <c r="O232" s="811">
        <f t="shared" si="31"/>
        <v>-180.25216737458646</v>
      </c>
      <c r="P232" s="354"/>
    </row>
    <row r="233" spans="1:16" ht="15" customHeight="1">
      <c r="A233" s="14" t="s">
        <v>1031</v>
      </c>
      <c r="B233" s="14" t="s">
        <v>3</v>
      </c>
      <c r="C233" s="740" t="s">
        <v>53</v>
      </c>
      <c r="D233" s="431">
        <v>41758</v>
      </c>
      <c r="E233" s="14">
        <v>1</v>
      </c>
      <c r="F233" s="747">
        <v>0.82579999999999998</v>
      </c>
      <c r="G233" s="494"/>
      <c r="H233" s="534">
        <v>41759</v>
      </c>
      <c r="I233" s="742">
        <v>0.81969999999999998</v>
      </c>
      <c r="J233" s="810">
        <f t="shared" si="32"/>
        <v>-60.999999999999943</v>
      </c>
      <c r="K233" s="418">
        <f>SUM(100000/N233)/10000</f>
        <v>16.906170752324599</v>
      </c>
      <c r="L233" s="743">
        <f t="shared" si="33"/>
        <v>1.69061707523246E-3</v>
      </c>
      <c r="M233" s="740" t="s">
        <v>884</v>
      </c>
      <c r="N233" s="738">
        <v>0.59150000000000003</v>
      </c>
      <c r="O233" s="811">
        <f t="shared" si="31"/>
        <v>-1743.4935179912081</v>
      </c>
      <c r="P233" s="354"/>
    </row>
    <row r="234" spans="1:16" ht="15" customHeight="1">
      <c r="A234" s="14" t="s">
        <v>1146</v>
      </c>
      <c r="B234" s="14" t="s">
        <v>3</v>
      </c>
      <c r="C234" s="740" t="s">
        <v>53</v>
      </c>
      <c r="D234" s="431">
        <v>41758</v>
      </c>
      <c r="E234" s="14">
        <v>1</v>
      </c>
      <c r="F234" s="747">
        <v>1.8211999999999999</v>
      </c>
      <c r="G234" s="494"/>
      <c r="H234" s="534">
        <v>41765</v>
      </c>
      <c r="I234" s="742">
        <v>1.8157000000000001</v>
      </c>
      <c r="J234" s="810">
        <f t="shared" si="32"/>
        <v>-54.99999999999838</v>
      </c>
      <c r="K234" s="418">
        <f>SUM(100000/N234)/10000</f>
        <v>10.792143319663285</v>
      </c>
      <c r="L234" s="743">
        <f t="shared" si="33"/>
        <v>1.0792143319663286E-3</v>
      </c>
      <c r="M234" s="740" t="s">
        <v>884</v>
      </c>
      <c r="N234" s="738">
        <v>0.92659999999999998</v>
      </c>
      <c r="O234" s="811">
        <f t="shared" si="31"/>
        <v>-640.58696587682198</v>
      </c>
      <c r="P234" s="354"/>
    </row>
    <row r="235" spans="1:16" ht="15" customHeight="1">
      <c r="A235" s="14" t="s">
        <v>1598</v>
      </c>
      <c r="B235" s="14" t="s">
        <v>3</v>
      </c>
      <c r="C235" s="740" t="s">
        <v>53</v>
      </c>
      <c r="D235" s="431">
        <v>41766</v>
      </c>
      <c r="E235" s="14">
        <v>1</v>
      </c>
      <c r="F235" s="747">
        <v>1.6077999999999999</v>
      </c>
      <c r="G235" s="494"/>
      <c r="H235" s="534">
        <v>41772</v>
      </c>
      <c r="I235" s="742">
        <v>1.5880000000000001</v>
      </c>
      <c r="J235" s="810">
        <f t="shared" si="32"/>
        <v>-197.99999999999818</v>
      </c>
      <c r="K235" s="418">
        <f t="shared" ref="K235:K242" si="34">SUM(100000/N235)/10000</f>
        <v>10</v>
      </c>
      <c r="L235" s="743">
        <f t="shared" si="33"/>
        <v>1E-3</v>
      </c>
      <c r="M235" s="740" t="s">
        <v>884</v>
      </c>
      <c r="N235" s="738">
        <v>1</v>
      </c>
      <c r="O235" s="811">
        <f t="shared" si="31"/>
        <v>-1979.9999999999818</v>
      </c>
      <c r="P235" s="354"/>
    </row>
    <row r="236" spans="1:16" ht="15" customHeight="1">
      <c r="A236" s="448" t="s">
        <v>1147</v>
      </c>
      <c r="B236" s="448" t="s">
        <v>3</v>
      </c>
      <c r="C236" s="765" t="s">
        <v>78</v>
      </c>
      <c r="D236" s="766">
        <v>41773</v>
      </c>
      <c r="E236" s="448">
        <v>1</v>
      </c>
      <c r="F236" s="812">
        <v>1.6787000000000001</v>
      </c>
      <c r="G236" s="768"/>
      <c r="H236" s="534">
        <v>41779</v>
      </c>
      <c r="I236" s="769">
        <v>1.6839</v>
      </c>
      <c r="J236" s="810">
        <f>SUM(F236-I236)*10000</f>
        <v>-51.999999999998714</v>
      </c>
      <c r="K236" s="761">
        <f t="shared" si="34"/>
        <v>10</v>
      </c>
      <c r="L236" s="770">
        <f>SUM((F236-I236)/J236*K236)*E236</f>
        <v>1E-3</v>
      </c>
      <c r="M236" s="765" t="s">
        <v>884</v>
      </c>
      <c r="N236" s="656">
        <v>1</v>
      </c>
      <c r="O236" s="811">
        <f t="shared" si="31"/>
        <v>-519.99999999998715</v>
      </c>
      <c r="P236" s="272"/>
    </row>
    <row r="237" spans="1:16" ht="15" customHeight="1">
      <c r="A237" s="448" t="s">
        <v>1143</v>
      </c>
      <c r="B237" s="448" t="s">
        <v>3</v>
      </c>
      <c r="C237" s="765" t="s">
        <v>78</v>
      </c>
      <c r="D237" s="766">
        <v>41779</v>
      </c>
      <c r="E237" s="448">
        <v>1</v>
      </c>
      <c r="F237" s="812">
        <v>1.0122</v>
      </c>
      <c r="G237" s="768"/>
      <c r="H237" s="534">
        <v>41782</v>
      </c>
      <c r="I237" s="769">
        <v>1.0025999999999999</v>
      </c>
      <c r="J237" s="810">
        <f>SUM(F237-I237)*10000</f>
        <v>96.000000000000526</v>
      </c>
      <c r="K237" s="761">
        <f t="shared" si="34"/>
        <v>10</v>
      </c>
      <c r="L237" s="770">
        <f>SUM((F237-I237)/J237*K237)*E237</f>
        <v>1E-3</v>
      </c>
      <c r="M237" s="765" t="s">
        <v>884</v>
      </c>
      <c r="N237" s="656">
        <v>1</v>
      </c>
      <c r="O237" s="811">
        <f t="shared" si="31"/>
        <v>960.00000000000523</v>
      </c>
      <c r="P237" s="272"/>
    </row>
    <row r="238" spans="1:16" ht="15" customHeight="1">
      <c r="A238" s="14" t="s">
        <v>1146</v>
      </c>
      <c r="B238" s="14" t="s">
        <v>3</v>
      </c>
      <c r="C238" s="740" t="s">
        <v>53</v>
      </c>
      <c r="D238" s="431">
        <v>41884</v>
      </c>
      <c r="E238" s="14">
        <v>1</v>
      </c>
      <c r="F238" s="747">
        <v>1.7834000000000001</v>
      </c>
      <c r="G238" s="494"/>
      <c r="H238" s="534">
        <v>41885</v>
      </c>
      <c r="I238" s="742">
        <v>1.7697000000000001</v>
      </c>
      <c r="J238" s="810">
        <f>SUM(I238-F238)*10000</f>
        <v>-137.00000000000045</v>
      </c>
      <c r="K238" s="418">
        <f t="shared" si="34"/>
        <v>6.0720140870726818</v>
      </c>
      <c r="L238" s="743">
        <f>SUM((I238-F238)/J238*K238)*E238</f>
        <v>6.0720140870726825E-4</v>
      </c>
      <c r="M238" s="740" t="s">
        <v>884</v>
      </c>
      <c r="N238" s="738">
        <v>1.6469</v>
      </c>
      <c r="O238" s="811">
        <f>SUM(J238*K238)*N238</f>
        <v>-1370.0000000000045</v>
      </c>
      <c r="P238" s="354"/>
    </row>
    <row r="239" spans="1:16" ht="15" customHeight="1">
      <c r="A239" s="14" t="s">
        <v>1146</v>
      </c>
      <c r="B239" s="14" t="s">
        <v>3</v>
      </c>
      <c r="C239" s="740" t="s">
        <v>53</v>
      </c>
      <c r="D239" s="431">
        <v>41891</v>
      </c>
      <c r="E239" s="14">
        <v>1</v>
      </c>
      <c r="F239" s="747">
        <v>1.744</v>
      </c>
      <c r="G239" s="494"/>
      <c r="H239" s="534">
        <v>41892</v>
      </c>
      <c r="I239" s="742">
        <v>1.7697000000000001</v>
      </c>
      <c r="J239" s="810">
        <f>SUM(I239-F239)*10000</f>
        <v>257.00000000000057</v>
      </c>
      <c r="K239" s="418">
        <f t="shared" si="34"/>
        <v>6.2046286529751198</v>
      </c>
      <c r="L239" s="743">
        <f>SUM((I239-F239)/J239*K239)*E239</f>
        <v>6.2046286529751193E-4</v>
      </c>
      <c r="M239" s="740" t="s">
        <v>884</v>
      </c>
      <c r="N239" s="738">
        <v>1.6116999999999999</v>
      </c>
      <c r="O239" s="811">
        <f>SUM(J239*K239)*N239</f>
        <v>2570.0000000000059</v>
      </c>
      <c r="P239" s="354"/>
    </row>
    <row r="240" spans="1:16" ht="15" customHeight="1">
      <c r="A240" s="14" t="s">
        <v>1175</v>
      </c>
      <c r="B240" s="14" t="s">
        <v>3</v>
      </c>
      <c r="C240" s="740" t="s">
        <v>53</v>
      </c>
      <c r="D240" s="431">
        <v>41893</v>
      </c>
      <c r="E240" s="14">
        <v>1</v>
      </c>
      <c r="F240" s="747">
        <v>1.7766</v>
      </c>
      <c r="G240" s="494"/>
      <c r="H240" s="534">
        <v>41893</v>
      </c>
      <c r="I240" s="742">
        <v>1.7948999999999999</v>
      </c>
      <c r="J240" s="810">
        <f>SUM(I240-F240)*10000</f>
        <v>182.99999999999983</v>
      </c>
      <c r="K240" s="418">
        <f t="shared" si="34"/>
        <v>10</v>
      </c>
      <c r="L240" s="743">
        <f>SUM((I240-F240)/J240*K240)*E240</f>
        <v>1E-3</v>
      </c>
      <c r="M240" s="740" t="s">
        <v>884</v>
      </c>
      <c r="N240" s="738">
        <v>1</v>
      </c>
      <c r="O240" s="811">
        <f>SUM(J240*K240)/N240</f>
        <v>1829.9999999999982</v>
      </c>
      <c r="P240" s="354"/>
    </row>
    <row r="241" spans="1:16" ht="15" customHeight="1">
      <c r="A241" s="448" t="s">
        <v>1032</v>
      </c>
      <c r="B241" s="448" t="s">
        <v>3</v>
      </c>
      <c r="C241" s="765" t="s">
        <v>78</v>
      </c>
      <c r="D241" s="766">
        <v>41892</v>
      </c>
      <c r="E241" s="448">
        <v>1</v>
      </c>
      <c r="F241" s="812">
        <v>1.0942000000000001</v>
      </c>
      <c r="G241" s="768"/>
      <c r="H241" s="534">
        <v>41893</v>
      </c>
      <c r="I241" s="769">
        <v>1.1031</v>
      </c>
      <c r="J241" s="810">
        <f>SUM(F241-I241)*10000</f>
        <v>-88.999999999999076</v>
      </c>
      <c r="K241" s="761">
        <f t="shared" si="34"/>
        <v>10</v>
      </c>
      <c r="L241" s="770">
        <f>SUM((F241-I241)/J241*K241)*E241</f>
        <v>1E-3</v>
      </c>
      <c r="M241" s="765" t="s">
        <v>884</v>
      </c>
      <c r="N241" s="656">
        <v>1</v>
      </c>
      <c r="O241" s="811">
        <f>SUM(J241*K241)/N241</f>
        <v>-889.99999999999079</v>
      </c>
      <c r="P241" s="272"/>
    </row>
    <row r="242" spans="1:16" ht="15" customHeight="1">
      <c r="A242" s="448" t="s">
        <v>1149</v>
      </c>
      <c r="B242" s="448" t="s">
        <v>3</v>
      </c>
      <c r="C242" s="765" t="s">
        <v>78</v>
      </c>
      <c r="D242" s="766">
        <v>41891</v>
      </c>
      <c r="E242" s="448">
        <v>1</v>
      </c>
      <c r="F242" s="812">
        <v>1.1173999999999999</v>
      </c>
      <c r="G242" s="768"/>
      <c r="H242" s="534">
        <v>41897</v>
      </c>
      <c r="I242" s="769">
        <v>1.1051</v>
      </c>
      <c r="J242" s="810">
        <f>SUM(F242-I242)*10000</f>
        <v>122.99999999999977</v>
      </c>
      <c r="K242" s="761">
        <f t="shared" si="34"/>
        <v>8.2583202576595909</v>
      </c>
      <c r="L242" s="770">
        <f>SUM((F242-I242)/J242*K242)*E242</f>
        <v>8.2583202576595911E-4</v>
      </c>
      <c r="M242" s="765" t="s">
        <v>884</v>
      </c>
      <c r="N242" s="656">
        <v>1.2109000000000001</v>
      </c>
      <c r="O242" s="811">
        <f>SUM(J242*K242)/N242</f>
        <v>838.85819778026905</v>
      </c>
      <c r="P242" s="272"/>
    </row>
    <row r="243" spans="1:16" ht="15" customHeight="1">
      <c r="A243" s="14" t="s">
        <v>1036</v>
      </c>
      <c r="B243" s="14" t="s">
        <v>3</v>
      </c>
      <c r="C243" s="740" t="s">
        <v>53</v>
      </c>
      <c r="D243" s="431">
        <v>41898</v>
      </c>
      <c r="E243" s="14">
        <v>1</v>
      </c>
      <c r="F243" s="747">
        <v>1.2987</v>
      </c>
      <c r="G243" s="494"/>
      <c r="H243" s="534">
        <v>41899</v>
      </c>
      <c r="I243" s="742">
        <v>1.286</v>
      </c>
      <c r="J243" s="810">
        <f>SUM(I243-F243)*10000</f>
        <v>-126.99999999999933</v>
      </c>
      <c r="K243" s="418">
        <f>SUM(100000/N243)/10000</f>
        <v>10</v>
      </c>
      <c r="L243" s="743">
        <f>SUM((I243-F243)/J243*K243)*E243</f>
        <v>1E-3</v>
      </c>
      <c r="M243" s="740" t="s">
        <v>884</v>
      </c>
      <c r="N243" s="738">
        <v>1</v>
      </c>
      <c r="O243" s="811">
        <f>SUM(J243*K243)/N243</f>
        <v>-1269.9999999999934</v>
      </c>
      <c r="P243" s="354"/>
    </row>
    <row r="244" spans="1:16" ht="15" customHeight="1">
      <c r="A244" s="448" t="s">
        <v>1146</v>
      </c>
      <c r="B244" s="448" t="s">
        <v>3</v>
      </c>
      <c r="C244" s="765" t="s">
        <v>78</v>
      </c>
      <c r="D244" s="766">
        <v>41898</v>
      </c>
      <c r="E244" s="448">
        <v>1</v>
      </c>
      <c r="F244" s="812">
        <v>1.7883</v>
      </c>
      <c r="G244" s="768"/>
      <c r="H244" s="534">
        <v>41899</v>
      </c>
      <c r="I244" s="769">
        <v>1.8078000000000001</v>
      </c>
      <c r="J244" s="810">
        <f>SUM(F244-I244)*10000</f>
        <v>-195.00000000000074</v>
      </c>
      <c r="K244" s="761">
        <v>10</v>
      </c>
      <c r="L244" s="770">
        <f>SUM((F244-I244)/J244*K244)*E244</f>
        <v>1E-3</v>
      </c>
      <c r="M244" s="765" t="s">
        <v>884</v>
      </c>
      <c r="N244" s="656">
        <v>0.89590000000000003</v>
      </c>
      <c r="O244" s="811">
        <f>SUM(J244*K244)*N244</f>
        <v>-1747.0050000000065</v>
      </c>
      <c r="P244" s="272"/>
    </row>
    <row r="245" spans="1:16" ht="15" customHeight="1">
      <c r="A245" s="14" t="s">
        <v>1147</v>
      </c>
      <c r="B245" s="14" t="s">
        <v>3</v>
      </c>
      <c r="C245" s="740" t="s">
        <v>53</v>
      </c>
      <c r="D245" s="431">
        <v>41893</v>
      </c>
      <c r="E245" s="14">
        <v>1</v>
      </c>
      <c r="F245" s="747">
        <v>1.6274999999999999</v>
      </c>
      <c r="G245" s="494"/>
      <c r="H245" s="534">
        <v>41903</v>
      </c>
      <c r="I245" s="742">
        <v>1.6288</v>
      </c>
      <c r="J245" s="810">
        <f>SUM(I245-F245)*10000</f>
        <v>13.000000000000789</v>
      </c>
      <c r="K245" s="418">
        <f t="shared" ref="K245:K250" si="35">SUM(100000/N245)/10000</f>
        <v>10</v>
      </c>
      <c r="L245" s="743">
        <f>SUM((I245-F245)/J245*K245)*E245</f>
        <v>1E-3</v>
      </c>
      <c r="M245" s="740" t="s">
        <v>884</v>
      </c>
      <c r="N245" s="738">
        <v>1</v>
      </c>
      <c r="O245" s="811">
        <f t="shared" ref="O245:O250" si="36">SUM(J245*K245)/N245</f>
        <v>130.0000000000079</v>
      </c>
      <c r="P245" s="354"/>
    </row>
    <row r="246" spans="1:16" ht="15" customHeight="1">
      <c r="A246" s="14" t="s">
        <v>1143</v>
      </c>
      <c r="B246" s="14" t="s">
        <v>3</v>
      </c>
      <c r="C246" s="740" t="s">
        <v>53</v>
      </c>
      <c r="D246" s="431">
        <v>41906</v>
      </c>
      <c r="E246" s="14">
        <v>1</v>
      </c>
      <c r="F246" s="747">
        <v>0.98360000000000003</v>
      </c>
      <c r="G246" s="494"/>
      <c r="H246" s="534">
        <v>41908</v>
      </c>
      <c r="I246" s="742">
        <v>0.97640000000000005</v>
      </c>
      <c r="J246" s="810">
        <f>SUM(I246-F246)*10000</f>
        <v>-71.999999999999844</v>
      </c>
      <c r="K246" s="418">
        <f t="shared" si="35"/>
        <v>9.0090090090090094</v>
      </c>
      <c r="L246" s="743">
        <f>SUM((I246-F246)/J246*K246)*E246</f>
        <v>9.0090090090090081E-4</v>
      </c>
      <c r="M246" s="740" t="s">
        <v>884</v>
      </c>
      <c r="N246" s="738">
        <v>1.1100000000000001</v>
      </c>
      <c r="O246" s="811">
        <f t="shared" si="36"/>
        <v>-584.36815193571817</v>
      </c>
      <c r="P246" s="354"/>
    </row>
    <row r="247" spans="1:16" ht="15" customHeight="1">
      <c r="A247" s="448" t="s">
        <v>1168</v>
      </c>
      <c r="B247" s="448" t="s">
        <v>3</v>
      </c>
      <c r="C247" s="765" t="s">
        <v>78</v>
      </c>
      <c r="D247" s="766">
        <v>41905</v>
      </c>
      <c r="E247" s="448">
        <v>1</v>
      </c>
      <c r="F247" s="812">
        <v>115.367</v>
      </c>
      <c r="G247" s="768"/>
      <c r="H247" s="534">
        <v>41913</v>
      </c>
      <c r="I247" s="769">
        <v>113.985</v>
      </c>
      <c r="J247" s="810">
        <f>SUM(F247-I247)*100</f>
        <v>138.2000000000005</v>
      </c>
      <c r="K247" s="761">
        <f t="shared" si="35"/>
        <v>10</v>
      </c>
      <c r="L247" s="770">
        <f>SUM((F247-I247)/J247*K247)*E247</f>
        <v>0.1</v>
      </c>
      <c r="M247" s="765" t="s">
        <v>884</v>
      </c>
      <c r="N247" s="656">
        <v>1</v>
      </c>
      <c r="O247" s="811">
        <f t="shared" si="36"/>
        <v>1382.000000000005</v>
      </c>
      <c r="P247" s="272"/>
    </row>
    <row r="248" spans="1:16" ht="15" customHeight="1">
      <c r="A248" s="448" t="s">
        <v>1276</v>
      </c>
      <c r="B248" s="448" t="s">
        <v>3</v>
      </c>
      <c r="C248" s="765" t="s">
        <v>78</v>
      </c>
      <c r="D248" s="766">
        <v>41906</v>
      </c>
      <c r="E248" s="448">
        <v>1</v>
      </c>
      <c r="F248" s="812">
        <v>139.25299999999999</v>
      </c>
      <c r="G248" s="768"/>
      <c r="H248" s="534">
        <v>41914</v>
      </c>
      <c r="I248" s="769">
        <v>137.30000000000001</v>
      </c>
      <c r="J248" s="810">
        <f>SUM(F248-I248)*100</f>
        <v>195.29999999999745</v>
      </c>
      <c r="K248" s="761">
        <f t="shared" si="35"/>
        <v>10</v>
      </c>
      <c r="L248" s="770">
        <f>SUM((F248-I248)/J248*K248)*E248</f>
        <v>0.1</v>
      </c>
      <c r="M248" s="765" t="s">
        <v>884</v>
      </c>
      <c r="N248" s="656">
        <v>1</v>
      </c>
      <c r="O248" s="811">
        <f t="shared" si="36"/>
        <v>1952.9999999999745</v>
      </c>
      <c r="P248" s="272"/>
    </row>
    <row r="249" spans="1:16" ht="15" customHeight="1">
      <c r="A249" s="476" t="s">
        <v>1152</v>
      </c>
      <c r="B249" s="448" t="s">
        <v>3</v>
      </c>
      <c r="C249" s="765" t="s">
        <v>78</v>
      </c>
      <c r="D249" s="766">
        <v>41913</v>
      </c>
      <c r="E249" s="448">
        <v>1</v>
      </c>
      <c r="F249" s="812">
        <v>176.67500000000001</v>
      </c>
      <c r="G249" s="768"/>
      <c r="H249" s="534">
        <v>41922</v>
      </c>
      <c r="I249" s="769">
        <v>172.16800000000001</v>
      </c>
      <c r="J249" s="810">
        <f>SUM(F249-I249)*100</f>
        <v>450.7000000000005</v>
      </c>
      <c r="K249" s="761">
        <f t="shared" si="35"/>
        <v>10</v>
      </c>
      <c r="L249" s="770">
        <f>SUM((F249-I249)/J249*K249)*E249</f>
        <v>0.1</v>
      </c>
      <c r="M249" s="765" t="s">
        <v>884</v>
      </c>
      <c r="N249" s="656">
        <v>1</v>
      </c>
      <c r="O249" s="811">
        <f t="shared" si="36"/>
        <v>4507.0000000000055</v>
      </c>
      <c r="P249" s="272"/>
    </row>
    <row r="250" spans="1:16" ht="15" customHeight="1">
      <c r="A250" s="476" t="s">
        <v>1146</v>
      </c>
      <c r="B250" s="448" t="s">
        <v>3</v>
      </c>
      <c r="C250" s="765" t="s">
        <v>78</v>
      </c>
      <c r="D250" s="766">
        <v>41914</v>
      </c>
      <c r="E250" s="448">
        <v>1</v>
      </c>
      <c r="F250" s="812">
        <v>1.8433999999999999</v>
      </c>
      <c r="G250" s="768"/>
      <c r="H250" s="534">
        <v>41922</v>
      </c>
      <c r="I250" s="769">
        <v>1.85</v>
      </c>
      <c r="J250" s="810">
        <f>SUM(F250-I250)*10000</f>
        <v>-66.00000000000162</v>
      </c>
      <c r="K250" s="761">
        <f t="shared" si="35"/>
        <v>10</v>
      </c>
      <c r="L250" s="770">
        <f>SUM((F250-I250)/J250*K250)*E250</f>
        <v>1E-3</v>
      </c>
      <c r="M250" s="765" t="s">
        <v>884</v>
      </c>
      <c r="N250" s="656">
        <v>1</v>
      </c>
      <c r="O250" s="811">
        <f t="shared" si="36"/>
        <v>-660.00000000001614</v>
      </c>
      <c r="P250" s="272"/>
    </row>
    <row r="251" spans="1:16" ht="15" customHeight="1">
      <c r="A251" s="14" t="s">
        <v>1151</v>
      </c>
      <c r="B251" s="14" t="s">
        <v>3</v>
      </c>
      <c r="C251" s="740" t="s">
        <v>53</v>
      </c>
      <c r="D251" s="431">
        <v>41932</v>
      </c>
      <c r="E251" s="14">
        <v>1</v>
      </c>
      <c r="F251" s="747">
        <v>113.28</v>
      </c>
      <c r="G251" s="494"/>
      <c r="H251" s="534">
        <v>41943</v>
      </c>
      <c r="I251" s="742">
        <v>115.05</v>
      </c>
      <c r="J251" s="810">
        <f>SUM(I251-F251)*100</f>
        <v>176.9999999999996</v>
      </c>
      <c r="K251" s="418">
        <f t="shared" ref="K251:K256" si="37">SUM(100000/N251)/10000</f>
        <v>10</v>
      </c>
      <c r="L251" s="743">
        <f>SUM((I251-F251)/J251*K251)*E251</f>
        <v>0.1</v>
      </c>
      <c r="M251" s="740" t="s">
        <v>884</v>
      </c>
      <c r="N251" s="738">
        <v>1</v>
      </c>
      <c r="O251" s="811">
        <f t="shared" ref="O251:O256" si="38">SUM(J251*K251)/N251</f>
        <v>1769.9999999999959</v>
      </c>
      <c r="P251" s="354"/>
    </row>
    <row r="252" spans="1:16" ht="15" customHeight="1">
      <c r="A252" s="14" t="s">
        <v>1276</v>
      </c>
      <c r="B252" s="14" t="s">
        <v>3</v>
      </c>
      <c r="C252" s="740" t="s">
        <v>53</v>
      </c>
      <c r="D252" s="431">
        <v>41932</v>
      </c>
      <c r="E252" s="14">
        <v>1</v>
      </c>
      <c r="F252" s="747">
        <v>136.94300000000001</v>
      </c>
      <c r="G252" s="494"/>
      <c r="H252" s="534">
        <v>41943</v>
      </c>
      <c r="I252" s="742">
        <v>139.179</v>
      </c>
      <c r="J252" s="810">
        <f>SUM(I252-F252)*100</f>
        <v>223.599999999999</v>
      </c>
      <c r="K252" s="418">
        <f t="shared" si="37"/>
        <v>10</v>
      </c>
      <c r="L252" s="743">
        <f>SUM((I252-F252)/J252*K252)*E252</f>
        <v>0.1</v>
      </c>
      <c r="M252" s="740" t="s">
        <v>884</v>
      </c>
      <c r="N252" s="738">
        <v>1</v>
      </c>
      <c r="O252" s="811">
        <f t="shared" si="38"/>
        <v>2235.99999999999</v>
      </c>
      <c r="P252" s="354"/>
    </row>
    <row r="253" spans="1:16" ht="15" customHeight="1">
      <c r="A253" s="417" t="s">
        <v>1036</v>
      </c>
      <c r="B253" s="14" t="s">
        <v>3</v>
      </c>
      <c r="C253" s="740" t="s">
        <v>53</v>
      </c>
      <c r="D253" s="431">
        <v>41921</v>
      </c>
      <c r="E253" s="14">
        <v>1</v>
      </c>
      <c r="F253" s="747">
        <v>1.2750999999999999</v>
      </c>
      <c r="G253" s="494"/>
      <c r="H253" s="534">
        <v>41943</v>
      </c>
      <c r="I253" s="742">
        <v>1.25</v>
      </c>
      <c r="J253" s="810">
        <f>SUM(I253-F253)*10000</f>
        <v>-250.99999999999901</v>
      </c>
      <c r="K253" s="418">
        <f t="shared" si="37"/>
        <v>10</v>
      </c>
      <c r="L253" s="743">
        <f>SUM((I253-F253)/J253*K253)*E253</f>
        <v>1E-3</v>
      </c>
      <c r="M253" s="740" t="s">
        <v>884</v>
      </c>
      <c r="N253" s="738">
        <v>1</v>
      </c>
      <c r="O253" s="811">
        <f t="shared" si="38"/>
        <v>-2509.99999999999</v>
      </c>
      <c r="P253" s="354"/>
    </row>
    <row r="254" spans="1:16" ht="15" customHeight="1">
      <c r="A254" s="14" t="s">
        <v>1152</v>
      </c>
      <c r="B254" s="14" t="s">
        <v>3</v>
      </c>
      <c r="C254" s="740" t="s">
        <v>53</v>
      </c>
      <c r="D254" s="431">
        <v>41932</v>
      </c>
      <c r="E254" s="14">
        <v>1</v>
      </c>
      <c r="F254" s="747">
        <v>172.36199999999999</v>
      </c>
      <c r="G254" s="494"/>
      <c r="H254" s="534">
        <v>41943</v>
      </c>
      <c r="I254" s="742">
        <v>175.893</v>
      </c>
      <c r="J254" s="810">
        <f>SUM(I254-F254)*100</f>
        <v>353.10000000000059</v>
      </c>
      <c r="K254" s="418">
        <f t="shared" si="37"/>
        <v>10</v>
      </c>
      <c r="L254" s="743">
        <f>SUM((I254-F254)/J254*K254)*E254</f>
        <v>0.1</v>
      </c>
      <c r="M254" s="740" t="s">
        <v>884</v>
      </c>
      <c r="N254" s="738">
        <v>1</v>
      </c>
      <c r="O254" s="811">
        <f t="shared" si="38"/>
        <v>3531.0000000000059</v>
      </c>
      <c r="P254" s="354"/>
    </row>
    <row r="255" spans="1:16" ht="15" customHeight="1">
      <c r="A255" s="476" t="s">
        <v>1277</v>
      </c>
      <c r="B255" s="448" t="s">
        <v>3</v>
      </c>
      <c r="C255" s="765" t="s">
        <v>78</v>
      </c>
      <c r="D255" s="766">
        <v>41921</v>
      </c>
      <c r="E255" s="448">
        <v>1</v>
      </c>
      <c r="F255" s="812">
        <v>107.577</v>
      </c>
      <c r="G255" s="768"/>
      <c r="H255" s="534">
        <v>41943</v>
      </c>
      <c r="I255" s="769">
        <v>110.08199999999999</v>
      </c>
      <c r="J255" s="810">
        <f>SUM(F255-I255)*100</f>
        <v>-250.49999999999955</v>
      </c>
      <c r="K255" s="761">
        <f t="shared" si="37"/>
        <v>10</v>
      </c>
      <c r="L255" s="770">
        <f>SUM((F255-I255)/J255*K255)*E255</f>
        <v>0.1</v>
      </c>
      <c r="M255" s="765" t="s">
        <v>884</v>
      </c>
      <c r="N255" s="656">
        <v>1</v>
      </c>
      <c r="O255" s="811">
        <f t="shared" si="38"/>
        <v>-2504.9999999999955</v>
      </c>
      <c r="P255" s="272"/>
    </row>
    <row r="256" spans="1:16" ht="15" customHeight="1">
      <c r="A256" s="448" t="s">
        <v>1032</v>
      </c>
      <c r="B256" s="448" t="s">
        <v>3</v>
      </c>
      <c r="C256" s="765" t="s">
        <v>78</v>
      </c>
      <c r="D256" s="766">
        <v>41940</v>
      </c>
      <c r="E256" s="448">
        <v>1</v>
      </c>
      <c r="F256" s="812">
        <v>1.11727</v>
      </c>
      <c r="G256" s="768"/>
      <c r="H256" s="534">
        <v>41947</v>
      </c>
      <c r="I256" s="769">
        <v>1.1385000000000001</v>
      </c>
      <c r="J256" s="810">
        <f>SUM(F256-I256)*10000</f>
        <v>-212.30000000000081</v>
      </c>
      <c r="K256" s="761">
        <f t="shared" si="37"/>
        <v>10</v>
      </c>
      <c r="L256" s="770">
        <f>SUM((F256-I256)/J256*K256)*E256</f>
        <v>1E-3</v>
      </c>
      <c r="M256" s="765" t="s">
        <v>884</v>
      </c>
      <c r="N256" s="656">
        <v>1</v>
      </c>
      <c r="O256" s="811">
        <f t="shared" si="38"/>
        <v>-2123.0000000000082</v>
      </c>
      <c r="P256" s="272"/>
    </row>
    <row r="257" spans="1:16" ht="15" customHeight="1">
      <c r="A257" s="417" t="s">
        <v>1059</v>
      </c>
      <c r="B257" s="14" t="s">
        <v>3</v>
      </c>
      <c r="C257" s="740" t="s">
        <v>53</v>
      </c>
      <c r="D257" s="431">
        <v>41921</v>
      </c>
      <c r="E257" s="14">
        <v>1</v>
      </c>
      <c r="F257" s="747">
        <v>0.88719999999999999</v>
      </c>
      <c r="G257" s="494"/>
      <c r="H257" s="534">
        <v>41963</v>
      </c>
      <c r="I257" s="742">
        <v>0.86419999999999997</v>
      </c>
      <c r="J257" s="810">
        <f t="shared" ref="J257:J262" si="39">SUM(I257-F257)*10000</f>
        <v>-230.0000000000002</v>
      </c>
      <c r="K257" s="418">
        <f t="shared" ref="K257:K262" si="40">SUM(100000/N257)/10000</f>
        <v>10</v>
      </c>
      <c r="L257" s="743">
        <f t="shared" ref="L257:L262" si="41">SUM((I257-F257)/J257*K257)*E257</f>
        <v>1E-3</v>
      </c>
      <c r="M257" s="740" t="s">
        <v>884</v>
      </c>
      <c r="N257" s="738">
        <v>1</v>
      </c>
      <c r="O257" s="811">
        <f t="shared" ref="O257:O262" si="42">SUM(J257*K257)/N257</f>
        <v>-2300.0000000000018</v>
      </c>
      <c r="P257" s="354"/>
    </row>
    <row r="258" spans="1:16" ht="15" customHeight="1">
      <c r="A258" s="14" t="s">
        <v>1175</v>
      </c>
      <c r="B258" s="14" t="s">
        <v>3</v>
      </c>
      <c r="C258" s="740" t="s">
        <v>53</v>
      </c>
      <c r="D258" s="431">
        <v>41962</v>
      </c>
      <c r="E258" s="14">
        <v>1</v>
      </c>
      <c r="F258" s="747">
        <v>1.7785</v>
      </c>
      <c r="G258" s="494"/>
      <c r="H258" s="534">
        <v>41964</v>
      </c>
      <c r="I258" s="742">
        <v>1.76</v>
      </c>
      <c r="J258" s="810">
        <f t="shared" si="39"/>
        <v>-184.9999999999996</v>
      </c>
      <c r="K258" s="418">
        <f t="shared" si="40"/>
        <v>7.7279752704791349</v>
      </c>
      <c r="L258" s="743">
        <f t="shared" si="41"/>
        <v>7.7279752704791354E-4</v>
      </c>
      <c r="M258" s="740" t="s">
        <v>884</v>
      </c>
      <c r="N258" s="738">
        <v>1.294</v>
      </c>
      <c r="O258" s="811">
        <f t="shared" si="42"/>
        <v>-1104.8496329510331</v>
      </c>
      <c r="P258" s="354"/>
    </row>
    <row r="259" spans="1:16" ht="15" customHeight="1">
      <c r="A259" s="14" t="s">
        <v>1143</v>
      </c>
      <c r="B259" s="14" t="s">
        <v>3</v>
      </c>
      <c r="C259" s="740" t="s">
        <v>53</v>
      </c>
      <c r="D259" s="431">
        <v>41927</v>
      </c>
      <c r="E259" s="14">
        <v>1</v>
      </c>
      <c r="F259" s="747">
        <v>0.98960000000000004</v>
      </c>
      <c r="G259" s="494"/>
      <c r="H259" s="534">
        <v>41968</v>
      </c>
      <c r="I259" s="742">
        <v>0.97060000000000002</v>
      </c>
      <c r="J259" s="810">
        <f t="shared" si="39"/>
        <v>-190.00000000000017</v>
      </c>
      <c r="K259" s="418">
        <f t="shared" si="40"/>
        <v>8.854258898530194</v>
      </c>
      <c r="L259" s="743">
        <f t="shared" si="41"/>
        <v>8.8542588985301941E-4</v>
      </c>
      <c r="M259" s="740" t="s">
        <v>884</v>
      </c>
      <c r="N259" s="738">
        <v>1.1294</v>
      </c>
      <c r="O259" s="811">
        <f t="shared" si="42"/>
        <v>-1489.5601122018227</v>
      </c>
      <c r="P259" s="354"/>
    </row>
    <row r="260" spans="1:16" ht="15" customHeight="1">
      <c r="A260" s="14" t="s">
        <v>1145</v>
      </c>
      <c r="B260" s="14" t="s">
        <v>3</v>
      </c>
      <c r="C260" s="740" t="s">
        <v>53</v>
      </c>
      <c r="D260" s="431">
        <v>41964</v>
      </c>
      <c r="E260" s="14">
        <v>1</v>
      </c>
      <c r="F260" s="747">
        <v>0.83079999999999998</v>
      </c>
      <c r="G260" s="494"/>
      <c r="H260" s="534">
        <v>41967</v>
      </c>
      <c r="I260" s="742">
        <v>0.82020000000000004</v>
      </c>
      <c r="J260" s="810">
        <f t="shared" si="39"/>
        <v>-105.99999999999943</v>
      </c>
      <c r="K260" s="418">
        <f t="shared" si="40"/>
        <v>10.456969570218551</v>
      </c>
      <c r="L260" s="743">
        <f t="shared" si="41"/>
        <v>1.045696957021855E-3</v>
      </c>
      <c r="M260" s="740" t="s">
        <v>884</v>
      </c>
      <c r="N260" s="738">
        <v>0.95630000000000004</v>
      </c>
      <c r="O260" s="811">
        <f t="shared" si="42"/>
        <v>-1159.0910534802472</v>
      </c>
      <c r="P260" s="354"/>
    </row>
    <row r="261" spans="1:16" ht="15" customHeight="1">
      <c r="A261" s="14" t="s">
        <v>1178</v>
      </c>
      <c r="B261" s="14" t="s">
        <v>3</v>
      </c>
      <c r="C261" s="740" t="s">
        <v>53</v>
      </c>
      <c r="D261" s="431">
        <v>41962</v>
      </c>
      <c r="E261" s="14">
        <v>1</v>
      </c>
      <c r="F261" s="747">
        <v>1.986</v>
      </c>
      <c r="G261" s="494"/>
      <c r="H261" s="534">
        <v>41977</v>
      </c>
      <c r="I261" s="742">
        <v>2.024</v>
      </c>
      <c r="J261" s="810">
        <f t="shared" si="39"/>
        <v>380.00000000000034</v>
      </c>
      <c r="K261" s="418">
        <f t="shared" si="40"/>
        <v>10</v>
      </c>
      <c r="L261" s="743">
        <f t="shared" si="41"/>
        <v>1E-3</v>
      </c>
      <c r="M261" s="740" t="s">
        <v>884</v>
      </c>
      <c r="N261" s="738">
        <v>1</v>
      </c>
      <c r="O261" s="811">
        <f t="shared" si="42"/>
        <v>3800.0000000000036</v>
      </c>
      <c r="P261" s="354"/>
    </row>
    <row r="262" spans="1:16" ht="15" customHeight="1">
      <c r="A262" s="14" t="s">
        <v>1147</v>
      </c>
      <c r="B262" s="14" t="s">
        <v>3</v>
      </c>
      <c r="C262" s="740" t="s">
        <v>53</v>
      </c>
      <c r="D262" s="431">
        <v>41969</v>
      </c>
      <c r="E262" s="14">
        <v>1</v>
      </c>
      <c r="F262" s="747">
        <v>1.5761000000000001</v>
      </c>
      <c r="G262" s="494"/>
      <c r="H262" s="534">
        <v>41978</v>
      </c>
      <c r="I262" s="742">
        <v>1.5592999999999999</v>
      </c>
      <c r="J262" s="810">
        <f t="shared" si="39"/>
        <v>-168.00000000000148</v>
      </c>
      <c r="K262" s="418">
        <f t="shared" si="40"/>
        <v>10</v>
      </c>
      <c r="L262" s="743">
        <f t="shared" si="41"/>
        <v>1E-3</v>
      </c>
      <c r="M262" s="740" t="s">
        <v>884</v>
      </c>
      <c r="N262" s="738">
        <v>1</v>
      </c>
      <c r="O262" s="811">
        <f t="shared" si="42"/>
        <v>-1680.0000000000148</v>
      </c>
      <c r="P262" s="354"/>
    </row>
    <row r="263" spans="1:16" ht="15" customHeight="1">
      <c r="A263" s="14" t="s">
        <v>1149</v>
      </c>
      <c r="B263" s="14" t="s">
        <v>3</v>
      </c>
      <c r="C263" s="740" t="s">
        <v>53</v>
      </c>
      <c r="D263" s="431">
        <v>42055</v>
      </c>
      <c r="E263" s="14">
        <v>1</v>
      </c>
      <c r="F263" s="747">
        <v>1.0407</v>
      </c>
      <c r="G263" s="494"/>
      <c r="H263" s="534">
        <v>42062</v>
      </c>
      <c r="I263" s="742">
        <v>1.0302</v>
      </c>
      <c r="J263" s="810">
        <f>SUM(I263-F263)*10000</f>
        <v>-104.99999999999955</v>
      </c>
      <c r="K263" s="418">
        <f t="shared" ref="K263:K270" si="43">SUM(100000/N263)/10000</f>
        <v>7.8425221551250885</v>
      </c>
      <c r="L263" s="743">
        <f>SUM((I263-F263)/J263*K263)*E263</f>
        <v>7.8425221551250881E-4</v>
      </c>
      <c r="M263" s="740" t="s">
        <v>884</v>
      </c>
      <c r="N263" s="738">
        <v>1.2750999999999999</v>
      </c>
      <c r="O263" s="811">
        <f>SUM(J263*K263)/N263</f>
        <v>-645.80411441308979</v>
      </c>
      <c r="P263" s="354"/>
    </row>
    <row r="264" spans="1:16" ht="15" customHeight="1">
      <c r="A264" s="448" t="s">
        <v>1036</v>
      </c>
      <c r="B264" s="448" t="s">
        <v>3</v>
      </c>
      <c r="C264" s="765" t="s">
        <v>78</v>
      </c>
      <c r="D264" s="766">
        <v>42058</v>
      </c>
      <c r="E264" s="448">
        <v>1</v>
      </c>
      <c r="F264" s="812">
        <v>1.1285000000000001</v>
      </c>
      <c r="G264" s="768"/>
      <c r="H264" s="534">
        <v>42067</v>
      </c>
      <c r="I264" s="769">
        <v>1.1191</v>
      </c>
      <c r="J264" s="810">
        <f>SUM(F264-I264)*10000</f>
        <v>94.000000000000753</v>
      </c>
      <c r="K264" s="761">
        <f t="shared" si="43"/>
        <v>10</v>
      </c>
      <c r="L264" s="770">
        <f>SUM((F264-I264)/J264*K264)*E264</f>
        <v>1E-3</v>
      </c>
      <c r="M264" s="765" t="s">
        <v>884</v>
      </c>
      <c r="N264" s="656">
        <v>1</v>
      </c>
      <c r="O264" s="811">
        <f>SUM(J264*K264)/N264</f>
        <v>940.0000000000075</v>
      </c>
      <c r="P264" s="272"/>
    </row>
    <row r="265" spans="1:16" ht="15" customHeight="1">
      <c r="A265" s="448" t="s">
        <v>1036</v>
      </c>
      <c r="B265" s="448" t="s">
        <v>3</v>
      </c>
      <c r="C265" s="765" t="s">
        <v>78</v>
      </c>
      <c r="D265" s="766">
        <v>42058</v>
      </c>
      <c r="E265" s="448">
        <v>1</v>
      </c>
      <c r="F265" s="812">
        <v>1.1285000000000001</v>
      </c>
      <c r="G265" s="768"/>
      <c r="H265" s="534">
        <v>42068</v>
      </c>
      <c r="I265" s="769">
        <v>1.1025</v>
      </c>
      <c r="J265" s="810">
        <f>SUM(F265-I265)*10000</f>
        <v>260.00000000000023</v>
      </c>
      <c r="K265" s="761">
        <f t="shared" si="43"/>
        <v>10</v>
      </c>
      <c r="L265" s="770">
        <f>SUM((F265-I265)/J265*K265)*E265</f>
        <v>1E-3</v>
      </c>
      <c r="M265" s="765" t="s">
        <v>884</v>
      </c>
      <c r="N265" s="656">
        <v>1</v>
      </c>
      <c r="O265" s="811">
        <f>SUM(J265*K265)/N265</f>
        <v>2600.0000000000023</v>
      </c>
      <c r="P265" s="272"/>
    </row>
    <row r="266" spans="1:16" ht="15" customHeight="1">
      <c r="A266" s="448" t="s">
        <v>1059</v>
      </c>
      <c r="B266" s="448" t="s">
        <v>3</v>
      </c>
      <c r="C266" s="765" t="s">
        <v>78</v>
      </c>
      <c r="D266" s="766">
        <v>42069</v>
      </c>
      <c r="E266" s="448">
        <v>1</v>
      </c>
      <c r="F266" s="812">
        <v>0.77400000000000002</v>
      </c>
      <c r="G266" s="768"/>
      <c r="H266" s="534">
        <v>42073</v>
      </c>
      <c r="I266" s="769">
        <v>0.76490000000000002</v>
      </c>
      <c r="J266" s="810">
        <f>SUM(F266-I266)*10000</f>
        <v>90.999999999999972</v>
      </c>
      <c r="K266" s="761">
        <f t="shared" si="43"/>
        <v>13.020833333333332</v>
      </c>
      <c r="L266" s="770">
        <f>SUM((F266-I266)/J266*K266)*E266</f>
        <v>1.3020833333333333E-3</v>
      </c>
      <c r="M266" s="765" t="s">
        <v>884</v>
      </c>
      <c r="N266" s="656">
        <v>0.76800000000000002</v>
      </c>
      <c r="O266" s="811">
        <f>SUM(J266*K266*E266)/N266</f>
        <v>1542.8331163194437</v>
      </c>
      <c r="P266" s="272"/>
    </row>
    <row r="267" spans="1:16" ht="15" customHeight="1">
      <c r="A267" s="448" t="s">
        <v>1059</v>
      </c>
      <c r="B267" s="448" t="s">
        <v>3</v>
      </c>
      <c r="C267" s="765" t="s">
        <v>78</v>
      </c>
      <c r="D267" s="766">
        <v>42069</v>
      </c>
      <c r="E267" s="448">
        <v>1</v>
      </c>
      <c r="F267" s="812">
        <v>0.77400000000000002</v>
      </c>
      <c r="G267" s="768"/>
      <c r="H267" s="534">
        <v>42075</v>
      </c>
      <c r="I267" s="769">
        <v>0.77059999999999995</v>
      </c>
      <c r="J267" s="810">
        <f>SUM(F267-I267)*10000</f>
        <v>34.000000000000696</v>
      </c>
      <c r="K267" s="761">
        <f t="shared" si="43"/>
        <v>13.020833333333332</v>
      </c>
      <c r="L267" s="770">
        <f>SUM((F267-I267)/J267*K267)*E267</f>
        <v>1.3020833333333333E-3</v>
      </c>
      <c r="M267" s="765" t="s">
        <v>884</v>
      </c>
      <c r="N267" s="656">
        <v>0.76800000000000002</v>
      </c>
      <c r="O267" s="811">
        <f>SUM(J267*K267*E267)/N267</f>
        <v>576.4431423611228</v>
      </c>
      <c r="P267" s="272"/>
    </row>
    <row r="268" spans="1:16" ht="15" customHeight="1">
      <c r="A268" s="14" t="s">
        <v>1120</v>
      </c>
      <c r="B268" s="14" t="s">
        <v>3</v>
      </c>
      <c r="C268" s="740" t="s">
        <v>53</v>
      </c>
      <c r="D268" s="431">
        <v>42052</v>
      </c>
      <c r="E268" s="14">
        <v>1</v>
      </c>
      <c r="F268" s="747">
        <v>1.0593999999999999</v>
      </c>
      <c r="G268" s="494"/>
      <c r="H268" s="534">
        <v>42074</v>
      </c>
      <c r="I268" s="742">
        <v>1.05446</v>
      </c>
      <c r="J268" s="810">
        <f>SUM(I268-F268)*10000</f>
        <v>-49.399999999999444</v>
      </c>
      <c r="K268" s="418">
        <f t="shared" si="43"/>
        <v>7.2395569391153254</v>
      </c>
      <c r="L268" s="743">
        <f>SUM((I268-F268)/J268*K268)*E268</f>
        <v>7.2395569391153259E-4</v>
      </c>
      <c r="M268" s="740" t="s">
        <v>884</v>
      </c>
      <c r="N268" s="738">
        <v>1.3813</v>
      </c>
      <c r="O268" s="811">
        <f>SUM(J268*K268)/N268</f>
        <v>-258.91125229297984</v>
      </c>
      <c r="P268" s="354"/>
    </row>
    <row r="269" spans="1:16" ht="15" customHeight="1">
      <c r="A269" s="448" t="s">
        <v>1146</v>
      </c>
      <c r="B269" s="448" t="s">
        <v>3</v>
      </c>
      <c r="C269" s="765" t="s">
        <v>78</v>
      </c>
      <c r="D269" s="766">
        <v>40544</v>
      </c>
      <c r="E269" s="448">
        <v>1</v>
      </c>
      <c r="F269" s="812">
        <v>1.9619</v>
      </c>
      <c r="G269" s="768"/>
      <c r="H269" s="534">
        <v>42076</v>
      </c>
      <c r="I269" s="769">
        <v>1.9191</v>
      </c>
      <c r="J269" s="810">
        <f>SUM(F269-I269)*10000</f>
        <v>427.99999999999949</v>
      </c>
      <c r="K269" s="761">
        <f t="shared" si="43"/>
        <v>13.10272536687631</v>
      </c>
      <c r="L269" s="770">
        <f>SUM((F269-I269)/J269*K269)*E269</f>
        <v>1.3102725366876311E-3</v>
      </c>
      <c r="M269" s="765" t="s">
        <v>884</v>
      </c>
      <c r="N269" s="656">
        <v>0.76319999999999999</v>
      </c>
      <c r="O269" s="811">
        <f>SUM(J269*K269)/N269</f>
        <v>7347.9644353027443</v>
      </c>
      <c r="P269" s="272"/>
    </row>
    <row r="270" spans="1:16" ht="15" customHeight="1">
      <c r="A270" s="448" t="s">
        <v>1175</v>
      </c>
      <c r="B270" s="448" t="s">
        <v>3</v>
      </c>
      <c r="C270" s="765" t="s">
        <v>78</v>
      </c>
      <c r="D270" s="766">
        <v>42066</v>
      </c>
      <c r="E270" s="448">
        <v>1</v>
      </c>
      <c r="F270" s="812">
        <v>1.9189000000000001</v>
      </c>
      <c r="G270" s="768"/>
      <c r="H270" s="534">
        <v>42076</v>
      </c>
      <c r="I270" s="769">
        <v>1.8763000000000001</v>
      </c>
      <c r="J270" s="810">
        <f>SUM(F270-I270)*10000</f>
        <v>425.99999999999972</v>
      </c>
      <c r="K270" s="761">
        <f t="shared" si="43"/>
        <v>7.768800497203233</v>
      </c>
      <c r="L270" s="770">
        <f>SUM((F270-I270)/J270*K270)*E270</f>
        <v>7.7688004972032332E-4</v>
      </c>
      <c r="M270" s="765" t="s">
        <v>884</v>
      </c>
      <c r="N270" s="656">
        <v>1.2871999999999999</v>
      </c>
      <c r="O270" s="811">
        <f>SUM(J270*K270)/N270</f>
        <v>2571.0915256437038</v>
      </c>
      <c r="P270" s="272"/>
    </row>
    <row r="271" spans="1:16" ht="15" customHeight="1">
      <c r="A271" s="448" t="s">
        <v>1148</v>
      </c>
      <c r="B271" s="448" t="s">
        <v>3</v>
      </c>
      <c r="C271" s="765" t="s">
        <v>78</v>
      </c>
      <c r="D271" s="766">
        <v>42096</v>
      </c>
      <c r="E271" s="448">
        <v>2</v>
      </c>
      <c r="F271" s="812">
        <v>0.96240000000000003</v>
      </c>
      <c r="G271" s="768"/>
      <c r="H271" s="534">
        <v>42097</v>
      </c>
      <c r="I271" s="769">
        <v>0.94850000000000001</v>
      </c>
      <c r="J271" s="810">
        <f>SUM(F271-I271)*10000</f>
        <v>139.00000000000023</v>
      </c>
      <c r="K271" s="761">
        <f t="shared" ref="K271:K282" si="44">SUM(100000/N271)/10000</f>
        <v>10.414496979795874</v>
      </c>
      <c r="L271" s="770">
        <f>SUM((F271-I271)/J271*K271)*E271</f>
        <v>2.0828993959591748E-3</v>
      </c>
      <c r="M271" s="765" t="s">
        <v>884</v>
      </c>
      <c r="N271" s="656">
        <v>0.96020000000000005</v>
      </c>
      <c r="O271" s="811">
        <f>SUM(J271*K271*E272)/N271</f>
        <v>3015.2365761125366</v>
      </c>
      <c r="P271" s="272"/>
    </row>
    <row r="272" spans="1:16" ht="15" customHeight="1">
      <c r="A272" s="14" t="s">
        <v>1036</v>
      </c>
      <c r="B272" s="14" t="s">
        <v>3</v>
      </c>
      <c r="C272" s="740" t="s">
        <v>53</v>
      </c>
      <c r="D272" s="431">
        <v>42096</v>
      </c>
      <c r="E272" s="14">
        <v>2</v>
      </c>
      <c r="F272" s="747">
        <v>1.0822000000000001</v>
      </c>
      <c r="G272" s="494"/>
      <c r="H272" s="534">
        <v>42097</v>
      </c>
      <c r="I272" s="742">
        <v>1.0994999999999999</v>
      </c>
      <c r="J272" s="810">
        <f>SUM(I272-F272)*10000</f>
        <v>172.99999999999872</v>
      </c>
      <c r="K272" s="418">
        <f t="shared" si="44"/>
        <v>10</v>
      </c>
      <c r="L272" s="743">
        <f>SUM((I272-F272)/J272*K272)*E272</f>
        <v>2E-3</v>
      </c>
      <c r="M272" s="740" t="s">
        <v>884</v>
      </c>
      <c r="N272" s="738">
        <v>1</v>
      </c>
      <c r="O272" s="811">
        <f>SUM(J272*K272*E272)/N272</f>
        <v>3459.9999999999745</v>
      </c>
      <c r="P272" s="354"/>
    </row>
    <row r="273" spans="1:16" s="870" customFormat="1" ht="15" customHeight="1">
      <c r="A273" s="476" t="s">
        <v>1032</v>
      </c>
      <c r="B273" s="476" t="s">
        <v>3</v>
      </c>
      <c r="C273" s="772" t="s">
        <v>78</v>
      </c>
      <c r="D273" s="497">
        <v>42096</v>
      </c>
      <c r="E273" s="476">
        <v>2</v>
      </c>
      <c r="F273" s="769">
        <v>1.2528999999999999</v>
      </c>
      <c r="G273" s="768"/>
      <c r="H273" s="534">
        <v>42097</v>
      </c>
      <c r="I273" s="769">
        <v>1.2390000000000001</v>
      </c>
      <c r="J273" s="810">
        <f>SUM(F273-I273)*10000</f>
        <v>138.99999999999801</v>
      </c>
      <c r="K273" s="761">
        <f t="shared" si="44"/>
        <v>10</v>
      </c>
      <c r="L273" s="770">
        <f>SUM((F273-I273)/J273*K273)*E273</f>
        <v>2E-3</v>
      </c>
      <c r="M273" s="772" t="s">
        <v>884</v>
      </c>
      <c r="N273" s="656">
        <v>1</v>
      </c>
      <c r="O273" s="811">
        <f>SUM(J273*K273*E274)/N273</f>
        <v>2779.99999999996</v>
      </c>
      <c r="P273" s="330"/>
    </row>
    <row r="274" spans="1:16" ht="15" customHeight="1">
      <c r="A274" s="448" t="s">
        <v>1148</v>
      </c>
      <c r="B274" s="448" t="s">
        <v>3</v>
      </c>
      <c r="C274" s="765" t="s">
        <v>78</v>
      </c>
      <c r="D274" s="766">
        <v>42096</v>
      </c>
      <c r="E274" s="448">
        <v>2</v>
      </c>
      <c r="F274" s="812">
        <v>0.96240000000000003</v>
      </c>
      <c r="G274" s="768"/>
      <c r="H274" s="534">
        <v>42100</v>
      </c>
      <c r="I274" s="769">
        <v>0.95684000000000002</v>
      </c>
      <c r="J274" s="810">
        <f>SUM(F274-I274)*10000</f>
        <v>55.600000000000094</v>
      </c>
      <c r="K274" s="761">
        <f t="shared" si="44"/>
        <v>10.414496979795874</v>
      </c>
      <c r="L274" s="770">
        <f>SUM((F274-I274)/J274*K274)*E274</f>
        <v>2.0828993959591748E-3</v>
      </c>
      <c r="M274" s="765" t="s">
        <v>2045</v>
      </c>
      <c r="N274" s="656">
        <v>0.96020000000000005</v>
      </c>
      <c r="O274" s="811">
        <f t="shared" ref="O274:O281" si="45">SUM(J274*K274*E274)/N274</f>
        <v>1206.0946304450147</v>
      </c>
      <c r="P274" s="272"/>
    </row>
    <row r="275" spans="1:16" s="870" customFormat="1" ht="13.5" customHeight="1">
      <c r="A275" s="417" t="s">
        <v>1276</v>
      </c>
      <c r="B275" s="417" t="s">
        <v>3</v>
      </c>
      <c r="C275" s="739" t="s">
        <v>53</v>
      </c>
      <c r="D275" s="513">
        <v>42096</v>
      </c>
      <c r="E275" s="417">
        <v>2</v>
      </c>
      <c r="F275" s="742">
        <v>130.76400000000001</v>
      </c>
      <c r="G275" s="494"/>
      <c r="H275" s="534">
        <v>42102</v>
      </c>
      <c r="I275" s="742">
        <v>129.86500000000001</v>
      </c>
      <c r="J275" s="810">
        <f>SUM(I275-F275)*100</f>
        <v>-89.900000000000091</v>
      </c>
      <c r="K275" s="418">
        <f t="shared" si="44"/>
        <v>10</v>
      </c>
      <c r="L275" s="743">
        <f>SUM((I275-F275)/J275*K275)*E275</f>
        <v>0.2</v>
      </c>
      <c r="M275" s="739" t="s">
        <v>884</v>
      </c>
      <c r="N275" s="738">
        <v>1</v>
      </c>
      <c r="O275" s="811">
        <f t="shared" si="45"/>
        <v>-1798.0000000000018</v>
      </c>
      <c r="P275" s="327"/>
    </row>
    <row r="276" spans="1:16" s="870" customFormat="1" ht="13.5" customHeight="1">
      <c r="A276" s="417" t="s">
        <v>1276</v>
      </c>
      <c r="B276" s="417" t="s">
        <v>3</v>
      </c>
      <c r="C276" s="739" t="s">
        <v>53</v>
      </c>
      <c r="D276" s="513">
        <v>42096</v>
      </c>
      <c r="E276" s="417">
        <v>1</v>
      </c>
      <c r="F276" s="742">
        <v>130.76400000000001</v>
      </c>
      <c r="G276" s="494"/>
      <c r="H276" s="534">
        <v>42102</v>
      </c>
      <c r="I276" s="742">
        <v>129.86500000000001</v>
      </c>
      <c r="J276" s="810">
        <f>SUM(I276-F276)*100</f>
        <v>-89.900000000000091</v>
      </c>
      <c r="K276" s="418">
        <f t="shared" si="44"/>
        <v>10</v>
      </c>
      <c r="L276" s="743">
        <f>SUM((I276-F276)/J276*K276)*E276</f>
        <v>0.1</v>
      </c>
      <c r="M276" s="739" t="s">
        <v>884</v>
      </c>
      <c r="N276" s="738">
        <v>1</v>
      </c>
      <c r="O276" s="811">
        <f t="shared" si="45"/>
        <v>-899.00000000000091</v>
      </c>
      <c r="P276" s="327"/>
    </row>
    <row r="277" spans="1:16" ht="13.5" customHeight="1">
      <c r="A277" s="14" t="s">
        <v>1036</v>
      </c>
      <c r="B277" s="14" t="s">
        <v>3</v>
      </c>
      <c r="C277" s="740" t="s">
        <v>53</v>
      </c>
      <c r="D277" s="431">
        <v>42096</v>
      </c>
      <c r="E277" s="14">
        <v>2</v>
      </c>
      <c r="F277" s="747">
        <v>1.0822000000000001</v>
      </c>
      <c r="G277" s="494"/>
      <c r="H277" s="534">
        <v>42102</v>
      </c>
      <c r="I277" s="742">
        <v>1.0898000000000001</v>
      </c>
      <c r="J277" s="810">
        <f>SUM(I277-F277)*10000</f>
        <v>76.000000000000512</v>
      </c>
      <c r="K277" s="418">
        <f t="shared" si="44"/>
        <v>10</v>
      </c>
      <c r="L277" s="743">
        <f>SUM((I277-F277)/J277*K277)*E277</f>
        <v>2E-3</v>
      </c>
      <c r="M277" s="740" t="s">
        <v>884</v>
      </c>
      <c r="N277" s="738">
        <v>1</v>
      </c>
      <c r="O277" s="811">
        <f t="shared" si="45"/>
        <v>1520.0000000000102</v>
      </c>
      <c r="P277" s="354"/>
    </row>
    <row r="278" spans="1:16" s="870" customFormat="1" ht="13.5" customHeight="1">
      <c r="A278" s="417" t="s">
        <v>1147</v>
      </c>
      <c r="B278" s="417" t="s">
        <v>3</v>
      </c>
      <c r="C278" s="739" t="s">
        <v>53</v>
      </c>
      <c r="D278" s="513">
        <v>42096</v>
      </c>
      <c r="E278" s="417">
        <v>1</v>
      </c>
      <c r="F278" s="742">
        <v>1.4899</v>
      </c>
      <c r="G278" s="494"/>
      <c r="H278" s="534">
        <v>42102</v>
      </c>
      <c r="I278" s="742">
        <v>1.4786999999999999</v>
      </c>
      <c r="J278" s="810">
        <f>SUM(I278-F278)*10000</f>
        <v>-112.00000000000099</v>
      </c>
      <c r="K278" s="418">
        <f t="shared" si="44"/>
        <v>10</v>
      </c>
      <c r="L278" s="743">
        <f>SUM((I278-F278)/J278*K278)*E278</f>
        <v>1E-3</v>
      </c>
      <c r="M278" s="739" t="s">
        <v>884</v>
      </c>
      <c r="N278" s="738">
        <v>1</v>
      </c>
      <c r="O278" s="811">
        <f t="shared" si="45"/>
        <v>-1120.00000000001</v>
      </c>
      <c r="P278" s="327"/>
    </row>
    <row r="279" spans="1:16" s="870" customFormat="1" ht="13.5" customHeight="1">
      <c r="A279" s="417" t="s">
        <v>1147</v>
      </c>
      <c r="B279" s="417" t="s">
        <v>3</v>
      </c>
      <c r="C279" s="739" t="s">
        <v>53</v>
      </c>
      <c r="D279" s="513">
        <v>42096</v>
      </c>
      <c r="E279" s="417">
        <v>1</v>
      </c>
      <c r="F279" s="742">
        <v>1.4899</v>
      </c>
      <c r="G279" s="494"/>
      <c r="H279" s="534">
        <v>42102</v>
      </c>
      <c r="I279" s="742">
        <v>1.4786999999999999</v>
      </c>
      <c r="J279" s="810">
        <f>SUM(I279-F279)*10000</f>
        <v>-112.00000000000099</v>
      </c>
      <c r="K279" s="418">
        <f t="shared" si="44"/>
        <v>10</v>
      </c>
      <c r="L279" s="743">
        <f>SUM((I279-F279)/J279*K279)*E279</f>
        <v>1E-3</v>
      </c>
      <c r="M279" s="739" t="s">
        <v>884</v>
      </c>
      <c r="N279" s="738">
        <v>1</v>
      </c>
      <c r="O279" s="811">
        <f t="shared" si="45"/>
        <v>-1120.00000000001</v>
      </c>
      <c r="P279" s="327"/>
    </row>
    <row r="280" spans="1:16" s="870" customFormat="1" ht="13.5" customHeight="1">
      <c r="A280" s="476" t="s">
        <v>1277</v>
      </c>
      <c r="B280" s="476" t="s">
        <v>3</v>
      </c>
      <c r="C280" s="772" t="s">
        <v>78</v>
      </c>
      <c r="D280" s="497">
        <v>42096</v>
      </c>
      <c r="E280" s="476">
        <v>3</v>
      </c>
      <c r="F280" s="769">
        <v>119.20399999999999</v>
      </c>
      <c r="G280" s="768"/>
      <c r="H280" s="534">
        <v>42102</v>
      </c>
      <c r="I280" s="769">
        <v>120.06100000000001</v>
      </c>
      <c r="J280" s="810">
        <f>SUM(F280-I280)*100</f>
        <v>-85.700000000001353</v>
      </c>
      <c r="K280" s="761">
        <f t="shared" si="44"/>
        <v>10</v>
      </c>
      <c r="L280" s="770">
        <f t="shared" ref="L280:L285" si="46">SUM((F280-I280)/J280*K280)*E280</f>
        <v>0.30000000000000004</v>
      </c>
      <c r="M280" s="772" t="s">
        <v>884</v>
      </c>
      <c r="N280" s="656">
        <v>1</v>
      </c>
      <c r="O280" s="811">
        <f t="shared" si="45"/>
        <v>-2571.0000000000405</v>
      </c>
      <c r="P280" s="330"/>
    </row>
    <row r="281" spans="1:16" s="870" customFormat="1" ht="13.5" customHeight="1">
      <c r="A281" s="476" t="s">
        <v>1277</v>
      </c>
      <c r="B281" s="476" t="s">
        <v>3</v>
      </c>
      <c r="C281" s="772" t="s">
        <v>78</v>
      </c>
      <c r="D281" s="497">
        <v>42096</v>
      </c>
      <c r="E281" s="476">
        <v>2</v>
      </c>
      <c r="F281" s="769">
        <v>119.20399999999999</v>
      </c>
      <c r="G281" s="768"/>
      <c r="H281" s="534">
        <v>42102</v>
      </c>
      <c r="I281" s="769">
        <v>120.06100000000001</v>
      </c>
      <c r="J281" s="810">
        <f>SUM(F281-I281)*100</f>
        <v>-85.700000000001353</v>
      </c>
      <c r="K281" s="761">
        <f t="shared" si="44"/>
        <v>10</v>
      </c>
      <c r="L281" s="770">
        <f t="shared" si="46"/>
        <v>0.2</v>
      </c>
      <c r="M281" s="772" t="s">
        <v>884</v>
      </c>
      <c r="N281" s="656">
        <v>1</v>
      </c>
      <c r="O281" s="811">
        <f t="shared" si="45"/>
        <v>-1714.0000000000271</v>
      </c>
      <c r="P281" s="330"/>
    </row>
    <row r="282" spans="1:16" s="870" customFormat="1" ht="15" customHeight="1">
      <c r="A282" s="476" t="s">
        <v>1032</v>
      </c>
      <c r="B282" s="476" t="s">
        <v>3</v>
      </c>
      <c r="C282" s="772" t="s">
        <v>78</v>
      </c>
      <c r="D282" s="497">
        <v>42096</v>
      </c>
      <c r="E282" s="476">
        <v>1</v>
      </c>
      <c r="F282" s="769">
        <v>1.2528999999999999</v>
      </c>
      <c r="G282" s="768"/>
      <c r="H282" s="534">
        <v>42103</v>
      </c>
      <c r="I282" s="769">
        <v>1.2518</v>
      </c>
      <c r="J282" s="810">
        <f>SUM(F282-I282)*10000</f>
        <v>10.999999999998789</v>
      </c>
      <c r="K282" s="761">
        <f t="shared" si="44"/>
        <v>10</v>
      </c>
      <c r="L282" s="770">
        <f t="shared" si="46"/>
        <v>1E-3</v>
      </c>
      <c r="M282" s="772" t="s">
        <v>884</v>
      </c>
      <c r="N282" s="656">
        <v>1</v>
      </c>
      <c r="O282" s="811">
        <f>SUM(J282*K282*E275)/N282</f>
        <v>219.99999999997578</v>
      </c>
      <c r="P282" s="330"/>
    </row>
    <row r="283" spans="1:16" s="870" customFormat="1" ht="15" customHeight="1">
      <c r="A283" s="476" t="s">
        <v>1147</v>
      </c>
      <c r="B283" s="476" t="s">
        <v>3</v>
      </c>
      <c r="C283" s="772" t="s">
        <v>78</v>
      </c>
      <c r="D283" s="497">
        <v>42103</v>
      </c>
      <c r="E283" s="476">
        <v>2</v>
      </c>
      <c r="F283" s="769">
        <v>1.4772000000000001</v>
      </c>
      <c r="G283" s="768"/>
      <c r="H283" s="534">
        <v>42103</v>
      </c>
      <c r="I283" s="769">
        <v>1.4596</v>
      </c>
      <c r="J283" s="810">
        <f>SUM(F283-I283)*10000</f>
        <v>176.0000000000006</v>
      </c>
      <c r="K283" s="761">
        <f t="shared" ref="K283:K300" si="47">SUM(100000/N283)/10000</f>
        <v>10</v>
      </c>
      <c r="L283" s="770">
        <f t="shared" si="46"/>
        <v>2E-3</v>
      </c>
      <c r="M283" s="772" t="s">
        <v>884</v>
      </c>
      <c r="N283" s="656">
        <v>1</v>
      </c>
      <c r="O283" s="811">
        <f t="shared" ref="O283:O300" si="48">SUM(J283*K283*E283)/N283</f>
        <v>3520.0000000000118</v>
      </c>
      <c r="P283" s="330"/>
    </row>
    <row r="284" spans="1:16" s="870" customFormat="1" ht="15" customHeight="1">
      <c r="A284" s="476" t="s">
        <v>1036</v>
      </c>
      <c r="B284" s="476" t="s">
        <v>3</v>
      </c>
      <c r="C284" s="772" t="s">
        <v>78</v>
      </c>
      <c r="D284" s="497">
        <v>42102</v>
      </c>
      <c r="E284" s="476">
        <v>2</v>
      </c>
      <c r="F284" s="769">
        <v>1.0781000000000001</v>
      </c>
      <c r="G284" s="768"/>
      <c r="H284" s="534">
        <v>42104</v>
      </c>
      <c r="I284" s="769">
        <v>1.0607</v>
      </c>
      <c r="J284" s="810">
        <f>SUM(F284-I284)*10000</f>
        <v>174.00000000000082</v>
      </c>
      <c r="K284" s="761">
        <f t="shared" si="47"/>
        <v>9.4277364004902431</v>
      </c>
      <c r="L284" s="770">
        <f t="shared" si="46"/>
        <v>1.8855472800980485E-3</v>
      </c>
      <c r="M284" s="772" t="s">
        <v>884</v>
      </c>
      <c r="N284" s="656">
        <v>1.0607</v>
      </c>
      <c r="O284" s="811">
        <f t="shared" si="48"/>
        <v>3093.1010345720942</v>
      </c>
      <c r="P284" s="330"/>
    </row>
    <row r="285" spans="1:16" s="870" customFormat="1" ht="15" customHeight="1">
      <c r="A285" s="476" t="s">
        <v>1276</v>
      </c>
      <c r="B285" s="476" t="s">
        <v>3</v>
      </c>
      <c r="C285" s="772" t="s">
        <v>78</v>
      </c>
      <c r="D285" s="497">
        <v>42102</v>
      </c>
      <c r="E285" s="476">
        <v>2</v>
      </c>
      <c r="F285" s="769">
        <v>129.73599999999999</v>
      </c>
      <c r="G285" s="768"/>
      <c r="H285" s="534">
        <v>42104</v>
      </c>
      <c r="I285" s="769">
        <v>128.142</v>
      </c>
      <c r="J285" s="810">
        <f>SUM(F285-I285)*100</f>
        <v>159.39999999999941</v>
      </c>
      <c r="K285" s="761">
        <f t="shared" si="47"/>
        <v>10</v>
      </c>
      <c r="L285" s="770">
        <f t="shared" si="46"/>
        <v>0.2</v>
      </c>
      <c r="M285" s="772" t="s">
        <v>884</v>
      </c>
      <c r="N285" s="656">
        <v>1</v>
      </c>
      <c r="O285" s="811">
        <f t="shared" si="48"/>
        <v>3187.9999999999882</v>
      </c>
      <c r="P285" s="330"/>
    </row>
    <row r="286" spans="1:16" s="870" customFormat="1" ht="15" customHeight="1">
      <c r="A286" s="476" t="s">
        <v>1276</v>
      </c>
      <c r="B286" s="476" t="s">
        <v>3</v>
      </c>
      <c r="C286" s="772" t="s">
        <v>78</v>
      </c>
      <c r="D286" s="497">
        <v>42102</v>
      </c>
      <c r="E286" s="476">
        <v>2</v>
      </c>
      <c r="F286" s="769">
        <v>129.73599999999999</v>
      </c>
      <c r="G286" s="768"/>
      <c r="H286" s="534">
        <v>42107</v>
      </c>
      <c r="I286" s="769">
        <v>126.54900000000001</v>
      </c>
      <c r="J286" s="810">
        <f>SUM(F286-I286)*100</f>
        <v>318.69999999999834</v>
      </c>
      <c r="K286" s="761">
        <f t="shared" si="47"/>
        <v>10</v>
      </c>
      <c r="L286" s="770">
        <f>SUM((F286-I286)/J286*K286)*E286</f>
        <v>0.2</v>
      </c>
      <c r="M286" s="772" t="s">
        <v>884</v>
      </c>
      <c r="N286" s="656">
        <v>1</v>
      </c>
      <c r="O286" s="811">
        <f t="shared" si="48"/>
        <v>6373.9999999999673</v>
      </c>
      <c r="P286" s="330"/>
    </row>
    <row r="287" spans="1:16" s="870" customFormat="1" ht="15" customHeight="1">
      <c r="A287" s="417" t="s">
        <v>1059</v>
      </c>
      <c r="B287" s="417" t="s">
        <v>3</v>
      </c>
      <c r="C287" s="739" t="s">
        <v>53</v>
      </c>
      <c r="D287" s="513">
        <v>42101</v>
      </c>
      <c r="E287" s="417">
        <v>3</v>
      </c>
      <c r="F287" s="742">
        <v>0.76839999999999997</v>
      </c>
      <c r="G287" s="494"/>
      <c r="H287" s="534">
        <v>42107</v>
      </c>
      <c r="I287" s="742">
        <v>0.76239999999999997</v>
      </c>
      <c r="J287" s="810">
        <f>SUM(I287-F287)*10000</f>
        <v>-60.000000000000057</v>
      </c>
      <c r="K287" s="418">
        <f t="shared" si="47"/>
        <v>13.015749056358192</v>
      </c>
      <c r="L287" s="743">
        <f>SUM((I287-F287)/J287*K287)*E287</f>
        <v>3.9047247169074575E-3</v>
      </c>
      <c r="M287" s="739" t="s">
        <v>884</v>
      </c>
      <c r="N287" s="738">
        <v>0.76829999999999998</v>
      </c>
      <c r="O287" s="811">
        <f t="shared" si="48"/>
        <v>-3049.375022965608</v>
      </c>
      <c r="P287" s="327"/>
    </row>
    <row r="288" spans="1:16" s="870" customFormat="1" ht="15" customHeight="1">
      <c r="A288" s="417" t="s">
        <v>1059</v>
      </c>
      <c r="B288" s="417" t="s">
        <v>3</v>
      </c>
      <c r="C288" s="739" t="s">
        <v>53</v>
      </c>
      <c r="D288" s="513">
        <v>42101</v>
      </c>
      <c r="E288" s="417">
        <v>2</v>
      </c>
      <c r="F288" s="742">
        <v>0.76839999999999997</v>
      </c>
      <c r="G288" s="494"/>
      <c r="H288" s="534">
        <v>42107</v>
      </c>
      <c r="I288" s="742">
        <v>0.76239999999999997</v>
      </c>
      <c r="J288" s="810">
        <f>SUM(I288-F288)*10000</f>
        <v>-60.000000000000057</v>
      </c>
      <c r="K288" s="418">
        <f t="shared" si="47"/>
        <v>13.015749056358192</v>
      </c>
      <c r="L288" s="743">
        <f>SUM((I288-F288)/J288*K288)*E288</f>
        <v>2.6031498112716383E-3</v>
      </c>
      <c r="M288" s="739" t="s">
        <v>884</v>
      </c>
      <c r="N288" s="738">
        <v>0.76829999999999998</v>
      </c>
      <c r="O288" s="811">
        <f t="shared" si="48"/>
        <v>-2032.9166819770724</v>
      </c>
      <c r="P288" s="327"/>
    </row>
    <row r="289" spans="1:16" s="870" customFormat="1" ht="15" customHeight="1">
      <c r="A289" s="417" t="s">
        <v>1277</v>
      </c>
      <c r="B289" s="417" t="s">
        <v>3</v>
      </c>
      <c r="C289" s="739" t="s">
        <v>53</v>
      </c>
      <c r="D289" s="513">
        <v>42101</v>
      </c>
      <c r="E289" s="417">
        <v>3</v>
      </c>
      <c r="F289" s="742">
        <v>120.06399999999999</v>
      </c>
      <c r="G289" s="494"/>
      <c r="H289" s="534">
        <v>42107</v>
      </c>
      <c r="I289" s="742">
        <v>119.264</v>
      </c>
      <c r="J289" s="810">
        <f>SUM(I289-F289)*100</f>
        <v>-79.999999999999716</v>
      </c>
      <c r="K289" s="418">
        <f t="shared" si="47"/>
        <v>10</v>
      </c>
      <c r="L289" s="743">
        <f>SUM((I289-F289)/J289*K289)*E289</f>
        <v>0.30000000000000004</v>
      </c>
      <c r="M289" s="739" t="s">
        <v>884</v>
      </c>
      <c r="N289" s="738">
        <v>1</v>
      </c>
      <c r="O289" s="811">
        <f t="shared" si="48"/>
        <v>-2399.9999999999914</v>
      </c>
      <c r="P289" s="327"/>
    </row>
    <row r="290" spans="1:16" s="870" customFormat="1" ht="15" customHeight="1">
      <c r="A290" s="417" t="s">
        <v>1277</v>
      </c>
      <c r="B290" s="417" t="s">
        <v>3</v>
      </c>
      <c r="C290" s="739" t="s">
        <v>53</v>
      </c>
      <c r="D290" s="513">
        <v>42101</v>
      </c>
      <c r="E290" s="417">
        <v>2</v>
      </c>
      <c r="F290" s="742">
        <v>120.06399999999999</v>
      </c>
      <c r="G290" s="494"/>
      <c r="H290" s="534">
        <v>42107</v>
      </c>
      <c r="I290" s="742">
        <v>119.264</v>
      </c>
      <c r="J290" s="810">
        <f>SUM(I290-F290)*100</f>
        <v>-79.999999999999716</v>
      </c>
      <c r="K290" s="418">
        <f t="shared" si="47"/>
        <v>10</v>
      </c>
      <c r="L290" s="743">
        <f>SUM((I290-F290)/J290*K290)*E290</f>
        <v>0.2</v>
      </c>
      <c r="M290" s="739" t="s">
        <v>884</v>
      </c>
      <c r="N290" s="738">
        <v>1</v>
      </c>
      <c r="O290" s="811">
        <f t="shared" si="48"/>
        <v>-1599.9999999999943</v>
      </c>
      <c r="P290" s="327"/>
    </row>
    <row r="291" spans="1:16" s="870" customFormat="1" ht="15" customHeight="1">
      <c r="A291" s="476" t="s">
        <v>1036</v>
      </c>
      <c r="B291" s="476" t="s">
        <v>3</v>
      </c>
      <c r="C291" s="772" t="s">
        <v>78</v>
      </c>
      <c r="D291" s="497">
        <v>42102</v>
      </c>
      <c r="E291" s="476">
        <v>1</v>
      </c>
      <c r="F291" s="769">
        <v>1.0781000000000001</v>
      </c>
      <c r="G291" s="768"/>
      <c r="H291" s="534">
        <v>42108</v>
      </c>
      <c r="I291" s="769">
        <v>1.0628</v>
      </c>
      <c r="J291" s="810">
        <f>SUM(F291-I291)*10000</f>
        <v>153.00000000000091</v>
      </c>
      <c r="K291" s="761">
        <f t="shared" si="47"/>
        <v>9.42684766214178</v>
      </c>
      <c r="L291" s="770">
        <f>SUM((F291-I291)/J291*K291)*E291</f>
        <v>9.426847662141781E-4</v>
      </c>
      <c r="M291" s="772" t="s">
        <v>884</v>
      </c>
      <c r="N291" s="656">
        <v>1.0608</v>
      </c>
      <c r="O291" s="811">
        <f t="shared" si="48"/>
        <v>1359.6414897319958</v>
      </c>
      <c r="P291" s="330"/>
    </row>
    <row r="292" spans="1:16" s="870" customFormat="1" ht="15" customHeight="1">
      <c r="A292" s="476" t="s">
        <v>1147</v>
      </c>
      <c r="B292" s="476" t="s">
        <v>3</v>
      </c>
      <c r="C292" s="772" t="s">
        <v>78</v>
      </c>
      <c r="D292" s="497">
        <v>42103</v>
      </c>
      <c r="E292" s="476">
        <v>1</v>
      </c>
      <c r="F292" s="769">
        <v>1.4772000000000001</v>
      </c>
      <c r="G292" s="768"/>
      <c r="H292" s="534">
        <v>42108</v>
      </c>
      <c r="I292" s="769">
        <v>1.4695</v>
      </c>
      <c r="J292" s="810">
        <f>SUM(F292-I292)*10000</f>
        <v>77.000000000000398</v>
      </c>
      <c r="K292" s="761">
        <f t="shared" si="47"/>
        <v>10</v>
      </c>
      <c r="L292" s="770">
        <f>SUM((F292-I292)/J292*K292)*E292</f>
        <v>1E-3</v>
      </c>
      <c r="M292" s="772" t="s">
        <v>884</v>
      </c>
      <c r="N292" s="656">
        <v>1</v>
      </c>
      <c r="O292" s="811">
        <f t="shared" si="48"/>
        <v>770.00000000000398</v>
      </c>
      <c r="P292" s="330"/>
    </row>
    <row r="293" spans="1:16" s="870" customFormat="1" ht="15" customHeight="1">
      <c r="A293" s="417" t="s">
        <v>1032</v>
      </c>
      <c r="B293" s="417" t="s">
        <v>3</v>
      </c>
      <c r="C293" s="739" t="s">
        <v>53</v>
      </c>
      <c r="D293" s="513">
        <v>42102</v>
      </c>
      <c r="E293" s="417">
        <v>3</v>
      </c>
      <c r="F293" s="742">
        <v>1.2547999999999999</v>
      </c>
      <c r="G293" s="494"/>
      <c r="H293" s="534">
        <v>42108</v>
      </c>
      <c r="I293" s="742">
        <v>1.2558</v>
      </c>
      <c r="J293" s="810">
        <f>SUM(I293-F293)*10000</f>
        <v>10.000000000001119</v>
      </c>
      <c r="K293" s="418">
        <f t="shared" si="47"/>
        <v>10</v>
      </c>
      <c r="L293" s="743">
        <f>SUM((I293-F293)/J293*K293)*E293</f>
        <v>3.0000000000000001E-3</v>
      </c>
      <c r="M293" s="739" t="s">
        <v>884</v>
      </c>
      <c r="N293" s="738">
        <v>1</v>
      </c>
      <c r="O293" s="811">
        <f t="shared" si="48"/>
        <v>300.00000000003359</v>
      </c>
      <c r="P293" s="327"/>
    </row>
    <row r="294" spans="1:16" s="870" customFormat="1" ht="15" customHeight="1">
      <c r="A294" s="417" t="s">
        <v>1032</v>
      </c>
      <c r="B294" s="417" t="s">
        <v>3</v>
      </c>
      <c r="C294" s="739" t="s">
        <v>53</v>
      </c>
      <c r="D294" s="513">
        <v>42102</v>
      </c>
      <c r="E294" s="417">
        <v>2</v>
      </c>
      <c r="F294" s="742">
        <v>1.2547999999999999</v>
      </c>
      <c r="G294" s="494"/>
      <c r="H294" s="534">
        <v>42108</v>
      </c>
      <c r="I294" s="742">
        <v>1.2558</v>
      </c>
      <c r="J294" s="810">
        <f>SUM(I294-F294)*10000</f>
        <v>10.000000000001119</v>
      </c>
      <c r="K294" s="418">
        <f t="shared" si="47"/>
        <v>10</v>
      </c>
      <c r="L294" s="743">
        <f>SUM((I294-F294)/J294*K294)*E294</f>
        <v>2E-3</v>
      </c>
      <c r="M294" s="739" t="s">
        <v>884</v>
      </c>
      <c r="N294" s="738">
        <v>1</v>
      </c>
      <c r="O294" s="811">
        <f t="shared" si="48"/>
        <v>200.0000000000224</v>
      </c>
      <c r="P294" s="327"/>
    </row>
    <row r="295" spans="1:16" s="870" customFormat="1" ht="15" customHeight="1">
      <c r="A295" s="417" t="s">
        <v>1178</v>
      </c>
      <c r="B295" s="417" t="s">
        <v>3</v>
      </c>
      <c r="C295" s="739" t="s">
        <v>53</v>
      </c>
      <c r="D295" s="513">
        <v>42107</v>
      </c>
      <c r="E295" s="417">
        <v>5</v>
      </c>
      <c r="F295" s="742">
        <v>1.9370000000000001</v>
      </c>
      <c r="G295" s="494"/>
      <c r="H295" s="534">
        <v>42108</v>
      </c>
      <c r="I295" s="742">
        <v>1.9650000000000001</v>
      </c>
      <c r="J295" s="810">
        <f>SUM(I295-F295)*10000</f>
        <v>280.00000000000023</v>
      </c>
      <c r="K295" s="418">
        <f t="shared" si="47"/>
        <v>10</v>
      </c>
      <c r="L295" s="743">
        <f>SUM((I295-F295)/J295*K295)*E295</f>
        <v>5.0000000000000001E-3</v>
      </c>
      <c r="M295" s="739" t="s">
        <v>884</v>
      </c>
      <c r="N295" s="738">
        <v>1</v>
      </c>
      <c r="O295" s="811">
        <f t="shared" si="48"/>
        <v>14000.000000000011</v>
      </c>
      <c r="P295" s="327"/>
    </row>
    <row r="296" spans="1:16" s="870" customFormat="1" ht="15" customHeight="1">
      <c r="A296" s="476" t="s">
        <v>1032</v>
      </c>
      <c r="B296" s="476" t="s">
        <v>3</v>
      </c>
      <c r="C296" s="772" t="s">
        <v>78</v>
      </c>
      <c r="D296" s="497">
        <v>42109</v>
      </c>
      <c r="E296" s="476">
        <v>1</v>
      </c>
      <c r="F296" s="769">
        <v>1.2419</v>
      </c>
      <c r="G296" s="768"/>
      <c r="H296" s="534">
        <v>42109</v>
      </c>
      <c r="I296" s="769">
        <v>1.2281</v>
      </c>
      <c r="J296" s="810">
        <f>SUM(F296-I296)*10000</f>
        <v>138.00000000000034</v>
      </c>
      <c r="K296" s="761">
        <f t="shared" si="47"/>
        <v>10</v>
      </c>
      <c r="L296" s="770">
        <f>SUM((F296-I296)/J296*K296)*E296</f>
        <v>1E-3</v>
      </c>
      <c r="M296" s="772" t="s">
        <v>884</v>
      </c>
      <c r="N296" s="656">
        <v>1</v>
      </c>
      <c r="O296" s="811">
        <f t="shared" si="48"/>
        <v>1380.0000000000034</v>
      </c>
      <c r="P296" s="330"/>
    </row>
    <row r="297" spans="1:16" s="870" customFormat="1" ht="15" customHeight="1">
      <c r="A297" s="476" t="s">
        <v>1032</v>
      </c>
      <c r="B297" s="476" t="s">
        <v>3</v>
      </c>
      <c r="C297" s="772" t="s">
        <v>78</v>
      </c>
      <c r="D297" s="497">
        <v>42109</v>
      </c>
      <c r="E297" s="476">
        <v>1</v>
      </c>
      <c r="F297" s="769">
        <v>1.2419</v>
      </c>
      <c r="G297" s="768"/>
      <c r="H297" s="534">
        <v>42110</v>
      </c>
      <c r="I297" s="769">
        <v>1.2142999999999999</v>
      </c>
      <c r="J297" s="810">
        <f>SUM(F297-I297)*10000</f>
        <v>276.00000000000068</v>
      </c>
      <c r="K297" s="761">
        <f t="shared" si="47"/>
        <v>10</v>
      </c>
      <c r="L297" s="770">
        <f>SUM((F297-I297)/J297*K297)*E297</f>
        <v>1E-3</v>
      </c>
      <c r="M297" s="772" t="s">
        <v>884</v>
      </c>
      <c r="N297" s="656">
        <v>1</v>
      </c>
      <c r="O297" s="811">
        <f t="shared" si="48"/>
        <v>2760.0000000000068</v>
      </c>
      <c r="P297" s="330"/>
    </row>
    <row r="298" spans="1:16" s="870" customFormat="1" ht="15" customHeight="1">
      <c r="A298" s="476" t="s">
        <v>1148</v>
      </c>
      <c r="B298" s="476" t="s">
        <v>3</v>
      </c>
      <c r="C298" s="772" t="s">
        <v>78</v>
      </c>
      <c r="D298" s="497">
        <v>42108</v>
      </c>
      <c r="E298" s="476">
        <v>4</v>
      </c>
      <c r="F298" s="769">
        <v>0.96909999999999996</v>
      </c>
      <c r="G298" s="768"/>
      <c r="H298" s="534">
        <v>42110</v>
      </c>
      <c r="I298" s="769">
        <v>0.95540000000000003</v>
      </c>
      <c r="J298" s="810">
        <f>SUM(F298-I298)*10000</f>
        <v>136.99999999999935</v>
      </c>
      <c r="K298" s="761">
        <f t="shared" si="47"/>
        <v>10</v>
      </c>
      <c r="L298" s="770">
        <f>SUM((F298-I298)/J298*K298)*E298</f>
        <v>4.0000000000000001E-3</v>
      </c>
      <c r="M298" s="772" t="s">
        <v>884</v>
      </c>
      <c r="N298" s="656">
        <v>1</v>
      </c>
      <c r="O298" s="811">
        <f t="shared" si="48"/>
        <v>5479.9999999999736</v>
      </c>
      <c r="P298" s="330"/>
    </row>
    <row r="299" spans="1:16" s="870" customFormat="1" ht="15" customHeight="1">
      <c r="A299" s="417" t="s">
        <v>1036</v>
      </c>
      <c r="B299" s="417" t="s">
        <v>3</v>
      </c>
      <c r="C299" s="739" t="s">
        <v>53</v>
      </c>
      <c r="D299" s="513">
        <v>42108</v>
      </c>
      <c r="E299" s="417">
        <v>2</v>
      </c>
      <c r="F299" s="742">
        <v>1.0687</v>
      </c>
      <c r="G299" s="494"/>
      <c r="H299" s="534">
        <v>42111</v>
      </c>
      <c r="I299" s="742">
        <v>1.085</v>
      </c>
      <c r="J299" s="810">
        <f>SUM(I299-F299)*10000</f>
        <v>162.9999999999998</v>
      </c>
      <c r="K299" s="418">
        <f t="shared" si="47"/>
        <v>10</v>
      </c>
      <c r="L299" s="743">
        <f>SUM((I299-F299)/J299*K299)*E299</f>
        <v>2E-3</v>
      </c>
      <c r="M299" s="739" t="s">
        <v>884</v>
      </c>
      <c r="N299" s="738">
        <v>1</v>
      </c>
      <c r="O299" s="811">
        <f t="shared" si="48"/>
        <v>3259.9999999999959</v>
      </c>
      <c r="P299" s="327"/>
    </row>
    <row r="300" spans="1:16" s="870" customFormat="1" ht="15" customHeight="1">
      <c r="A300" s="476" t="s">
        <v>1148</v>
      </c>
      <c r="B300" s="476" t="s">
        <v>3</v>
      </c>
      <c r="C300" s="772" t="s">
        <v>78</v>
      </c>
      <c r="D300" s="497">
        <v>42108</v>
      </c>
      <c r="E300" s="476">
        <v>4</v>
      </c>
      <c r="F300" s="769">
        <v>0.96909999999999996</v>
      </c>
      <c r="G300" s="768"/>
      <c r="H300" s="534">
        <v>42111</v>
      </c>
      <c r="I300" s="769">
        <v>0.95699999999999996</v>
      </c>
      <c r="J300" s="810">
        <f>SUM(F300-I300)*10000</f>
        <v>121</v>
      </c>
      <c r="K300" s="761">
        <f t="shared" si="47"/>
        <v>10</v>
      </c>
      <c r="L300" s="770">
        <f>SUM((F300-I300)/J300*K300)*E300</f>
        <v>4.0000000000000001E-3</v>
      </c>
      <c r="M300" s="772" t="s">
        <v>884</v>
      </c>
      <c r="N300" s="656">
        <v>1</v>
      </c>
      <c r="O300" s="811">
        <f t="shared" si="48"/>
        <v>4840</v>
      </c>
      <c r="P300" s="330"/>
    </row>
    <row r="301" spans="1:16" s="870" customFormat="1" ht="15" customHeight="1">
      <c r="A301" s="417" t="s">
        <v>1036</v>
      </c>
      <c r="B301" s="417" t="s">
        <v>3</v>
      </c>
      <c r="C301" s="739" t="s">
        <v>53</v>
      </c>
      <c r="D301" s="513">
        <v>42108</v>
      </c>
      <c r="E301" s="417">
        <v>2</v>
      </c>
      <c r="F301" s="742">
        <v>1.0687</v>
      </c>
      <c r="G301" s="494"/>
      <c r="H301" s="534">
        <v>42114</v>
      </c>
      <c r="I301" s="742">
        <v>1.0724</v>
      </c>
      <c r="J301" s="810">
        <f>SUM(I301-F301)*10000</f>
        <v>37.000000000000369</v>
      </c>
      <c r="K301" s="418">
        <f t="shared" ref="K301:K307" si="49">SUM(100000/N301)/10000</f>
        <v>10</v>
      </c>
      <c r="L301" s="743">
        <f t="shared" ref="L301:L307" si="50">SUM((I301-F301)/J301*K301)*E301</f>
        <v>2E-3</v>
      </c>
      <c r="M301" s="739" t="s">
        <v>884</v>
      </c>
      <c r="N301" s="738">
        <v>1</v>
      </c>
      <c r="O301" s="811">
        <f t="shared" ref="O301:O307" si="51">SUM(J301*K301*E301)/N301</f>
        <v>740.00000000000739</v>
      </c>
      <c r="P301" s="327"/>
    </row>
    <row r="302" spans="1:16" s="870" customFormat="1" ht="15" customHeight="1">
      <c r="A302" s="417" t="s">
        <v>1036</v>
      </c>
      <c r="B302" s="417" t="s">
        <v>3</v>
      </c>
      <c r="C302" s="739" t="s">
        <v>53</v>
      </c>
      <c r="D302" s="513">
        <v>42110</v>
      </c>
      <c r="E302" s="417">
        <v>2</v>
      </c>
      <c r="F302" s="742">
        <v>1.0724</v>
      </c>
      <c r="G302" s="494"/>
      <c r="H302" s="534">
        <v>42114</v>
      </c>
      <c r="I302" s="742">
        <v>1.0724</v>
      </c>
      <c r="J302" s="810">
        <f>SUM(I302-F302)*10000</f>
        <v>0</v>
      </c>
      <c r="K302" s="418">
        <f t="shared" si="49"/>
        <v>10</v>
      </c>
      <c r="L302" s="743" t="e">
        <f t="shared" si="50"/>
        <v>#DIV/0!</v>
      </c>
      <c r="M302" s="739" t="s">
        <v>884</v>
      </c>
      <c r="N302" s="738">
        <v>1</v>
      </c>
      <c r="O302" s="811">
        <f t="shared" si="51"/>
        <v>0</v>
      </c>
      <c r="P302" s="327"/>
    </row>
    <row r="303" spans="1:16" s="870" customFormat="1" ht="15" customHeight="1">
      <c r="A303" s="417" t="s">
        <v>1036</v>
      </c>
      <c r="B303" s="417" t="s">
        <v>3</v>
      </c>
      <c r="C303" s="739" t="s">
        <v>53</v>
      </c>
      <c r="D303" s="513">
        <v>42110</v>
      </c>
      <c r="E303" s="417">
        <v>1.37</v>
      </c>
      <c r="F303" s="742">
        <v>1.0724</v>
      </c>
      <c r="G303" s="494"/>
      <c r="H303" s="534">
        <v>42114</v>
      </c>
      <c r="I303" s="742">
        <v>1.0724</v>
      </c>
      <c r="J303" s="810">
        <f>SUM(I303-F303)*10000</f>
        <v>0</v>
      </c>
      <c r="K303" s="418">
        <f t="shared" si="49"/>
        <v>10</v>
      </c>
      <c r="L303" s="743" t="e">
        <f t="shared" si="50"/>
        <v>#DIV/0!</v>
      </c>
      <c r="M303" s="739" t="s">
        <v>884</v>
      </c>
      <c r="N303" s="738">
        <v>1</v>
      </c>
      <c r="O303" s="811">
        <f t="shared" si="51"/>
        <v>0</v>
      </c>
      <c r="P303" s="327"/>
    </row>
    <row r="304" spans="1:16" s="870" customFormat="1" ht="15" customHeight="1">
      <c r="A304" s="417" t="s">
        <v>1276</v>
      </c>
      <c r="B304" s="417" t="s">
        <v>3</v>
      </c>
      <c r="C304" s="739" t="s">
        <v>53</v>
      </c>
      <c r="D304" s="513">
        <v>42110</v>
      </c>
      <c r="E304" s="417">
        <v>1.5</v>
      </c>
      <c r="F304" s="742">
        <v>127.982</v>
      </c>
      <c r="G304" s="494"/>
      <c r="H304" s="534">
        <v>42118</v>
      </c>
      <c r="I304" s="742">
        <v>129.37700000000001</v>
      </c>
      <c r="J304" s="810">
        <f>SUM(I304-F304)*100</f>
        <v>139.50000000000102</v>
      </c>
      <c r="K304" s="418">
        <f t="shared" si="49"/>
        <v>10</v>
      </c>
      <c r="L304" s="743">
        <f t="shared" si="50"/>
        <v>0.15000000000000002</v>
      </c>
      <c r="M304" s="739" t="s">
        <v>884</v>
      </c>
      <c r="N304" s="738">
        <v>1</v>
      </c>
      <c r="O304" s="811">
        <f t="shared" si="51"/>
        <v>2092.5000000000155</v>
      </c>
      <c r="P304" s="327"/>
    </row>
    <row r="305" spans="1:16" s="870" customFormat="1" ht="15" customHeight="1">
      <c r="A305" s="417" t="s">
        <v>1178</v>
      </c>
      <c r="B305" s="417" t="s">
        <v>3</v>
      </c>
      <c r="C305" s="739" t="s">
        <v>53</v>
      </c>
      <c r="D305" s="513">
        <v>42114</v>
      </c>
      <c r="E305" s="417">
        <v>6</v>
      </c>
      <c r="F305" s="742">
        <v>1.9370000000000001</v>
      </c>
      <c r="G305" s="494"/>
      <c r="H305" s="534">
        <v>42118</v>
      </c>
      <c r="I305" s="742">
        <v>2</v>
      </c>
      <c r="J305" s="810">
        <f>SUM(I305-F305)*10000</f>
        <v>629.99999999999943</v>
      </c>
      <c r="K305" s="418">
        <f t="shared" si="49"/>
        <v>10</v>
      </c>
      <c r="L305" s="743">
        <f t="shared" si="50"/>
        <v>6.0000000000000001E-3</v>
      </c>
      <c r="M305" s="739" t="s">
        <v>884</v>
      </c>
      <c r="N305" s="738">
        <v>1</v>
      </c>
      <c r="O305" s="811">
        <f t="shared" si="51"/>
        <v>37799.999999999971</v>
      </c>
      <c r="P305" s="327"/>
    </row>
    <row r="306" spans="1:16" s="870" customFormat="1" ht="15" customHeight="1">
      <c r="A306" s="417" t="s">
        <v>1277</v>
      </c>
      <c r="B306" s="417" t="s">
        <v>3</v>
      </c>
      <c r="C306" s="739" t="s">
        <v>53</v>
      </c>
      <c r="D306" s="513">
        <v>42115</v>
      </c>
      <c r="E306" s="417">
        <v>2.8</v>
      </c>
      <c r="F306" s="742">
        <v>119.68300000000001</v>
      </c>
      <c r="G306" s="494"/>
      <c r="H306" s="534">
        <v>42118</v>
      </c>
      <c r="I306" s="742">
        <v>119.01</v>
      </c>
      <c r="J306" s="810">
        <f>SUM(I306-F306)*100</f>
        <v>-67.300000000000182</v>
      </c>
      <c r="K306" s="418">
        <f t="shared" si="49"/>
        <v>10</v>
      </c>
      <c r="L306" s="743">
        <f t="shared" si="50"/>
        <v>0.27999999999999997</v>
      </c>
      <c r="M306" s="739" t="s">
        <v>884</v>
      </c>
      <c r="N306" s="738">
        <v>1</v>
      </c>
      <c r="O306" s="811">
        <f t="shared" si="51"/>
        <v>-1884.4000000000049</v>
      </c>
      <c r="P306" s="327"/>
    </row>
    <row r="307" spans="1:16" s="870" customFormat="1" ht="15" customHeight="1">
      <c r="A307" s="417" t="s">
        <v>1277</v>
      </c>
      <c r="B307" s="417" t="s">
        <v>3</v>
      </c>
      <c r="C307" s="739" t="s">
        <v>53</v>
      </c>
      <c r="D307" s="513">
        <v>42115</v>
      </c>
      <c r="E307" s="417">
        <v>2.8</v>
      </c>
      <c r="F307" s="742">
        <v>119.68300000000001</v>
      </c>
      <c r="G307" s="494"/>
      <c r="H307" s="534">
        <v>42118</v>
      </c>
      <c r="I307" s="742">
        <v>119.01</v>
      </c>
      <c r="J307" s="810">
        <f>SUM(I307-F307)*100</f>
        <v>-67.300000000000182</v>
      </c>
      <c r="K307" s="418">
        <f t="shared" si="49"/>
        <v>10</v>
      </c>
      <c r="L307" s="743">
        <f t="shared" si="50"/>
        <v>0.27999999999999997</v>
      </c>
      <c r="M307" s="739" t="s">
        <v>884</v>
      </c>
      <c r="N307" s="738">
        <v>1</v>
      </c>
      <c r="O307" s="811">
        <f t="shared" si="51"/>
        <v>-1884.4000000000049</v>
      </c>
      <c r="P307" s="327"/>
    </row>
    <row r="308" spans="1:16" s="870" customFormat="1" ht="15" customHeight="1">
      <c r="A308" s="417" t="s">
        <v>1059</v>
      </c>
      <c r="B308" s="417" t="s">
        <v>3</v>
      </c>
      <c r="C308" s="739" t="s">
        <v>53</v>
      </c>
      <c r="D308" s="513">
        <v>42118</v>
      </c>
      <c r="E308" s="417">
        <v>2.6</v>
      </c>
      <c r="F308" s="742">
        <v>0.78110000000000002</v>
      </c>
      <c r="G308" s="494"/>
      <c r="H308" s="534">
        <v>42122</v>
      </c>
      <c r="I308" s="742">
        <v>0.79100000000000004</v>
      </c>
      <c r="J308" s="810">
        <f>SUM(I308-F308)*10000</f>
        <v>99.000000000000199</v>
      </c>
      <c r="K308" s="418">
        <f t="shared" ref="K308:K317" si="52">SUM(100000/N308)/10000</f>
        <v>12.642225031605562</v>
      </c>
      <c r="L308" s="743">
        <f t="shared" ref="L308:L313" si="53">SUM((I308-F308)/J308*K308)*E308</f>
        <v>3.2869785082174467E-3</v>
      </c>
      <c r="M308" s="739" t="s">
        <v>884</v>
      </c>
      <c r="N308" s="738">
        <v>0.79100000000000004</v>
      </c>
      <c r="O308" s="811">
        <f>SUM(J308*K308*E308)*N308</f>
        <v>2574.0000000000055</v>
      </c>
      <c r="P308" s="327"/>
    </row>
    <row r="309" spans="1:16" s="870" customFormat="1" ht="15" customHeight="1">
      <c r="A309" s="417" t="s">
        <v>1059</v>
      </c>
      <c r="B309" s="417" t="s">
        <v>3</v>
      </c>
      <c r="C309" s="739" t="s">
        <v>53</v>
      </c>
      <c r="D309" s="513">
        <v>42118</v>
      </c>
      <c r="E309" s="417">
        <v>2.6</v>
      </c>
      <c r="F309" s="742">
        <v>0.78110000000000002</v>
      </c>
      <c r="G309" s="494"/>
      <c r="H309" s="534">
        <v>42122</v>
      </c>
      <c r="I309" s="742">
        <v>0.80100000000000005</v>
      </c>
      <c r="J309" s="810">
        <f>SUM(I309-F309)*10000</f>
        <v>199.00000000000028</v>
      </c>
      <c r="K309" s="418">
        <f t="shared" si="52"/>
        <v>12.55981612429194</v>
      </c>
      <c r="L309" s="743">
        <f t="shared" si="53"/>
        <v>3.2655521923159051E-3</v>
      </c>
      <c r="M309" s="739" t="s">
        <v>884</v>
      </c>
      <c r="N309" s="738">
        <v>0.79618999999999995</v>
      </c>
      <c r="O309" s="811">
        <f>SUM(J309*K309*E309)*N309</f>
        <v>5174.0000000000073</v>
      </c>
      <c r="P309" s="327"/>
    </row>
    <row r="310" spans="1:16" s="870" customFormat="1" ht="15" customHeight="1">
      <c r="A310" s="417" t="s">
        <v>1276</v>
      </c>
      <c r="B310" s="417" t="s">
        <v>3</v>
      </c>
      <c r="C310" s="739" t="s">
        <v>53</v>
      </c>
      <c r="D310" s="513">
        <v>42110</v>
      </c>
      <c r="E310" s="417">
        <v>1.5</v>
      </c>
      <c r="F310" s="742">
        <v>127.982</v>
      </c>
      <c r="G310" s="494"/>
      <c r="H310" s="534">
        <v>42122</v>
      </c>
      <c r="I310" s="742">
        <v>130.46299999999999</v>
      </c>
      <c r="J310" s="810">
        <f>SUM(I310-F310)*100</f>
        <v>248.09999999999945</v>
      </c>
      <c r="K310" s="418">
        <f t="shared" si="52"/>
        <v>10</v>
      </c>
      <c r="L310" s="743">
        <f t="shared" si="53"/>
        <v>0.15000000000000002</v>
      </c>
      <c r="M310" s="739" t="s">
        <v>884</v>
      </c>
      <c r="N310" s="738">
        <v>1</v>
      </c>
      <c r="O310" s="811">
        <f t="shared" ref="O310:O317" si="54">SUM(J310*K310*E310)/N310</f>
        <v>3721.4999999999918</v>
      </c>
      <c r="P310" s="327"/>
    </row>
    <row r="311" spans="1:16" s="870" customFormat="1" ht="15" customHeight="1">
      <c r="A311" s="417" t="s">
        <v>1036</v>
      </c>
      <c r="B311" s="417" t="s">
        <v>3</v>
      </c>
      <c r="C311" s="739" t="s">
        <v>53</v>
      </c>
      <c r="D311" s="513">
        <v>42118</v>
      </c>
      <c r="E311" s="417">
        <v>2.2000000000000002</v>
      </c>
      <c r="F311" s="742">
        <v>1.0867</v>
      </c>
      <c r="G311" s="494"/>
      <c r="H311" s="534">
        <v>42123</v>
      </c>
      <c r="I311" s="742">
        <v>1.0998000000000001</v>
      </c>
      <c r="J311" s="810">
        <f>SUM(I311-F311)*10000</f>
        <v>131.00000000000111</v>
      </c>
      <c r="K311" s="418">
        <f t="shared" si="52"/>
        <v>10</v>
      </c>
      <c r="L311" s="743">
        <f t="shared" si="53"/>
        <v>2.2000000000000001E-3</v>
      </c>
      <c r="M311" s="739" t="s">
        <v>884</v>
      </c>
      <c r="N311" s="738">
        <v>1</v>
      </c>
      <c r="O311" s="811">
        <f t="shared" si="54"/>
        <v>2882.0000000000246</v>
      </c>
      <c r="P311" s="327"/>
    </row>
    <row r="312" spans="1:16" s="870" customFormat="1" ht="15" customHeight="1">
      <c r="A312" s="417" t="s">
        <v>1036</v>
      </c>
      <c r="B312" s="417" t="s">
        <v>3</v>
      </c>
      <c r="C312" s="739" t="s">
        <v>53</v>
      </c>
      <c r="D312" s="513">
        <v>42118</v>
      </c>
      <c r="E312" s="417">
        <v>2.2000000000000002</v>
      </c>
      <c r="F312" s="742">
        <v>1.0867</v>
      </c>
      <c r="G312" s="494"/>
      <c r="H312" s="534">
        <v>42123</v>
      </c>
      <c r="I312" s="742">
        <v>1.113</v>
      </c>
      <c r="J312" s="810">
        <f>SUM(I312-F312)*10000</f>
        <v>262.99999999999989</v>
      </c>
      <c r="K312" s="418">
        <f t="shared" si="52"/>
        <v>10</v>
      </c>
      <c r="L312" s="743">
        <f t="shared" si="53"/>
        <v>2.2000000000000001E-3</v>
      </c>
      <c r="M312" s="739" t="s">
        <v>884</v>
      </c>
      <c r="N312" s="738">
        <v>1</v>
      </c>
      <c r="O312" s="811">
        <f t="shared" si="54"/>
        <v>5785.9999999999982</v>
      </c>
      <c r="P312" s="327"/>
    </row>
    <row r="313" spans="1:16" s="870" customFormat="1" ht="15" customHeight="1">
      <c r="A313" s="417" t="s">
        <v>1277</v>
      </c>
      <c r="B313" s="417" t="s">
        <v>3</v>
      </c>
      <c r="C313" s="739" t="s">
        <v>53</v>
      </c>
      <c r="D313" s="513">
        <v>42122</v>
      </c>
      <c r="E313" s="417">
        <v>14.8</v>
      </c>
      <c r="F313" s="742">
        <v>119.024</v>
      </c>
      <c r="G313" s="494"/>
      <c r="H313" s="534">
        <v>42123</v>
      </c>
      <c r="I313" s="742">
        <v>119.024</v>
      </c>
      <c r="J313" s="810">
        <f>SUM(I313-F313)*100</f>
        <v>0</v>
      </c>
      <c r="K313" s="418">
        <f t="shared" si="52"/>
        <v>10</v>
      </c>
      <c r="L313" s="743" t="e">
        <f t="shared" si="53"/>
        <v>#DIV/0!</v>
      </c>
      <c r="M313" s="739" t="s">
        <v>884</v>
      </c>
      <c r="N313" s="738">
        <v>1</v>
      </c>
      <c r="O313" s="811">
        <f t="shared" si="54"/>
        <v>0</v>
      </c>
      <c r="P313" s="327"/>
    </row>
    <row r="314" spans="1:16" s="870" customFormat="1" ht="15" customHeight="1">
      <c r="A314" s="476" t="s">
        <v>1032</v>
      </c>
      <c r="B314" s="476" t="s">
        <v>3</v>
      </c>
      <c r="C314" s="772" t="s">
        <v>78</v>
      </c>
      <c r="D314" s="497">
        <v>42122</v>
      </c>
      <c r="E314" s="476">
        <v>1.8</v>
      </c>
      <c r="F314" s="769">
        <v>1.2079</v>
      </c>
      <c r="G314" s="768"/>
      <c r="H314" s="534">
        <v>42123</v>
      </c>
      <c r="I314" s="769">
        <v>1.1954</v>
      </c>
      <c r="J314" s="810">
        <f>SUM(F314-I314)*10000</f>
        <v>124.99999999999956</v>
      </c>
      <c r="K314" s="761">
        <f t="shared" si="52"/>
        <v>10</v>
      </c>
      <c r="L314" s="770">
        <f>SUM((F314-I314)/J314*K314)*E314</f>
        <v>1.8000000000000002E-3</v>
      </c>
      <c r="M314" s="772" t="s">
        <v>884</v>
      </c>
      <c r="N314" s="656">
        <v>1</v>
      </c>
      <c r="O314" s="811">
        <f t="shared" si="54"/>
        <v>2249.9999999999923</v>
      </c>
      <c r="P314" s="330"/>
    </row>
    <row r="315" spans="1:16" s="870" customFormat="1" ht="15" customHeight="1">
      <c r="A315" s="476" t="s">
        <v>1032</v>
      </c>
      <c r="B315" s="476" t="s">
        <v>3</v>
      </c>
      <c r="C315" s="772" t="s">
        <v>78</v>
      </c>
      <c r="D315" s="497">
        <v>42122</v>
      </c>
      <c r="E315" s="476">
        <v>1.8</v>
      </c>
      <c r="F315" s="769">
        <v>1.2079</v>
      </c>
      <c r="G315" s="768"/>
      <c r="H315" s="534">
        <v>42124</v>
      </c>
      <c r="I315" s="769">
        <v>1.2027399999999999</v>
      </c>
      <c r="J315" s="810">
        <f>SUM(F315-I315)*10000</f>
        <v>51.600000000000534</v>
      </c>
      <c r="K315" s="761">
        <f t="shared" si="52"/>
        <v>10</v>
      </c>
      <c r="L315" s="770">
        <f>SUM((F315-I315)/J315*K315)*E315</f>
        <v>1.8000000000000002E-3</v>
      </c>
      <c r="M315" s="772" t="s">
        <v>884</v>
      </c>
      <c r="N315" s="656">
        <v>1</v>
      </c>
      <c r="O315" s="811">
        <f t="shared" si="54"/>
        <v>928.80000000000962</v>
      </c>
      <c r="P315" s="330"/>
    </row>
    <row r="316" spans="1:16" s="870" customFormat="1" ht="15" customHeight="1">
      <c r="A316" s="417" t="s">
        <v>1277</v>
      </c>
      <c r="B316" s="417" t="s">
        <v>2073</v>
      </c>
      <c r="C316" s="739" t="s">
        <v>53</v>
      </c>
      <c r="D316" s="513">
        <v>42122</v>
      </c>
      <c r="E316" s="417">
        <v>3.5</v>
      </c>
      <c r="F316" s="742">
        <v>119.60899999999999</v>
      </c>
      <c r="G316" s="494"/>
      <c r="H316" s="534">
        <v>42129</v>
      </c>
      <c r="I316" s="742">
        <v>120.4</v>
      </c>
      <c r="J316" s="810">
        <f>SUM(I316-F316)*100</f>
        <v>79.100000000001103</v>
      </c>
      <c r="K316" s="418">
        <f t="shared" si="52"/>
        <v>10</v>
      </c>
      <c r="L316" s="743">
        <f>SUM((I316-F316)/J316*K316)*E316</f>
        <v>0.35000000000000003</v>
      </c>
      <c r="M316" s="739" t="s">
        <v>884</v>
      </c>
      <c r="N316" s="738">
        <v>1</v>
      </c>
      <c r="O316" s="811">
        <f t="shared" si="54"/>
        <v>2768.5000000000387</v>
      </c>
      <c r="P316" s="327"/>
    </row>
    <row r="317" spans="1:16" s="870" customFormat="1" ht="15" customHeight="1">
      <c r="A317" s="417" t="s">
        <v>1277</v>
      </c>
      <c r="B317" s="417" t="s">
        <v>2073</v>
      </c>
      <c r="C317" s="739" t="s">
        <v>53</v>
      </c>
      <c r="D317" s="513">
        <v>42122</v>
      </c>
      <c r="E317" s="417">
        <v>3.5</v>
      </c>
      <c r="F317" s="742">
        <v>119.60899999999999</v>
      </c>
      <c r="G317" s="494"/>
      <c r="H317" s="534">
        <v>42129</v>
      </c>
      <c r="I317" s="742">
        <v>119.86499999999999</v>
      </c>
      <c r="J317" s="810">
        <f>SUM(I317-F317)*100</f>
        <v>25.600000000000023</v>
      </c>
      <c r="K317" s="418">
        <f t="shared" si="52"/>
        <v>10</v>
      </c>
      <c r="L317" s="743">
        <f>SUM((I317-F317)/J317*K317)*E317</f>
        <v>0.35000000000000003</v>
      </c>
      <c r="M317" s="739" t="s">
        <v>884</v>
      </c>
      <c r="N317" s="738">
        <v>1</v>
      </c>
      <c r="O317" s="811">
        <f t="shared" si="54"/>
        <v>896.0000000000008</v>
      </c>
      <c r="P317" s="327"/>
    </row>
    <row r="318" spans="1:16" s="870" customFormat="1" ht="15" customHeight="1">
      <c r="A318" s="476" t="s">
        <v>1146</v>
      </c>
      <c r="B318" s="476" t="s">
        <v>2078</v>
      </c>
      <c r="C318" s="772" t="s">
        <v>78</v>
      </c>
      <c r="D318" s="497">
        <v>42129</v>
      </c>
      <c r="E318" s="476">
        <v>2.94</v>
      </c>
      <c r="F318" s="769">
        <v>1.9180999999999999</v>
      </c>
      <c r="G318" s="768"/>
      <c r="H318" s="534">
        <v>42132</v>
      </c>
      <c r="I318" s="769">
        <v>1.9530000000000001</v>
      </c>
      <c r="J318" s="810">
        <f>SUM(F318-I318)*10000</f>
        <v>-349.00000000000153</v>
      </c>
      <c r="K318" s="761">
        <f t="shared" ref="K318:K324" si="55">SUM(100000/N318)/10000</f>
        <v>7.9302141157811263</v>
      </c>
      <c r="L318" s="770">
        <f>SUM((F318-I318)/J318*K318)*E318</f>
        <v>2.3314829500396513E-3</v>
      </c>
      <c r="M318" s="772" t="s">
        <v>884</v>
      </c>
      <c r="N318" s="656">
        <v>1.2609999999999999</v>
      </c>
      <c r="O318" s="811">
        <f t="shared" ref="O318:O324" si="56">SUM(J318*K318*E318)/N318</f>
        <v>-6452.7164913865327</v>
      </c>
      <c r="P318" s="330"/>
    </row>
    <row r="319" spans="1:16" s="870" customFormat="1" ht="15" customHeight="1">
      <c r="A319" s="476" t="s">
        <v>1032</v>
      </c>
      <c r="B319" s="476" t="s">
        <v>2078</v>
      </c>
      <c r="C319" s="772" t="s">
        <v>78</v>
      </c>
      <c r="D319" s="497">
        <v>42130</v>
      </c>
      <c r="E319" s="476">
        <v>3.23</v>
      </c>
      <c r="F319" s="769">
        <v>1.1978</v>
      </c>
      <c r="G319" s="768"/>
      <c r="H319" s="534">
        <v>42131</v>
      </c>
      <c r="I319" s="769">
        <v>1.2098</v>
      </c>
      <c r="J319" s="810">
        <f>SUM(F319-I319)*10000</f>
        <v>-120.00000000000011</v>
      </c>
      <c r="K319" s="761">
        <f t="shared" si="55"/>
        <v>10</v>
      </c>
      <c r="L319" s="770">
        <f>SUM((F319-I319)/J319*K319)*E319</f>
        <v>3.2300000000000002E-3</v>
      </c>
      <c r="M319" s="772" t="s">
        <v>884</v>
      </c>
      <c r="N319" s="656">
        <v>1</v>
      </c>
      <c r="O319" s="811">
        <f t="shared" si="56"/>
        <v>-3876.0000000000036</v>
      </c>
      <c r="P319" s="330"/>
    </row>
    <row r="320" spans="1:16" s="870" customFormat="1" ht="15" customHeight="1">
      <c r="A320" s="476" t="s">
        <v>1031</v>
      </c>
      <c r="B320" s="476" t="s">
        <v>2078</v>
      </c>
      <c r="C320" s="772" t="s">
        <v>78</v>
      </c>
      <c r="D320" s="497">
        <v>42132</v>
      </c>
      <c r="E320" s="476">
        <v>3.49</v>
      </c>
      <c r="F320" s="769">
        <v>0.73409999999999997</v>
      </c>
      <c r="G320" s="768" t="s">
        <v>81</v>
      </c>
      <c r="H320" s="534">
        <v>42135</v>
      </c>
      <c r="I320" s="769">
        <v>0.71650000000000003</v>
      </c>
      <c r="J320" s="810">
        <f>SUM(F320-I320)*10000</f>
        <v>175.99999999999949</v>
      </c>
      <c r="K320" s="761">
        <f t="shared" si="55"/>
        <v>10</v>
      </c>
      <c r="L320" s="770">
        <f>SUM((F320-I320)/J320*K320)*E320</f>
        <v>3.4900000000000005E-3</v>
      </c>
      <c r="M320" s="772" t="s">
        <v>884</v>
      </c>
      <c r="N320" s="656">
        <v>1</v>
      </c>
      <c r="O320" s="811">
        <f t="shared" si="56"/>
        <v>6142.3999999999833</v>
      </c>
      <c r="P320" s="330"/>
    </row>
    <row r="321" spans="1:16" s="870" customFormat="1" ht="15" customHeight="1">
      <c r="A321" s="417" t="s">
        <v>1174</v>
      </c>
      <c r="B321" s="417" t="s">
        <v>2083</v>
      </c>
      <c r="C321" s="739" t="s">
        <v>53</v>
      </c>
      <c r="D321" s="513">
        <v>42132</v>
      </c>
      <c r="E321" s="417">
        <v>9.57</v>
      </c>
      <c r="F321" s="742">
        <v>0.745</v>
      </c>
      <c r="G321" s="494" t="s">
        <v>2084</v>
      </c>
      <c r="H321" s="534">
        <v>42135</v>
      </c>
      <c r="I321" s="742">
        <v>0.74209999999999998</v>
      </c>
      <c r="J321" s="810">
        <f>SUM(I321-F321)*10000</f>
        <v>-29.000000000000135</v>
      </c>
      <c r="K321" s="418">
        <f t="shared" si="55"/>
        <v>10</v>
      </c>
      <c r="L321" s="743">
        <f>SUM((I321-F321)/J321*K321)*E321</f>
        <v>9.5700000000000004E-3</v>
      </c>
      <c r="M321" s="739" t="s">
        <v>884</v>
      </c>
      <c r="N321" s="738">
        <v>1</v>
      </c>
      <c r="O321" s="811">
        <f t="shared" si="56"/>
        <v>-2775.3000000000129</v>
      </c>
      <c r="P321" s="327"/>
    </row>
    <row r="322" spans="1:16" s="870" customFormat="1" ht="15" customHeight="1">
      <c r="A322" s="476" t="s">
        <v>1178</v>
      </c>
      <c r="B322" s="476" t="s">
        <v>2072</v>
      </c>
      <c r="C322" s="772" t="s">
        <v>78</v>
      </c>
      <c r="D322" s="497">
        <v>42132</v>
      </c>
      <c r="E322" s="476">
        <v>4.5350000000000001</v>
      </c>
      <c r="F322" s="769">
        <v>2.08</v>
      </c>
      <c r="G322" s="768" t="s">
        <v>2084</v>
      </c>
      <c r="H322" s="534">
        <v>42135</v>
      </c>
      <c r="I322" s="769">
        <v>2.0920000000000001</v>
      </c>
      <c r="J322" s="810">
        <f>SUM(F322-I322)*10000</f>
        <v>-120.00000000000011</v>
      </c>
      <c r="K322" s="761">
        <f t="shared" si="55"/>
        <v>10</v>
      </c>
      <c r="L322" s="770">
        <f>SUM((F322-I322)/J322*K322)*E322</f>
        <v>4.535E-3</v>
      </c>
      <c r="M322" s="772" t="s">
        <v>884</v>
      </c>
      <c r="N322" s="656">
        <v>1</v>
      </c>
      <c r="O322" s="811">
        <f t="shared" si="56"/>
        <v>-5442.0000000000055</v>
      </c>
      <c r="P322" s="330"/>
    </row>
    <row r="323" spans="1:16" s="870" customFormat="1" ht="15" customHeight="1">
      <c r="A323" s="417" t="s">
        <v>1148</v>
      </c>
      <c r="B323" s="417" t="s">
        <v>2073</v>
      </c>
      <c r="C323" s="739" t="s">
        <v>53</v>
      </c>
      <c r="D323" s="513">
        <v>42132</v>
      </c>
      <c r="E323" s="417">
        <v>3.42</v>
      </c>
      <c r="F323" s="742">
        <v>0.92949999999999999</v>
      </c>
      <c r="G323" s="494" t="s">
        <v>81</v>
      </c>
      <c r="H323" s="534">
        <v>42139</v>
      </c>
      <c r="I323" s="742">
        <v>0.90998999999999997</v>
      </c>
      <c r="J323" s="810">
        <f>SUM(I323-F323)*10000</f>
        <v>-195.10000000000028</v>
      </c>
      <c r="K323" s="418">
        <f t="shared" si="55"/>
        <v>10</v>
      </c>
      <c r="L323" s="743">
        <f>SUM((I323-F323)/J323*K323)*E323</f>
        <v>3.4199999999999999E-3</v>
      </c>
      <c r="M323" s="739" t="s">
        <v>884</v>
      </c>
      <c r="N323" s="738">
        <v>1</v>
      </c>
      <c r="O323" s="811">
        <f t="shared" si="56"/>
        <v>-6672.4200000000092</v>
      </c>
      <c r="P323" s="327"/>
    </row>
    <row r="324" spans="1:16" s="870" customFormat="1" ht="15" customHeight="1">
      <c r="A324" s="417" t="s">
        <v>1145</v>
      </c>
      <c r="B324" s="417" t="s">
        <v>2083</v>
      </c>
      <c r="C324" s="739" t="s">
        <v>53</v>
      </c>
      <c r="D324" s="513">
        <v>42131</v>
      </c>
      <c r="E324" s="417">
        <v>10.94</v>
      </c>
      <c r="F324" s="742">
        <v>0.72489999999999999</v>
      </c>
      <c r="G324" s="494" t="s">
        <v>2084</v>
      </c>
      <c r="H324" s="534">
        <v>42139</v>
      </c>
      <c r="I324" s="742">
        <v>0.73619999999999997</v>
      </c>
      <c r="J324" s="810">
        <f>SUM(I324-F324)*10000</f>
        <v>112.99999999999977</v>
      </c>
      <c r="K324" s="418">
        <f t="shared" si="55"/>
        <v>10</v>
      </c>
      <c r="L324" s="743">
        <f>SUM((I324-F324)/J324*K324)*E324</f>
        <v>1.094E-2</v>
      </c>
      <c r="M324" s="739" t="s">
        <v>884</v>
      </c>
      <c r="N324" s="738">
        <v>1</v>
      </c>
      <c r="O324" s="811">
        <f t="shared" si="56"/>
        <v>12362.199999999975</v>
      </c>
      <c r="P324" s="327"/>
    </row>
    <row r="325" spans="1:16" s="870" customFormat="1" ht="15" customHeight="1">
      <c r="A325" s="476" t="s">
        <v>1032</v>
      </c>
      <c r="B325" s="476" t="s">
        <v>2078</v>
      </c>
      <c r="C325" s="772" t="s">
        <v>78</v>
      </c>
      <c r="D325" s="497">
        <v>42137</v>
      </c>
      <c r="E325" s="476">
        <v>1.95</v>
      </c>
      <c r="F325" s="769">
        <v>1.1954</v>
      </c>
      <c r="G325" s="768" t="s">
        <v>2086</v>
      </c>
      <c r="H325" s="534">
        <v>42142</v>
      </c>
      <c r="I325" s="769">
        <v>1.2118</v>
      </c>
      <c r="J325" s="810">
        <f>SUM(F325-I325)*10000</f>
        <v>-163.99999999999972</v>
      </c>
      <c r="K325" s="761">
        <f t="shared" ref="K325:K354" si="57">SUM(100000/N325)/10000</f>
        <v>10</v>
      </c>
      <c r="L325" s="770">
        <f>SUM((F325-I325)/J325*K325)*E325</f>
        <v>1.9499999999999999E-3</v>
      </c>
      <c r="M325" s="772" t="s">
        <v>884</v>
      </c>
      <c r="N325" s="656">
        <v>1</v>
      </c>
      <c r="O325" s="811">
        <f t="shared" ref="O325:O354" si="58">SUM(J325*K325*E325)/N325</f>
        <v>-3197.9999999999945</v>
      </c>
      <c r="P325" s="330"/>
    </row>
    <row r="326" spans="1:16" s="870" customFormat="1" ht="15" customHeight="1">
      <c r="A326" s="476" t="s">
        <v>1032</v>
      </c>
      <c r="B326" s="476" t="s">
        <v>2078</v>
      </c>
      <c r="C326" s="772" t="s">
        <v>78</v>
      </c>
      <c r="D326" s="497">
        <v>42137</v>
      </c>
      <c r="E326" s="476">
        <v>1.95</v>
      </c>
      <c r="F326" s="769">
        <v>1.1954</v>
      </c>
      <c r="G326" s="768" t="s">
        <v>2086</v>
      </c>
      <c r="H326" s="534" t="s">
        <v>2098</v>
      </c>
      <c r="I326" s="769">
        <v>1.2118</v>
      </c>
      <c r="J326" s="810">
        <f>SUM(F326-I326)*10000</f>
        <v>-163.99999999999972</v>
      </c>
      <c r="K326" s="761">
        <f t="shared" si="57"/>
        <v>10</v>
      </c>
      <c r="L326" s="770">
        <f>SUM((F326-I326)/J326*K326)*E326</f>
        <v>1.9499999999999999E-3</v>
      </c>
      <c r="M326" s="772" t="s">
        <v>884</v>
      </c>
      <c r="N326" s="656">
        <v>1</v>
      </c>
      <c r="O326" s="811">
        <f t="shared" si="58"/>
        <v>-3197.9999999999945</v>
      </c>
      <c r="P326" s="330"/>
    </row>
    <row r="327" spans="1:16" s="870" customFormat="1" ht="15" customHeight="1">
      <c r="A327" s="476" t="s">
        <v>1032</v>
      </c>
      <c r="B327" s="476" t="s">
        <v>2072</v>
      </c>
      <c r="C327" s="772" t="s">
        <v>78</v>
      </c>
      <c r="D327" s="497">
        <v>42139</v>
      </c>
      <c r="E327" s="476">
        <v>7.86</v>
      </c>
      <c r="F327" s="769">
        <v>1.2050000000000001</v>
      </c>
      <c r="G327" s="768" t="s">
        <v>2084</v>
      </c>
      <c r="H327" s="534">
        <v>42142</v>
      </c>
      <c r="I327" s="769">
        <v>1.2078</v>
      </c>
      <c r="J327" s="810">
        <f>SUM(F327-I327)*10000</f>
        <v>-27.999999999999137</v>
      </c>
      <c r="K327" s="761">
        <f t="shared" si="57"/>
        <v>10</v>
      </c>
      <c r="L327" s="770">
        <f>SUM((F327-I327)/J327*K327)*E327</f>
        <v>7.8600000000000007E-3</v>
      </c>
      <c r="M327" s="772" t="s">
        <v>884</v>
      </c>
      <c r="N327" s="656">
        <v>1</v>
      </c>
      <c r="O327" s="811">
        <f t="shared" si="58"/>
        <v>-2200.799999999932</v>
      </c>
      <c r="P327" s="330"/>
    </row>
    <row r="328" spans="1:16" s="870" customFormat="1" ht="15" customHeight="1">
      <c r="A328" s="476" t="s">
        <v>1148</v>
      </c>
      <c r="B328" s="476" t="s">
        <v>2078</v>
      </c>
      <c r="C328" s="772" t="s">
        <v>78</v>
      </c>
      <c r="D328" s="497">
        <v>42137</v>
      </c>
      <c r="E328" s="476">
        <v>1.69</v>
      </c>
      <c r="F328" s="769">
        <v>0.91339999999999999</v>
      </c>
      <c r="G328" s="768" t="s">
        <v>2086</v>
      </c>
      <c r="H328" s="809">
        <v>0.93030000000000002</v>
      </c>
      <c r="I328" s="769">
        <v>0.91537000000000002</v>
      </c>
      <c r="J328" s="810">
        <f>SUM(F328-I328)*10000</f>
        <v>-19.700000000000273</v>
      </c>
      <c r="K328" s="761">
        <f t="shared" si="57"/>
        <v>10</v>
      </c>
      <c r="L328" s="770">
        <f>SUM((F328-I328)/J328*K328)*E328</f>
        <v>1.6899999999999999E-3</v>
      </c>
      <c r="M328" s="772" t="s">
        <v>884</v>
      </c>
      <c r="N328" s="656">
        <v>1</v>
      </c>
      <c r="O328" s="811">
        <f t="shared" si="58"/>
        <v>-332.93000000000461</v>
      </c>
      <c r="P328" s="330"/>
    </row>
    <row r="329" spans="1:16" s="870" customFormat="1" ht="15" customHeight="1">
      <c r="A329" s="476" t="s">
        <v>1148</v>
      </c>
      <c r="B329" s="476" t="s">
        <v>2078</v>
      </c>
      <c r="C329" s="772" t="s">
        <v>78</v>
      </c>
      <c r="D329" s="497">
        <v>42137</v>
      </c>
      <c r="E329" s="476">
        <v>1.69</v>
      </c>
      <c r="F329" s="769">
        <v>0.91339999999999999</v>
      </c>
      <c r="G329" s="768" t="s">
        <v>2086</v>
      </c>
      <c r="H329" s="809">
        <v>0.93030000000000002</v>
      </c>
      <c r="I329" s="769">
        <v>0.91537000000000002</v>
      </c>
      <c r="J329" s="810">
        <f>SUM(F329-I329)*10000</f>
        <v>-19.700000000000273</v>
      </c>
      <c r="K329" s="761">
        <f t="shared" si="57"/>
        <v>10</v>
      </c>
      <c r="L329" s="770">
        <f>SUM((F329-I329)/J329*K329)*E329</f>
        <v>1.6899999999999999E-3</v>
      </c>
      <c r="M329" s="772" t="s">
        <v>884</v>
      </c>
      <c r="N329" s="656">
        <v>1</v>
      </c>
      <c r="O329" s="811">
        <f t="shared" si="58"/>
        <v>-332.93000000000461</v>
      </c>
      <c r="P329" s="330"/>
    </row>
    <row r="330" spans="1:16" s="870" customFormat="1" ht="15" customHeight="1">
      <c r="A330" s="417" t="s">
        <v>1036</v>
      </c>
      <c r="B330" s="417" t="s">
        <v>2073</v>
      </c>
      <c r="C330" s="739" t="s">
        <v>53</v>
      </c>
      <c r="D330" s="513">
        <v>42138</v>
      </c>
      <c r="E330" s="417">
        <v>1.33</v>
      </c>
      <c r="F330" s="742">
        <v>1.1406000000000001</v>
      </c>
      <c r="G330" s="494" t="s">
        <v>2086</v>
      </c>
      <c r="H330" s="809">
        <v>1.119</v>
      </c>
      <c r="I330" s="742">
        <v>1.14455</v>
      </c>
      <c r="J330" s="810">
        <f>SUM(I330-F330)*10000</f>
        <v>39.499999999998977</v>
      </c>
      <c r="K330" s="418">
        <f t="shared" si="57"/>
        <v>10</v>
      </c>
      <c r="L330" s="743">
        <f>SUM((I330-F330)/J330*K330)*E330</f>
        <v>1.33E-3</v>
      </c>
      <c r="M330" s="739" t="s">
        <v>884</v>
      </c>
      <c r="N330" s="738">
        <v>1</v>
      </c>
      <c r="O330" s="811">
        <f t="shared" si="58"/>
        <v>525.34999999998638</v>
      </c>
      <c r="P330" s="327"/>
    </row>
    <row r="331" spans="1:16" s="870" customFormat="1" ht="15" customHeight="1">
      <c r="A331" s="417" t="s">
        <v>1036</v>
      </c>
      <c r="B331" s="417" t="s">
        <v>2073</v>
      </c>
      <c r="C331" s="739" t="s">
        <v>53</v>
      </c>
      <c r="D331" s="513">
        <v>42138</v>
      </c>
      <c r="E331" s="417">
        <v>1.33</v>
      </c>
      <c r="F331" s="742">
        <v>1.1406000000000001</v>
      </c>
      <c r="G331" s="494" t="s">
        <v>2086</v>
      </c>
      <c r="H331" s="809">
        <v>1.119</v>
      </c>
      <c r="I331" s="742">
        <v>1.14455</v>
      </c>
      <c r="J331" s="810">
        <f>SUM(I331-F331)*10000</f>
        <v>39.499999999998977</v>
      </c>
      <c r="K331" s="418">
        <f t="shared" si="57"/>
        <v>10</v>
      </c>
      <c r="L331" s="743">
        <f>SUM((I331-F331)/J331*K331)*E331</f>
        <v>1.33E-3</v>
      </c>
      <c r="M331" s="739" t="s">
        <v>884</v>
      </c>
      <c r="N331" s="738">
        <v>1</v>
      </c>
      <c r="O331" s="811">
        <f t="shared" si="58"/>
        <v>525.34999999998638</v>
      </c>
      <c r="P331" s="327"/>
    </row>
    <row r="332" spans="1:16" s="870" customFormat="1" ht="15" customHeight="1">
      <c r="A332" s="417" t="s">
        <v>1276</v>
      </c>
      <c r="B332" s="417" t="s">
        <v>2073</v>
      </c>
      <c r="C332" s="739" t="s">
        <v>53</v>
      </c>
      <c r="D332" s="513">
        <v>42138</v>
      </c>
      <c r="E332" s="417">
        <v>1.61</v>
      </c>
      <c r="F332" s="742">
        <v>135.78</v>
      </c>
      <c r="G332" s="494" t="s">
        <v>2086</v>
      </c>
      <c r="H332" s="809">
        <v>134.05600000000001</v>
      </c>
      <c r="I332" s="742">
        <v>136.64699999999999</v>
      </c>
      <c r="J332" s="810">
        <f>SUM(I332-F332)*100</f>
        <v>86.699999999999022</v>
      </c>
      <c r="K332" s="418">
        <f t="shared" si="57"/>
        <v>10</v>
      </c>
      <c r="L332" s="743">
        <f>SUM((I332-F332)/J332*K332)*E332</f>
        <v>0.16100000000000003</v>
      </c>
      <c r="M332" s="739" t="s">
        <v>884</v>
      </c>
      <c r="N332" s="738">
        <v>1</v>
      </c>
      <c r="O332" s="811">
        <f t="shared" si="58"/>
        <v>1395.8699999999844</v>
      </c>
      <c r="P332" s="327"/>
    </row>
    <row r="333" spans="1:16" s="870" customFormat="1" ht="15" customHeight="1">
      <c r="A333" s="417" t="s">
        <v>1276</v>
      </c>
      <c r="B333" s="417" t="s">
        <v>2073</v>
      </c>
      <c r="C333" s="739" t="s">
        <v>53</v>
      </c>
      <c r="D333" s="513">
        <v>42138</v>
      </c>
      <c r="E333" s="417">
        <v>1.61</v>
      </c>
      <c r="F333" s="742">
        <v>135.78</v>
      </c>
      <c r="G333" s="494" t="s">
        <v>2086</v>
      </c>
      <c r="H333" s="809">
        <v>134.05600000000001</v>
      </c>
      <c r="I333" s="742">
        <v>136.64699999999999</v>
      </c>
      <c r="J333" s="810">
        <f>SUM(I333-F333)*100</f>
        <v>86.699999999999022</v>
      </c>
      <c r="K333" s="418">
        <f t="shared" si="57"/>
        <v>10</v>
      </c>
      <c r="L333" s="743">
        <f>SUM((I333-F333)/J333*K333)*E333</f>
        <v>0.16100000000000003</v>
      </c>
      <c r="M333" s="739" t="s">
        <v>884</v>
      </c>
      <c r="N333" s="738">
        <v>1</v>
      </c>
      <c r="O333" s="811">
        <f t="shared" si="58"/>
        <v>1395.8699999999844</v>
      </c>
      <c r="P333" s="327"/>
    </row>
    <row r="334" spans="1:16" s="870" customFormat="1" ht="15" customHeight="1">
      <c r="A334" s="476" t="s">
        <v>1277</v>
      </c>
      <c r="B334" s="476" t="s">
        <v>2072</v>
      </c>
      <c r="C334" s="772" t="s">
        <v>78</v>
      </c>
      <c r="D334" s="497">
        <v>42125</v>
      </c>
      <c r="E334" s="476">
        <v>12.7</v>
      </c>
      <c r="F334" s="769">
        <v>120</v>
      </c>
      <c r="G334" s="768" t="s">
        <v>2084</v>
      </c>
      <c r="H334" s="534">
        <v>42143</v>
      </c>
      <c r="I334" s="769">
        <v>120.6</v>
      </c>
      <c r="J334" s="810">
        <f>SUM(F334-I334)*100</f>
        <v>-59.999999999999432</v>
      </c>
      <c r="K334" s="761">
        <f t="shared" si="57"/>
        <v>10</v>
      </c>
      <c r="L334" s="770">
        <f>SUM((F334-I334)/J334*K334)*E334</f>
        <v>1.27</v>
      </c>
      <c r="M334" s="772" t="s">
        <v>884</v>
      </c>
      <c r="N334" s="656">
        <v>1</v>
      </c>
      <c r="O334" s="811">
        <f t="shared" si="58"/>
        <v>-7619.9999999999272</v>
      </c>
      <c r="P334" s="330"/>
    </row>
    <row r="335" spans="1:16" s="870" customFormat="1" ht="15" customHeight="1">
      <c r="A335" s="417" t="s">
        <v>1031</v>
      </c>
      <c r="B335" s="417" t="s">
        <v>2102</v>
      </c>
      <c r="C335" s="739" t="s">
        <v>53</v>
      </c>
      <c r="D335" s="513">
        <v>42145</v>
      </c>
      <c r="E335" s="417">
        <v>11</v>
      </c>
      <c r="F335" s="742">
        <v>0.71399999999999997</v>
      </c>
      <c r="G335" s="494" t="s">
        <v>2084</v>
      </c>
      <c r="H335" s="534">
        <v>42150</v>
      </c>
      <c r="I335" s="742">
        <v>0.70699999999999996</v>
      </c>
      <c r="J335" s="810">
        <f>SUM(I335-F335)*10000</f>
        <v>-70.000000000000057</v>
      </c>
      <c r="K335" s="418">
        <f t="shared" si="57"/>
        <v>10</v>
      </c>
      <c r="L335" s="743">
        <f>SUM((I335-F335)/J335*K335)*E335</f>
        <v>1.0999999999999999E-2</v>
      </c>
      <c r="M335" s="739" t="s">
        <v>884</v>
      </c>
      <c r="N335" s="738">
        <v>1</v>
      </c>
      <c r="O335" s="811">
        <f t="shared" si="58"/>
        <v>-7700.0000000000064</v>
      </c>
      <c r="P335" s="327"/>
    </row>
    <row r="336" spans="1:16" s="870" customFormat="1" ht="15" customHeight="1">
      <c r="A336" s="476" t="s">
        <v>1031</v>
      </c>
      <c r="B336" s="476" t="s">
        <v>2078</v>
      </c>
      <c r="C336" s="772" t="s">
        <v>78</v>
      </c>
      <c r="D336" s="497">
        <v>42145</v>
      </c>
      <c r="E336" s="476">
        <v>2.15</v>
      </c>
      <c r="F336" s="769">
        <v>0.71109999999999995</v>
      </c>
      <c r="G336" s="768" t="s">
        <v>2086</v>
      </c>
      <c r="H336" s="534">
        <v>42151</v>
      </c>
      <c r="I336" s="769">
        <v>0.71050000000000002</v>
      </c>
      <c r="J336" s="810">
        <f>SUM(F336-I336)*10000</f>
        <v>5.9999999999993392</v>
      </c>
      <c r="K336" s="761">
        <f t="shared" si="57"/>
        <v>10</v>
      </c>
      <c r="L336" s="770">
        <f>SUM((F336-I336)/J336*K336)*E336</f>
        <v>2.15E-3</v>
      </c>
      <c r="M336" s="772" t="s">
        <v>884</v>
      </c>
      <c r="N336" s="656">
        <v>1</v>
      </c>
      <c r="O336" s="811">
        <f t="shared" si="58"/>
        <v>128.99999999998579</v>
      </c>
      <c r="P336" s="330"/>
    </row>
    <row r="337" spans="1:16" s="870" customFormat="1" ht="15" customHeight="1">
      <c r="A337" s="476" t="s">
        <v>1031</v>
      </c>
      <c r="B337" s="476" t="s">
        <v>2078</v>
      </c>
      <c r="C337" s="772" t="s">
        <v>78</v>
      </c>
      <c r="D337" s="497">
        <v>42145</v>
      </c>
      <c r="E337" s="476">
        <v>2.15</v>
      </c>
      <c r="F337" s="769">
        <v>0.71109999999999995</v>
      </c>
      <c r="G337" s="768" t="s">
        <v>2086</v>
      </c>
      <c r="H337" s="534">
        <v>42151</v>
      </c>
      <c r="I337" s="769">
        <v>0.71050000000000002</v>
      </c>
      <c r="J337" s="810">
        <f>SUM(F337-I337)*10000</f>
        <v>5.9999999999993392</v>
      </c>
      <c r="K337" s="761">
        <f t="shared" si="57"/>
        <v>10</v>
      </c>
      <c r="L337" s="770">
        <f>SUM((F337-I337)/J337*K337)*E337</f>
        <v>2.15E-3</v>
      </c>
      <c r="M337" s="772" t="s">
        <v>884</v>
      </c>
      <c r="N337" s="656">
        <v>1</v>
      </c>
      <c r="O337" s="811">
        <f t="shared" si="58"/>
        <v>128.99999999998579</v>
      </c>
      <c r="P337" s="330"/>
    </row>
    <row r="338" spans="1:16" s="870" customFormat="1" ht="12.75" customHeight="1">
      <c r="A338" s="417" t="s">
        <v>1150</v>
      </c>
      <c r="B338" s="417" t="s">
        <v>2073</v>
      </c>
      <c r="C338" s="739" t="s">
        <v>53</v>
      </c>
      <c r="D338" s="513">
        <v>42132</v>
      </c>
      <c r="E338" s="417">
        <v>4.91</v>
      </c>
      <c r="F338" s="742">
        <v>0.76700000000000002</v>
      </c>
      <c r="G338" s="494" t="s">
        <v>81</v>
      </c>
      <c r="H338" s="534">
        <v>42151</v>
      </c>
      <c r="I338" s="742">
        <v>0.75800000000000001</v>
      </c>
      <c r="J338" s="810">
        <f>SUM(I338-F338)*10000</f>
        <v>-90.000000000000085</v>
      </c>
      <c r="K338" s="418">
        <f t="shared" si="57"/>
        <v>10</v>
      </c>
      <c r="L338" s="743">
        <f t="shared" ref="L338:L347" si="59">SUM((I338-F338)/J338*K338)*E338</f>
        <v>4.9100000000000003E-3</v>
      </c>
      <c r="M338" s="739" t="s">
        <v>884</v>
      </c>
      <c r="N338" s="738">
        <v>1</v>
      </c>
      <c r="O338" s="811">
        <f t="shared" si="58"/>
        <v>-4419.0000000000045</v>
      </c>
      <c r="P338" s="327"/>
    </row>
    <row r="339" spans="1:16" s="870" customFormat="1" ht="15" customHeight="1">
      <c r="A339" s="417" t="s">
        <v>1276</v>
      </c>
      <c r="B339" s="417" t="s">
        <v>2073</v>
      </c>
      <c r="C339" s="739" t="s">
        <v>53</v>
      </c>
      <c r="D339" s="513">
        <v>42151</v>
      </c>
      <c r="E339" s="417">
        <v>2.0499999999999998</v>
      </c>
      <c r="F339" s="742">
        <v>134.79499999999999</v>
      </c>
      <c r="G339" s="494" t="s">
        <v>2086</v>
      </c>
      <c r="H339" s="534">
        <v>42153</v>
      </c>
      <c r="I339" s="742">
        <v>136.25200000000001</v>
      </c>
      <c r="J339" s="810">
        <f>SUM(I339-F339)*100</f>
        <v>145.70000000000221</v>
      </c>
      <c r="K339" s="418">
        <f t="shared" si="57"/>
        <v>10</v>
      </c>
      <c r="L339" s="743">
        <f t="shared" si="59"/>
        <v>0.20499999999999999</v>
      </c>
      <c r="M339" s="739" t="s">
        <v>884</v>
      </c>
      <c r="N339" s="738">
        <v>1</v>
      </c>
      <c r="O339" s="811">
        <f t="shared" si="58"/>
        <v>2986.8500000000449</v>
      </c>
      <c r="P339" s="327"/>
    </row>
    <row r="340" spans="1:16" s="870" customFormat="1" ht="15" customHeight="1">
      <c r="A340" s="417" t="s">
        <v>1145</v>
      </c>
      <c r="B340" s="417" t="s">
        <v>2083</v>
      </c>
      <c r="C340" s="739" t="s">
        <v>53</v>
      </c>
      <c r="D340" s="513">
        <v>42152</v>
      </c>
      <c r="E340" s="417">
        <v>11</v>
      </c>
      <c r="F340" s="742">
        <v>0.72450000000000003</v>
      </c>
      <c r="G340" s="494" t="s">
        <v>2084</v>
      </c>
      <c r="H340" s="534">
        <v>42153</v>
      </c>
      <c r="I340" s="742">
        <v>0.71860000000000002</v>
      </c>
      <c r="J340" s="810">
        <f>SUM(I340-F340)*10000</f>
        <v>-59.000000000000163</v>
      </c>
      <c r="K340" s="418">
        <f t="shared" si="57"/>
        <v>10</v>
      </c>
      <c r="L340" s="743">
        <f t="shared" si="59"/>
        <v>1.0999999999999999E-2</v>
      </c>
      <c r="M340" s="739" t="s">
        <v>884</v>
      </c>
      <c r="N340" s="738">
        <v>1</v>
      </c>
      <c r="O340" s="811">
        <f t="shared" si="58"/>
        <v>-6490.0000000000173</v>
      </c>
      <c r="P340" s="327"/>
    </row>
    <row r="341" spans="1:16" s="870" customFormat="1" ht="15" customHeight="1">
      <c r="A341" s="417" t="s">
        <v>2105</v>
      </c>
      <c r="B341" s="417" t="s">
        <v>2073</v>
      </c>
      <c r="C341" s="739" t="s">
        <v>53</v>
      </c>
      <c r="D341" s="513">
        <v>42153</v>
      </c>
      <c r="E341" s="417">
        <v>4.5999999999999996</v>
      </c>
      <c r="F341" s="742">
        <v>0.71279999999999999</v>
      </c>
      <c r="G341" s="494" t="s">
        <v>2086</v>
      </c>
      <c r="H341" s="534">
        <v>42157</v>
      </c>
      <c r="I341" s="742">
        <v>0.72099999999999997</v>
      </c>
      <c r="J341" s="810">
        <f>SUM(I341-F341)*10000</f>
        <v>81.999999999999858</v>
      </c>
      <c r="K341" s="418">
        <f t="shared" si="57"/>
        <v>10</v>
      </c>
      <c r="L341" s="743">
        <f t="shared" si="59"/>
        <v>4.5999999999999999E-3</v>
      </c>
      <c r="M341" s="739" t="s">
        <v>884</v>
      </c>
      <c r="N341" s="738">
        <v>1</v>
      </c>
      <c r="O341" s="811">
        <f t="shared" si="58"/>
        <v>3771.9999999999936</v>
      </c>
      <c r="P341" s="327"/>
    </row>
    <row r="342" spans="1:16" s="870" customFormat="1" ht="15" customHeight="1">
      <c r="A342" s="417" t="s">
        <v>2105</v>
      </c>
      <c r="B342" s="417" t="s">
        <v>2073</v>
      </c>
      <c r="C342" s="739" t="s">
        <v>53</v>
      </c>
      <c r="D342" s="513">
        <v>42153</v>
      </c>
      <c r="E342" s="417">
        <v>4.5999999999999996</v>
      </c>
      <c r="F342" s="742">
        <v>0.71279999999999999</v>
      </c>
      <c r="G342" s="494" t="s">
        <v>2086</v>
      </c>
      <c r="H342" s="534">
        <v>42157</v>
      </c>
      <c r="I342" s="742">
        <v>0.72909999999999997</v>
      </c>
      <c r="J342" s="810">
        <f>SUM(I342-F342)*10000</f>
        <v>162.9999999999998</v>
      </c>
      <c r="K342" s="418">
        <f t="shared" si="57"/>
        <v>10</v>
      </c>
      <c r="L342" s="743">
        <f t="shared" si="59"/>
        <v>4.5999999999999999E-3</v>
      </c>
      <c r="M342" s="739" t="s">
        <v>884</v>
      </c>
      <c r="N342" s="738">
        <v>1</v>
      </c>
      <c r="O342" s="811">
        <f t="shared" si="58"/>
        <v>7497.99999999999</v>
      </c>
      <c r="P342" s="327"/>
    </row>
    <row r="343" spans="1:16" s="870" customFormat="1" ht="15" customHeight="1">
      <c r="A343" s="417" t="s">
        <v>1276</v>
      </c>
      <c r="B343" s="417" t="s">
        <v>2073</v>
      </c>
      <c r="C343" s="739" t="s">
        <v>53</v>
      </c>
      <c r="D343" s="513">
        <v>42151</v>
      </c>
      <c r="E343" s="417">
        <v>2.0499999999999998</v>
      </c>
      <c r="F343" s="742">
        <v>134.79499999999999</v>
      </c>
      <c r="G343" s="494" t="s">
        <v>2086</v>
      </c>
      <c r="H343" s="534">
        <v>42157</v>
      </c>
      <c r="I343" s="742">
        <v>137.708</v>
      </c>
      <c r="J343" s="810">
        <f>SUM(I343-F343)*100</f>
        <v>291.30000000000109</v>
      </c>
      <c r="K343" s="418">
        <f t="shared" si="57"/>
        <v>10</v>
      </c>
      <c r="L343" s="743">
        <f t="shared" si="59"/>
        <v>0.20499999999999999</v>
      </c>
      <c r="M343" s="739" t="s">
        <v>884</v>
      </c>
      <c r="N343" s="738">
        <v>1</v>
      </c>
      <c r="O343" s="811">
        <f t="shared" si="58"/>
        <v>5971.6500000000215</v>
      </c>
      <c r="P343" s="327"/>
    </row>
    <row r="344" spans="1:16" s="870" customFormat="1" ht="15" customHeight="1">
      <c r="A344" s="417" t="s">
        <v>1059</v>
      </c>
      <c r="B344" s="417" t="s">
        <v>2083</v>
      </c>
      <c r="C344" s="739" t="s">
        <v>53</v>
      </c>
      <c r="D344" s="513">
        <v>42153</v>
      </c>
      <c r="E344" s="417">
        <v>9</v>
      </c>
      <c r="F344" s="742">
        <v>0.76600000000000001</v>
      </c>
      <c r="G344" s="494" t="s">
        <v>2084</v>
      </c>
      <c r="H344" s="534">
        <v>42157</v>
      </c>
      <c r="I344" s="742">
        <v>0.76119999999999999</v>
      </c>
      <c r="J344" s="810">
        <f>SUM(I344-F344)*10000</f>
        <v>-48.000000000000263</v>
      </c>
      <c r="K344" s="418">
        <f t="shared" si="57"/>
        <v>10</v>
      </c>
      <c r="L344" s="743">
        <f t="shared" si="59"/>
        <v>9.0000000000000011E-3</v>
      </c>
      <c r="M344" s="739" t="s">
        <v>884</v>
      </c>
      <c r="N344" s="738">
        <v>1</v>
      </c>
      <c r="O344" s="811">
        <f t="shared" si="58"/>
        <v>-4320.0000000000236</v>
      </c>
      <c r="P344" s="327"/>
    </row>
    <row r="345" spans="1:16" s="870" customFormat="1" ht="15" customHeight="1">
      <c r="A345" s="417" t="s">
        <v>1036</v>
      </c>
      <c r="B345" s="417" t="s">
        <v>2083</v>
      </c>
      <c r="C345" s="739" t="s">
        <v>53</v>
      </c>
      <c r="D345" s="513">
        <v>42153</v>
      </c>
      <c r="E345" s="417">
        <v>9.9</v>
      </c>
      <c r="F345" s="742">
        <v>1.0960000000000001</v>
      </c>
      <c r="G345" s="494" t="s">
        <v>2084</v>
      </c>
      <c r="H345" s="534">
        <v>42160</v>
      </c>
      <c r="I345" s="742">
        <v>1.1179699999999999</v>
      </c>
      <c r="J345" s="810">
        <f>SUM(I345-F345)*10000</f>
        <v>219.69999999999823</v>
      </c>
      <c r="K345" s="418">
        <f t="shared" si="57"/>
        <v>10</v>
      </c>
      <c r="L345" s="743">
        <f t="shared" si="59"/>
        <v>9.9000000000000008E-3</v>
      </c>
      <c r="M345" s="739" t="s">
        <v>884</v>
      </c>
      <c r="N345" s="738">
        <v>1</v>
      </c>
      <c r="O345" s="811">
        <f t="shared" si="58"/>
        <v>21750.299999999825</v>
      </c>
      <c r="P345" s="327"/>
    </row>
    <row r="346" spans="1:16" s="870" customFormat="1" ht="15" customHeight="1">
      <c r="A346" s="417" t="s">
        <v>1147</v>
      </c>
      <c r="B346" s="417" t="s">
        <v>2083</v>
      </c>
      <c r="C346" s="739" t="s">
        <v>53</v>
      </c>
      <c r="D346" s="513">
        <v>42163</v>
      </c>
      <c r="E346" s="417">
        <v>8.9</v>
      </c>
      <c r="F346" s="742">
        <v>1.52</v>
      </c>
      <c r="G346" s="494" t="s">
        <v>2084</v>
      </c>
      <c r="H346" s="534">
        <v>42163</v>
      </c>
      <c r="I346" s="742">
        <v>1.5344500000000001</v>
      </c>
      <c r="J346" s="810">
        <f>SUM(I346-F346)*10000</f>
        <v>144.50000000000074</v>
      </c>
      <c r="K346" s="418">
        <f t="shared" si="57"/>
        <v>10</v>
      </c>
      <c r="L346" s="743">
        <f t="shared" si="59"/>
        <v>8.8999999999999999E-3</v>
      </c>
      <c r="M346" s="739" t="s">
        <v>884</v>
      </c>
      <c r="N346" s="738">
        <v>1</v>
      </c>
      <c r="O346" s="811">
        <f t="shared" si="58"/>
        <v>12860.500000000065</v>
      </c>
      <c r="P346" s="327"/>
    </row>
    <row r="347" spans="1:16" s="870" customFormat="1" ht="15" customHeight="1">
      <c r="A347" s="417" t="s">
        <v>1175</v>
      </c>
      <c r="B347" s="417" t="s">
        <v>2083</v>
      </c>
      <c r="C347" s="739" t="s">
        <v>53</v>
      </c>
      <c r="D347" s="513">
        <v>42163</v>
      </c>
      <c r="E347" s="417">
        <v>7.35</v>
      </c>
      <c r="F347" s="742">
        <v>1.8979999999999999</v>
      </c>
      <c r="G347" s="494" t="s">
        <v>2084</v>
      </c>
      <c r="H347" s="534">
        <v>42163</v>
      </c>
      <c r="I347" s="742">
        <v>1.9047000000000001</v>
      </c>
      <c r="J347" s="810">
        <f>SUM(I347-F347)*10000</f>
        <v>67.000000000001506</v>
      </c>
      <c r="K347" s="418">
        <f t="shared" si="57"/>
        <v>10</v>
      </c>
      <c r="L347" s="743">
        <f t="shared" si="59"/>
        <v>7.3499999999999998E-3</v>
      </c>
      <c r="M347" s="739" t="s">
        <v>884</v>
      </c>
      <c r="N347" s="738">
        <v>1</v>
      </c>
      <c r="O347" s="811">
        <f t="shared" si="58"/>
        <v>4924.50000000011</v>
      </c>
      <c r="P347" s="327"/>
    </row>
    <row r="348" spans="1:16" s="870" customFormat="1" ht="15" customHeight="1">
      <c r="A348" s="476" t="s">
        <v>1598</v>
      </c>
      <c r="B348" s="476" t="s">
        <v>2072</v>
      </c>
      <c r="C348" s="772" t="s">
        <v>78</v>
      </c>
      <c r="D348" s="497">
        <v>42159</v>
      </c>
      <c r="E348" s="476">
        <v>6.01</v>
      </c>
      <c r="F348" s="769">
        <v>1.58</v>
      </c>
      <c r="G348" s="768" t="s">
        <v>2084</v>
      </c>
      <c r="H348" s="534">
        <v>42164</v>
      </c>
      <c r="I348" s="769">
        <v>1.5920000000000001</v>
      </c>
      <c r="J348" s="810">
        <f>SUM(F348-I348)*10000</f>
        <v>-120.00000000000011</v>
      </c>
      <c r="K348" s="761">
        <f t="shared" si="57"/>
        <v>10</v>
      </c>
      <c r="L348" s="770">
        <f>SUM((F348-I348)/J348*K348)*E348</f>
        <v>6.0099999999999997E-3</v>
      </c>
      <c r="M348" s="772" t="s">
        <v>884</v>
      </c>
      <c r="N348" s="656">
        <v>1</v>
      </c>
      <c r="O348" s="811">
        <f t="shared" si="58"/>
        <v>-7212.0000000000064</v>
      </c>
      <c r="P348" s="330"/>
    </row>
    <row r="349" spans="1:16" s="870" customFormat="1" ht="15" customHeight="1">
      <c r="A349" s="417" t="s">
        <v>1175</v>
      </c>
      <c r="B349" s="417" t="s">
        <v>2083</v>
      </c>
      <c r="C349" s="739" t="s">
        <v>53</v>
      </c>
      <c r="D349" s="513">
        <v>42163</v>
      </c>
      <c r="E349" s="417">
        <v>7.35</v>
      </c>
      <c r="F349" s="742">
        <v>1.8979999999999999</v>
      </c>
      <c r="G349" s="494" t="s">
        <v>2084</v>
      </c>
      <c r="H349" s="534">
        <v>42164</v>
      </c>
      <c r="I349" s="742">
        <v>1.8979999999999999</v>
      </c>
      <c r="J349" s="810">
        <f>SUM(I349-F349)*10000</f>
        <v>0</v>
      </c>
      <c r="K349" s="418">
        <f t="shared" si="57"/>
        <v>10</v>
      </c>
      <c r="L349" s="743" t="e">
        <f>SUM((I349-F349)/J349*K349)*E349</f>
        <v>#DIV/0!</v>
      </c>
      <c r="M349" s="739" t="s">
        <v>884</v>
      </c>
      <c r="N349" s="738">
        <v>1</v>
      </c>
      <c r="O349" s="811">
        <f t="shared" si="58"/>
        <v>0</v>
      </c>
      <c r="P349" s="327"/>
    </row>
    <row r="350" spans="1:16" s="870" customFormat="1" ht="15" customHeight="1">
      <c r="A350" s="417" t="s">
        <v>1032</v>
      </c>
      <c r="B350" s="417" t="s">
        <v>2083</v>
      </c>
      <c r="C350" s="739" t="s">
        <v>53</v>
      </c>
      <c r="D350" s="513">
        <v>42163</v>
      </c>
      <c r="E350" s="417">
        <v>14.26</v>
      </c>
      <c r="F350" s="742">
        <v>1.24</v>
      </c>
      <c r="G350" s="494" t="s">
        <v>2084</v>
      </c>
      <c r="H350" s="534">
        <v>42164</v>
      </c>
      <c r="I350" s="742">
        <v>1.2364999999999999</v>
      </c>
      <c r="J350" s="810">
        <f>SUM(I350-F350)*10000</f>
        <v>-35.000000000000583</v>
      </c>
      <c r="K350" s="418">
        <f t="shared" si="57"/>
        <v>10</v>
      </c>
      <c r="L350" s="743">
        <f>SUM((I350-F350)/J350*K350)*E350</f>
        <v>1.426E-2</v>
      </c>
      <c r="M350" s="739" t="s">
        <v>884</v>
      </c>
      <c r="N350" s="738">
        <v>1</v>
      </c>
      <c r="O350" s="811">
        <f t="shared" si="58"/>
        <v>-4991.0000000000828</v>
      </c>
      <c r="P350" s="327"/>
    </row>
    <row r="351" spans="1:16" s="870" customFormat="1" ht="15" customHeight="1">
      <c r="A351" s="476" t="s">
        <v>1060</v>
      </c>
      <c r="B351" s="476" t="s">
        <v>2123</v>
      </c>
      <c r="C351" s="772" t="s">
        <v>78</v>
      </c>
      <c r="D351" s="497">
        <v>42165</v>
      </c>
      <c r="E351" s="476">
        <v>2.52</v>
      </c>
      <c r="F351" s="769">
        <v>1.3480000000000001</v>
      </c>
      <c r="G351" s="768" t="s">
        <v>2122</v>
      </c>
      <c r="H351" s="534">
        <v>42264</v>
      </c>
      <c r="I351" s="769">
        <v>1.3402000000000001</v>
      </c>
      <c r="J351" s="810">
        <f>SUM(F351-I351)*10000</f>
        <v>78.000000000000284</v>
      </c>
      <c r="K351" s="761">
        <f t="shared" si="57"/>
        <v>10</v>
      </c>
      <c r="L351" s="770">
        <f>SUM((F351-I351)/J351*K351)*E351</f>
        <v>2.5200000000000001E-3</v>
      </c>
      <c r="M351" s="772" t="s">
        <v>884</v>
      </c>
      <c r="N351" s="656">
        <v>1</v>
      </c>
      <c r="O351" s="811">
        <f t="shared" si="58"/>
        <v>1965.6000000000072</v>
      </c>
      <c r="P351" s="330"/>
    </row>
    <row r="352" spans="1:16" s="870" customFormat="1" ht="15" customHeight="1">
      <c r="A352" s="476" t="s">
        <v>1598</v>
      </c>
      <c r="B352" s="476" t="s">
        <v>2078</v>
      </c>
      <c r="C352" s="772" t="s">
        <v>78</v>
      </c>
      <c r="D352" s="497">
        <v>42173</v>
      </c>
      <c r="E352" s="476">
        <v>5</v>
      </c>
      <c r="F352" s="769">
        <v>1.625</v>
      </c>
      <c r="G352" s="768" t="s">
        <v>2084</v>
      </c>
      <c r="H352" s="534">
        <v>42173</v>
      </c>
      <c r="I352" s="769">
        <v>1.637</v>
      </c>
      <c r="J352" s="810">
        <f>SUM(F352-I352)*10000</f>
        <v>-120.00000000000011</v>
      </c>
      <c r="K352" s="761">
        <f t="shared" si="57"/>
        <v>10</v>
      </c>
      <c r="L352" s="770">
        <f>SUM((F352-I352)/J352*K352)*E352</f>
        <v>5.0000000000000001E-3</v>
      </c>
      <c r="M352" s="772" t="s">
        <v>884</v>
      </c>
      <c r="N352" s="656">
        <v>1</v>
      </c>
      <c r="O352" s="811">
        <f t="shared" si="58"/>
        <v>-6000.0000000000055</v>
      </c>
      <c r="P352" s="330"/>
    </row>
    <row r="353" spans="1:16" s="870" customFormat="1" ht="15" customHeight="1">
      <c r="A353" s="476" t="s">
        <v>1032</v>
      </c>
      <c r="B353" s="476" t="s">
        <v>2078</v>
      </c>
      <c r="C353" s="772" t="s">
        <v>78</v>
      </c>
      <c r="D353" s="497">
        <v>42164</v>
      </c>
      <c r="E353" s="476">
        <v>3.83</v>
      </c>
      <c r="F353" s="769">
        <v>1.2346999999999999</v>
      </c>
      <c r="G353" s="768" t="s">
        <v>2122</v>
      </c>
      <c r="H353" s="534">
        <v>42174</v>
      </c>
      <c r="I353" s="769">
        <v>1.226</v>
      </c>
      <c r="J353" s="810">
        <f>SUM(F353-I353)*10000</f>
        <v>86.999999999999304</v>
      </c>
      <c r="K353" s="761">
        <f t="shared" si="57"/>
        <v>10</v>
      </c>
      <c r="L353" s="770">
        <f>SUM((F353-I353)/J353*K353)*E353</f>
        <v>3.8300000000000001E-3</v>
      </c>
      <c r="M353" s="772" t="s">
        <v>884</v>
      </c>
      <c r="N353" s="656">
        <v>1</v>
      </c>
      <c r="O353" s="811">
        <f t="shared" si="58"/>
        <v>3332.0999999999735</v>
      </c>
      <c r="P353" s="330"/>
    </row>
    <row r="354" spans="1:16" s="870" customFormat="1" ht="15" customHeight="1">
      <c r="A354" s="417" t="s">
        <v>1032</v>
      </c>
      <c r="B354" s="417" t="s">
        <v>2073</v>
      </c>
      <c r="C354" s="739" t="s">
        <v>53</v>
      </c>
      <c r="D354" s="513">
        <v>42177</v>
      </c>
      <c r="E354" s="417">
        <v>2.3199999999999998</v>
      </c>
      <c r="F354" s="742">
        <v>1.2309000000000001</v>
      </c>
      <c r="G354" s="494" t="s">
        <v>2122</v>
      </c>
      <c r="H354" s="534">
        <v>42178</v>
      </c>
      <c r="I354" s="742">
        <v>1.2367999999999999</v>
      </c>
      <c r="J354" s="810">
        <f>SUM(I354-F354)*10000</f>
        <v>58.999999999997939</v>
      </c>
      <c r="K354" s="418">
        <f t="shared" si="57"/>
        <v>10</v>
      </c>
      <c r="L354" s="743">
        <f>SUM((I354-F354)/J354*K354)*E354</f>
        <v>2.32E-3</v>
      </c>
      <c r="M354" s="739" t="s">
        <v>884</v>
      </c>
      <c r="N354" s="738">
        <v>1</v>
      </c>
      <c r="O354" s="811">
        <f t="shared" si="58"/>
        <v>1368.7999999999522</v>
      </c>
      <c r="P354" s="327"/>
    </row>
    <row r="355" spans="1:16" s="870" customFormat="1" ht="15" customHeight="1">
      <c r="A355" s="417" t="s">
        <v>2124</v>
      </c>
      <c r="B355" s="417" t="s">
        <v>2073</v>
      </c>
      <c r="C355" s="739" t="s">
        <v>53</v>
      </c>
      <c r="D355" s="513">
        <v>42165</v>
      </c>
      <c r="E355" s="417">
        <v>4.0199999999999996</v>
      </c>
      <c r="F355" s="742">
        <v>0.77810000000000001</v>
      </c>
      <c r="G355" s="494" t="s">
        <v>2122</v>
      </c>
      <c r="H355" s="534">
        <v>42181</v>
      </c>
      <c r="I355" s="742">
        <v>0.76429999999999998</v>
      </c>
      <c r="J355" s="810">
        <f>SUM(I355-F355)*10000</f>
        <v>-138.00000000000034</v>
      </c>
      <c r="K355" s="418">
        <f t="shared" ref="K355:K361" si="60">SUM(100000/N355)/10000</f>
        <v>10</v>
      </c>
      <c r="L355" s="743">
        <f>SUM((I355-F355)/J355*K355)*E355</f>
        <v>4.0199999999999993E-3</v>
      </c>
      <c r="M355" s="739" t="s">
        <v>884</v>
      </c>
      <c r="N355" s="738">
        <v>1</v>
      </c>
      <c r="O355" s="811">
        <f t="shared" ref="O355:O361" si="61">SUM(J355*K355*E355)/N355</f>
        <v>-5547.6000000000131</v>
      </c>
      <c r="P355" s="327"/>
    </row>
    <row r="356" spans="1:16" s="870" customFormat="1" ht="15" customHeight="1">
      <c r="A356" s="417" t="s">
        <v>1148</v>
      </c>
      <c r="B356" s="417" t="s">
        <v>2073</v>
      </c>
      <c r="C356" s="739" t="s">
        <v>53</v>
      </c>
      <c r="D356" s="513">
        <v>42180</v>
      </c>
      <c r="E356" s="417">
        <v>3.42</v>
      </c>
      <c r="F356" s="742">
        <v>0.93489999999999995</v>
      </c>
      <c r="G356" s="494" t="s">
        <v>2086</v>
      </c>
      <c r="H356" s="534">
        <v>42184</v>
      </c>
      <c r="I356" s="742">
        <v>0.92700000000000005</v>
      </c>
      <c r="J356" s="810">
        <f>SUM(I356-F356)*10000</f>
        <v>-78.999999999999076</v>
      </c>
      <c r="K356" s="418">
        <f t="shared" si="60"/>
        <v>10</v>
      </c>
      <c r="L356" s="743">
        <f>SUM((I356-F356)/J356*K356)*E356</f>
        <v>3.4199999999999999E-3</v>
      </c>
      <c r="M356" s="739" t="s">
        <v>884</v>
      </c>
      <c r="N356" s="738">
        <v>1</v>
      </c>
      <c r="O356" s="811">
        <f t="shared" si="61"/>
        <v>-2701.7999999999683</v>
      </c>
      <c r="P356" s="327"/>
    </row>
    <row r="357" spans="1:16" s="870" customFormat="1" ht="15" customHeight="1">
      <c r="A357" s="417" t="s">
        <v>1032</v>
      </c>
      <c r="B357" s="417" t="s">
        <v>2073</v>
      </c>
      <c r="C357" s="739" t="s">
        <v>53</v>
      </c>
      <c r="D357" s="513">
        <v>42177</v>
      </c>
      <c r="E357" s="417">
        <v>2.3199999999999998</v>
      </c>
      <c r="F357" s="742">
        <v>1.2309000000000001</v>
      </c>
      <c r="G357" s="494" t="s">
        <v>2122</v>
      </c>
      <c r="H357" s="534">
        <v>42215</v>
      </c>
      <c r="I357" s="742">
        <v>1.2475000000000001</v>
      </c>
      <c r="J357" s="810">
        <f>SUM(I357-F357)*10000</f>
        <v>165.99999999999949</v>
      </c>
      <c r="K357" s="418">
        <f t="shared" si="60"/>
        <v>10</v>
      </c>
      <c r="L357" s="743">
        <f>SUM((I357-F357)/J357*K357)*E357</f>
        <v>2.32E-3</v>
      </c>
      <c r="M357" s="739" t="s">
        <v>884</v>
      </c>
      <c r="N357" s="738">
        <v>1</v>
      </c>
      <c r="O357" s="811">
        <f t="shared" si="61"/>
        <v>3851.199999999988</v>
      </c>
      <c r="P357" s="327"/>
    </row>
    <row r="358" spans="1:16" s="870" customFormat="1" ht="15" customHeight="1">
      <c r="A358" s="476" t="s">
        <v>1149</v>
      </c>
      <c r="B358" s="476" t="s">
        <v>2072</v>
      </c>
      <c r="C358" s="772" t="s">
        <v>78</v>
      </c>
      <c r="D358" s="497">
        <v>42178</v>
      </c>
      <c r="E358" s="476">
        <v>3.76</v>
      </c>
      <c r="F358" s="769">
        <v>1.1299999999999999</v>
      </c>
      <c r="G358" s="768" t="s">
        <v>2084</v>
      </c>
      <c r="H358" s="534">
        <v>42215</v>
      </c>
      <c r="I358" s="769">
        <v>1.1359999999999999</v>
      </c>
      <c r="J358" s="810">
        <f>SUM(F358-I358)*10000</f>
        <v>-60.000000000000057</v>
      </c>
      <c r="K358" s="761">
        <f t="shared" si="60"/>
        <v>10</v>
      </c>
      <c r="L358" s="770">
        <f>SUM((F358-I358)/J358*K358)*E358</f>
        <v>3.7599999999999999E-3</v>
      </c>
      <c r="M358" s="772" t="s">
        <v>884</v>
      </c>
      <c r="N358" s="656">
        <v>1</v>
      </c>
      <c r="O358" s="811">
        <f t="shared" si="61"/>
        <v>-2256.0000000000018</v>
      </c>
      <c r="P358" s="330"/>
    </row>
    <row r="359" spans="1:16" s="870" customFormat="1" ht="15" customHeight="1">
      <c r="A359" s="476" t="s">
        <v>1178</v>
      </c>
      <c r="B359" s="476" t="s">
        <v>2078</v>
      </c>
      <c r="C359" s="772" t="s">
        <v>78</v>
      </c>
      <c r="D359" s="497">
        <v>42179</v>
      </c>
      <c r="E359" s="476">
        <v>2.0499999999999998</v>
      </c>
      <c r="F359" s="769">
        <v>2.2799</v>
      </c>
      <c r="G359" s="768" t="s">
        <v>2122</v>
      </c>
      <c r="H359" s="534">
        <v>42215</v>
      </c>
      <c r="I359" s="769">
        <v>2.3129</v>
      </c>
      <c r="J359" s="810">
        <f>SUM(F359-I359)*10000</f>
        <v>-329.9999999999992</v>
      </c>
      <c r="K359" s="761">
        <f t="shared" si="60"/>
        <v>10</v>
      </c>
      <c r="L359" s="770">
        <f>SUM((F359-I359)/J359*K359)*E359</f>
        <v>2.0499999999999997E-3</v>
      </c>
      <c r="M359" s="772" t="s">
        <v>884</v>
      </c>
      <c r="N359" s="656">
        <v>1</v>
      </c>
      <c r="O359" s="811">
        <f t="shared" si="61"/>
        <v>-6764.9999999999827</v>
      </c>
      <c r="P359" s="330"/>
    </row>
    <row r="360" spans="1:16" s="870" customFormat="1" ht="15" customHeight="1">
      <c r="A360" s="417" t="s">
        <v>1141</v>
      </c>
      <c r="B360" s="417" t="s">
        <v>2083</v>
      </c>
      <c r="C360" s="739" t="s">
        <v>53</v>
      </c>
      <c r="D360" s="513">
        <v>42184</v>
      </c>
      <c r="E360" s="417">
        <v>9.06</v>
      </c>
      <c r="F360" s="742">
        <v>1.37</v>
      </c>
      <c r="G360" s="494" t="s">
        <v>2084</v>
      </c>
      <c r="H360" s="534">
        <v>42187</v>
      </c>
      <c r="I360" s="742">
        <v>1.4</v>
      </c>
      <c r="J360" s="810">
        <f>SUM(I360-F360)*10000</f>
        <v>299.99999999999807</v>
      </c>
      <c r="K360" s="418">
        <f t="shared" si="60"/>
        <v>10</v>
      </c>
      <c r="L360" s="743">
        <f>SUM((I360-F360)/J360*K360)*E360</f>
        <v>9.0600000000000003E-3</v>
      </c>
      <c r="M360" s="739" t="s">
        <v>884</v>
      </c>
      <c r="N360" s="738">
        <v>1</v>
      </c>
      <c r="O360" s="811">
        <f t="shared" si="61"/>
        <v>27179.999999999829</v>
      </c>
      <c r="P360" s="327"/>
    </row>
    <row r="361" spans="1:16" s="870" customFormat="1" ht="15" customHeight="1">
      <c r="A361" s="476" t="s">
        <v>1598</v>
      </c>
      <c r="B361" s="476" t="s">
        <v>2078</v>
      </c>
      <c r="C361" s="772" t="s">
        <v>78</v>
      </c>
      <c r="D361" s="497">
        <v>42179</v>
      </c>
      <c r="E361" s="476">
        <v>2.0299999999999998</v>
      </c>
      <c r="F361" s="769">
        <v>1.625</v>
      </c>
      <c r="G361" s="768" t="s">
        <v>2122</v>
      </c>
      <c r="H361" s="534">
        <v>42187</v>
      </c>
      <c r="I361" s="769">
        <v>1.659</v>
      </c>
      <c r="J361" s="810">
        <f>SUM(F361-I361)*10000</f>
        <v>-340.00000000000028</v>
      </c>
      <c r="K361" s="761">
        <f t="shared" si="60"/>
        <v>10</v>
      </c>
      <c r="L361" s="770">
        <f>SUM((F361-I361)/J361*K361)*E361</f>
        <v>2.0299999999999997E-3</v>
      </c>
      <c r="M361" s="772" t="s">
        <v>884</v>
      </c>
      <c r="N361" s="656">
        <v>1</v>
      </c>
      <c r="O361" s="811">
        <f t="shared" si="61"/>
        <v>-6902.0000000000045</v>
      </c>
      <c r="P361" s="330"/>
    </row>
    <row r="362" spans="1:16" s="870" customFormat="1" ht="15" customHeight="1">
      <c r="A362" s="417" t="s">
        <v>1145</v>
      </c>
      <c r="B362" s="14" t="s">
        <v>2073</v>
      </c>
      <c r="C362" s="739" t="s">
        <v>53</v>
      </c>
      <c r="D362" s="513">
        <v>42165</v>
      </c>
      <c r="E362" s="417">
        <v>4.83</v>
      </c>
      <c r="F362" s="742">
        <v>0.7228</v>
      </c>
      <c r="G362" s="494" t="s">
        <v>2122</v>
      </c>
      <c r="H362" s="534">
        <v>42188</v>
      </c>
      <c r="I362" s="742">
        <v>0.70789999999999997</v>
      </c>
      <c r="J362" s="810">
        <f>SUM(I362-F362)*10000</f>
        <v>-149.00000000000026</v>
      </c>
      <c r="K362" s="418">
        <f t="shared" ref="K362:K367" si="62">SUM(100000/N362)/10000</f>
        <v>10</v>
      </c>
      <c r="L362" s="743">
        <f>SUM((I362-F362)/J362*K362)*E362</f>
        <v>4.8300000000000001E-3</v>
      </c>
      <c r="M362" s="739" t="s">
        <v>884</v>
      </c>
      <c r="N362" s="738">
        <v>1</v>
      </c>
      <c r="O362" s="811">
        <f t="shared" ref="O362:O367" si="63">SUM(J362*K362*E362)/N362</f>
        <v>-7196.7000000000126</v>
      </c>
      <c r="P362" s="327"/>
    </row>
    <row r="363" spans="1:16" s="870" customFormat="1" ht="15" customHeight="1">
      <c r="A363" s="417" t="s">
        <v>1276</v>
      </c>
      <c r="B363" s="417" t="s">
        <v>2083</v>
      </c>
      <c r="C363" s="739" t="s">
        <v>53</v>
      </c>
      <c r="D363" s="513">
        <v>42184</v>
      </c>
      <c r="E363" s="417">
        <v>9.06</v>
      </c>
      <c r="F363" s="742">
        <v>136.5</v>
      </c>
      <c r="G363" s="494" t="s">
        <v>2084</v>
      </c>
      <c r="H363" s="534">
        <v>42191</v>
      </c>
      <c r="I363" s="742">
        <v>135.69999999999999</v>
      </c>
      <c r="J363" s="810">
        <f>SUM(I363-F363)*100</f>
        <v>-80.000000000001137</v>
      </c>
      <c r="K363" s="418">
        <f t="shared" si="62"/>
        <v>10</v>
      </c>
      <c r="L363" s="743">
        <f>SUM((I363-F363)/J363*K363)*E363</f>
        <v>0.90600000000000014</v>
      </c>
      <c r="M363" s="739" t="s">
        <v>884</v>
      </c>
      <c r="N363" s="738">
        <v>1</v>
      </c>
      <c r="O363" s="811">
        <f t="shared" si="63"/>
        <v>-7248.0000000001037</v>
      </c>
      <c r="P363" s="327"/>
    </row>
    <row r="364" spans="1:16" s="870" customFormat="1" ht="15" customHeight="1">
      <c r="A364" s="417" t="s">
        <v>1059</v>
      </c>
      <c r="B364" s="417" t="s">
        <v>2083</v>
      </c>
      <c r="C364" s="739" t="s">
        <v>53</v>
      </c>
      <c r="D364" s="513">
        <v>42188</v>
      </c>
      <c r="E364" s="417">
        <v>10.35</v>
      </c>
      <c r="F364" s="742">
        <v>0.755</v>
      </c>
      <c r="G364" s="494" t="s">
        <v>2084</v>
      </c>
      <c r="H364" s="534">
        <v>42191</v>
      </c>
      <c r="I364" s="742">
        <v>0.748</v>
      </c>
      <c r="J364" s="810">
        <f>SUM(I364-F364)*10000</f>
        <v>-70.000000000000057</v>
      </c>
      <c r="K364" s="418">
        <f t="shared" si="62"/>
        <v>10</v>
      </c>
      <c r="L364" s="743">
        <f>SUM((I364-F364)/J364*K364)*E364</f>
        <v>1.035E-2</v>
      </c>
      <c r="M364" s="739" t="s">
        <v>884</v>
      </c>
      <c r="N364" s="738">
        <v>1</v>
      </c>
      <c r="O364" s="811">
        <f t="shared" si="63"/>
        <v>-7245.0000000000055</v>
      </c>
      <c r="P364" s="327"/>
    </row>
    <row r="365" spans="1:16" s="870" customFormat="1" ht="15" customHeight="1">
      <c r="A365" s="476" t="s">
        <v>1277</v>
      </c>
      <c r="B365" s="476" t="s">
        <v>2078</v>
      </c>
      <c r="C365" s="772" t="s">
        <v>78</v>
      </c>
      <c r="D365" s="497">
        <v>42193</v>
      </c>
      <c r="E365" s="476">
        <v>3.91</v>
      </c>
      <c r="F365" s="769">
        <v>121.58</v>
      </c>
      <c r="G365" s="768" t="s">
        <v>2086</v>
      </c>
      <c r="H365" s="534">
        <v>42200</v>
      </c>
      <c r="I365" s="769">
        <v>120.67</v>
      </c>
      <c r="J365" s="810">
        <f>SUM(F365-I365)*100</f>
        <v>90.999999999999659</v>
      </c>
      <c r="K365" s="761">
        <f t="shared" si="62"/>
        <v>10</v>
      </c>
      <c r="L365" s="770">
        <f>SUM((F365-I365)/J365*K365)*E365</f>
        <v>0.39100000000000001</v>
      </c>
      <c r="M365" s="772" t="s">
        <v>884</v>
      </c>
      <c r="N365" s="656">
        <v>1</v>
      </c>
      <c r="O365" s="811">
        <f t="shared" si="63"/>
        <v>3558.0999999999867</v>
      </c>
      <c r="P365" s="330"/>
    </row>
    <row r="366" spans="1:16" s="870" customFormat="1" ht="15" customHeight="1">
      <c r="A366" s="476" t="s">
        <v>1277</v>
      </c>
      <c r="B366" s="476" t="s">
        <v>2078</v>
      </c>
      <c r="C366" s="772" t="s">
        <v>78</v>
      </c>
      <c r="D366" s="497">
        <v>42193</v>
      </c>
      <c r="E366" s="476">
        <v>3.91</v>
      </c>
      <c r="F366" s="769">
        <v>121.58</v>
      </c>
      <c r="G366" s="768" t="s">
        <v>2086</v>
      </c>
      <c r="H366" s="534">
        <v>42200</v>
      </c>
      <c r="I366" s="769">
        <v>121.57</v>
      </c>
      <c r="J366" s="810">
        <f>SUM(F366-I366)*100</f>
        <v>1.0000000000005116</v>
      </c>
      <c r="K366" s="761">
        <f t="shared" si="62"/>
        <v>10</v>
      </c>
      <c r="L366" s="770">
        <f>SUM((F366-I366)/J366*K366)*E366</f>
        <v>0.39100000000000001</v>
      </c>
      <c r="M366" s="772" t="s">
        <v>884</v>
      </c>
      <c r="N366" s="656">
        <v>1</v>
      </c>
      <c r="O366" s="811">
        <f t="shared" si="63"/>
        <v>39.100000000020003</v>
      </c>
      <c r="P366" s="330"/>
    </row>
    <row r="367" spans="1:16" s="870" customFormat="1" ht="15" customHeight="1">
      <c r="A367" s="417" t="s">
        <v>1148</v>
      </c>
      <c r="B367" s="417" t="s">
        <v>2073</v>
      </c>
      <c r="C367" s="739" t="s">
        <v>53</v>
      </c>
      <c r="D367" s="513">
        <v>42179</v>
      </c>
      <c r="E367" s="417">
        <v>3.42</v>
      </c>
      <c r="F367" s="742">
        <v>0.93489999999999995</v>
      </c>
      <c r="G367" s="494" t="s">
        <v>2086</v>
      </c>
      <c r="H367" s="534">
        <v>42201</v>
      </c>
      <c r="I367" s="742">
        <v>0.95709999999999995</v>
      </c>
      <c r="J367" s="810">
        <f>SUM(I367-F367)*10000</f>
        <v>221.99999999999997</v>
      </c>
      <c r="K367" s="418">
        <f t="shared" si="62"/>
        <v>10</v>
      </c>
      <c r="L367" s="743">
        <f>SUM((I367-F367)/J367*K367)*E367</f>
        <v>3.4199999999999999E-3</v>
      </c>
      <c r="M367" s="739" t="s">
        <v>884</v>
      </c>
      <c r="N367" s="738">
        <v>1</v>
      </c>
      <c r="O367" s="811">
        <f t="shared" si="63"/>
        <v>7592.3999999999987</v>
      </c>
      <c r="P367" s="327"/>
    </row>
    <row r="368" spans="1:16" s="870" customFormat="1" ht="15" customHeight="1">
      <c r="A368" s="476" t="s">
        <v>1146</v>
      </c>
      <c r="B368" s="476" t="s">
        <v>3</v>
      </c>
      <c r="C368" s="772" t="s">
        <v>78</v>
      </c>
      <c r="D368" s="497">
        <v>42206</v>
      </c>
      <c r="E368" s="476">
        <v>1.4</v>
      </c>
      <c r="F368" s="769">
        <v>2.0920999999999998</v>
      </c>
      <c r="G368" s="768"/>
      <c r="H368" s="534">
        <v>42207</v>
      </c>
      <c r="I368" s="769">
        <v>2.1286</v>
      </c>
      <c r="J368" s="810">
        <f>SUM(F368-I368)*10000</f>
        <v>-365.00000000000199</v>
      </c>
      <c r="K368" s="761">
        <f t="shared" ref="K368:K375" si="64">SUM(100000/N368)/10000</f>
        <v>10</v>
      </c>
      <c r="L368" s="770">
        <f>SUM((F368-I368)/J368*K368)*E368</f>
        <v>1.4E-3</v>
      </c>
      <c r="M368" s="772" t="s">
        <v>884</v>
      </c>
      <c r="N368" s="656">
        <v>1</v>
      </c>
      <c r="O368" s="811">
        <f t="shared" ref="O368:O375" si="65">SUM(J368*K368*E368)/N368</f>
        <v>-5110.0000000000273</v>
      </c>
      <c r="P368" s="330"/>
    </row>
    <row r="369" spans="1:16" s="870" customFormat="1" ht="15" customHeight="1">
      <c r="A369" s="417" t="s">
        <v>1147</v>
      </c>
      <c r="B369" s="417" t="s">
        <v>3</v>
      </c>
      <c r="C369" s="739" t="s">
        <v>53</v>
      </c>
      <c r="D369" s="513">
        <v>42207</v>
      </c>
      <c r="E369" s="417">
        <v>3.62</v>
      </c>
      <c r="F369" s="742">
        <v>1.57</v>
      </c>
      <c r="G369" s="494"/>
      <c r="H369" s="534">
        <v>42208</v>
      </c>
      <c r="I369" s="742">
        <v>1.5512999999999999</v>
      </c>
      <c r="J369" s="810">
        <f>SUM(I369-F369)*10000</f>
        <v>-187.00000000000162</v>
      </c>
      <c r="K369" s="418">
        <f t="shared" si="64"/>
        <v>10</v>
      </c>
      <c r="L369" s="743">
        <f>SUM((I369-F369)/J369*K369)*E369</f>
        <v>3.6200000000000004E-3</v>
      </c>
      <c r="M369" s="739" t="s">
        <v>884</v>
      </c>
      <c r="N369" s="738">
        <v>1</v>
      </c>
      <c r="O369" s="811">
        <f t="shared" si="65"/>
        <v>-6769.4000000000588</v>
      </c>
      <c r="P369" s="327"/>
    </row>
    <row r="370" spans="1:16" s="870" customFormat="1" ht="15" customHeight="1">
      <c r="A370" s="476" t="s">
        <v>1032</v>
      </c>
      <c r="B370" s="476" t="s">
        <v>3</v>
      </c>
      <c r="C370" s="772" t="s">
        <v>78</v>
      </c>
      <c r="D370" s="497">
        <v>42207</v>
      </c>
      <c r="E370" s="476">
        <v>7.7</v>
      </c>
      <c r="F370" s="769">
        <v>1.2998000000000001</v>
      </c>
      <c r="G370" s="768"/>
      <c r="H370" s="534">
        <v>42209</v>
      </c>
      <c r="I370" s="769">
        <v>1.3080000000000001</v>
      </c>
      <c r="J370" s="810">
        <f>SUM(F370-I370)*10000</f>
        <v>-81.999999999999858</v>
      </c>
      <c r="K370" s="761">
        <f t="shared" si="64"/>
        <v>10</v>
      </c>
      <c r="L370" s="770">
        <f>SUM((F370-I370)/J370*K370)*E370</f>
        <v>7.7000000000000002E-3</v>
      </c>
      <c r="M370" s="772" t="s">
        <v>884</v>
      </c>
      <c r="N370" s="656">
        <v>1</v>
      </c>
      <c r="O370" s="811">
        <f t="shared" si="65"/>
        <v>-6313.99999999999</v>
      </c>
      <c r="P370" s="330"/>
    </row>
    <row r="371" spans="1:16" s="870" customFormat="1" ht="15" customHeight="1">
      <c r="A371" s="417" t="s">
        <v>1276</v>
      </c>
      <c r="B371" s="417" t="s">
        <v>3</v>
      </c>
      <c r="C371" s="739" t="s">
        <v>53</v>
      </c>
      <c r="D371" s="513">
        <v>42207</v>
      </c>
      <c r="E371" s="417">
        <v>3.94</v>
      </c>
      <c r="F371" s="742">
        <v>135.32599999999999</v>
      </c>
      <c r="G371" s="494"/>
      <c r="H371" s="809">
        <v>134.65799999999999</v>
      </c>
      <c r="I371" s="742">
        <v>136.95699999999999</v>
      </c>
      <c r="J371" s="810">
        <f>SUM(I371-F371)*100</f>
        <v>163.10000000000002</v>
      </c>
      <c r="K371" s="418">
        <f t="shared" si="64"/>
        <v>10</v>
      </c>
      <c r="L371" s="743">
        <f>SUM((I371-F371)/J371*K371)*E371</f>
        <v>0.39400000000000002</v>
      </c>
      <c r="M371" s="739" t="s">
        <v>884</v>
      </c>
      <c r="N371" s="738">
        <v>1</v>
      </c>
      <c r="O371" s="811">
        <f t="shared" si="65"/>
        <v>6426.1400000000012</v>
      </c>
      <c r="P371" s="327"/>
    </row>
    <row r="372" spans="1:16" s="870" customFormat="1" ht="15" customHeight="1">
      <c r="A372" s="476" t="s">
        <v>1147</v>
      </c>
      <c r="B372" s="476" t="s">
        <v>3</v>
      </c>
      <c r="C372" s="772" t="s">
        <v>78</v>
      </c>
      <c r="D372" s="497">
        <v>42209</v>
      </c>
      <c r="E372" s="476">
        <v>4.3</v>
      </c>
      <c r="F372" s="769">
        <v>1.5474000000000001</v>
      </c>
      <c r="G372" s="768"/>
      <c r="H372" s="534">
        <v>42214</v>
      </c>
      <c r="I372" s="769">
        <v>1.5629999999999999</v>
      </c>
      <c r="J372" s="810">
        <f>SUM(F372-I372)*10000</f>
        <v>-155.99999999999835</v>
      </c>
      <c r="K372" s="761">
        <f t="shared" si="64"/>
        <v>10</v>
      </c>
      <c r="L372" s="770">
        <f>SUM((F372-I372)/J372*K372)*E372</f>
        <v>4.3E-3</v>
      </c>
      <c r="M372" s="772" t="s">
        <v>884</v>
      </c>
      <c r="N372" s="656">
        <v>1</v>
      </c>
      <c r="O372" s="811">
        <f t="shared" si="65"/>
        <v>-6707.9999999999291</v>
      </c>
      <c r="P372" s="330"/>
    </row>
    <row r="373" spans="1:16" s="870" customFormat="1" ht="15" customHeight="1">
      <c r="A373" s="417" t="s">
        <v>1036</v>
      </c>
      <c r="B373" s="417" t="s">
        <v>3</v>
      </c>
      <c r="C373" s="739" t="s">
        <v>53</v>
      </c>
      <c r="D373" s="513">
        <v>42201</v>
      </c>
      <c r="E373" s="417">
        <v>7</v>
      </c>
      <c r="F373" s="742">
        <v>1.087</v>
      </c>
      <c r="G373" s="494"/>
      <c r="H373" s="534">
        <v>42215</v>
      </c>
      <c r="I373" s="742">
        <v>1.0985</v>
      </c>
      <c r="J373" s="810">
        <f>SUM(I373-F373)*10000</f>
        <v>115.00000000000065</v>
      </c>
      <c r="K373" s="418">
        <f t="shared" si="64"/>
        <v>10</v>
      </c>
      <c r="L373" s="743">
        <f>SUM((I373-F373)/J373*K373)*E373</f>
        <v>7.0000000000000001E-3</v>
      </c>
      <c r="M373" s="739" t="s">
        <v>884</v>
      </c>
      <c r="N373" s="738">
        <v>1</v>
      </c>
      <c r="O373" s="811">
        <f t="shared" si="65"/>
        <v>8050.0000000000464</v>
      </c>
      <c r="P373" s="327"/>
    </row>
    <row r="374" spans="1:16" s="870" customFormat="1" ht="15" customHeight="1">
      <c r="A374" s="417" t="s">
        <v>1276</v>
      </c>
      <c r="B374" s="417" t="s">
        <v>3</v>
      </c>
      <c r="C374" s="739" t="s">
        <v>53</v>
      </c>
      <c r="D374" s="513">
        <v>42207</v>
      </c>
      <c r="E374" s="417">
        <v>3.94</v>
      </c>
      <c r="F374" s="742">
        <v>135.32599999999999</v>
      </c>
      <c r="G374" s="494"/>
      <c r="H374" s="534">
        <v>42215</v>
      </c>
      <c r="I374" s="742">
        <v>135.92400000000001</v>
      </c>
      <c r="J374" s="810">
        <f>SUM(I374-F374)*100</f>
        <v>59.800000000001319</v>
      </c>
      <c r="K374" s="418">
        <f t="shared" si="64"/>
        <v>10</v>
      </c>
      <c r="L374" s="743">
        <f>SUM((I374-F374)/J374*K374)*E374</f>
        <v>0.39400000000000002</v>
      </c>
      <c r="M374" s="739" t="s">
        <v>884</v>
      </c>
      <c r="N374" s="738">
        <v>1</v>
      </c>
      <c r="O374" s="811">
        <f t="shared" si="65"/>
        <v>2356.1200000000517</v>
      </c>
      <c r="P374" s="327"/>
    </row>
    <row r="375" spans="1:16" s="870" customFormat="1" ht="15" customHeight="1">
      <c r="A375" s="476" t="s">
        <v>1277</v>
      </c>
      <c r="B375" s="476" t="s">
        <v>3</v>
      </c>
      <c r="C375" s="772" t="s">
        <v>78</v>
      </c>
      <c r="D375" s="497">
        <v>42207</v>
      </c>
      <c r="E375" s="476">
        <v>7.7</v>
      </c>
      <c r="F375" s="769">
        <v>123.61199999999999</v>
      </c>
      <c r="G375" s="768"/>
      <c r="H375" s="534">
        <v>42215</v>
      </c>
      <c r="I375" s="769">
        <v>124.491</v>
      </c>
      <c r="J375" s="810">
        <f>SUM(F375-I375)*100</f>
        <v>-87.900000000000489</v>
      </c>
      <c r="K375" s="761">
        <f t="shared" si="64"/>
        <v>10</v>
      </c>
      <c r="L375" s="770">
        <f>SUM((F375-I375)/J375*K375)*E375</f>
        <v>0.77</v>
      </c>
      <c r="M375" s="772" t="s">
        <v>884</v>
      </c>
      <c r="N375" s="656">
        <v>1</v>
      </c>
      <c r="O375" s="811">
        <f t="shared" si="65"/>
        <v>-6768.3000000000375</v>
      </c>
      <c r="P375" s="330"/>
    </row>
    <row r="376" spans="1:16" s="870" customFormat="1" ht="15" customHeight="1">
      <c r="A376" s="476" t="s">
        <v>1032</v>
      </c>
      <c r="B376" s="476" t="s">
        <v>3</v>
      </c>
      <c r="C376" s="772" t="s">
        <v>78</v>
      </c>
      <c r="D376" s="497">
        <v>42213</v>
      </c>
      <c r="E376" s="476">
        <v>5.3</v>
      </c>
      <c r="F376" s="769">
        <v>1.2959000000000001</v>
      </c>
      <c r="G376" s="768"/>
      <c r="H376" s="534">
        <v>42216</v>
      </c>
      <c r="I376" s="769">
        <v>1.3081</v>
      </c>
      <c r="J376" s="810">
        <f>SUM(F376-I376)*10000</f>
        <v>-121.99999999999989</v>
      </c>
      <c r="K376" s="761">
        <f>SUM(100000/N376)/10000</f>
        <v>10</v>
      </c>
      <c r="L376" s="770">
        <f>SUM((F376-I376)/J376*K376)*E376</f>
        <v>5.3E-3</v>
      </c>
      <c r="M376" s="772" t="s">
        <v>884</v>
      </c>
      <c r="N376" s="656">
        <v>1</v>
      </c>
      <c r="O376" s="811">
        <f>SUM(J376*K376*E376)/N376</f>
        <v>-6465.9999999999936</v>
      </c>
      <c r="P376" s="330"/>
    </row>
    <row r="377" spans="1:16" s="870" customFormat="1" ht="15" customHeight="1">
      <c r="A377" s="417" t="s">
        <v>1148</v>
      </c>
      <c r="B377" s="417" t="s">
        <v>3</v>
      </c>
      <c r="C377" s="739" t="s">
        <v>53</v>
      </c>
      <c r="D377" s="513">
        <v>42214</v>
      </c>
      <c r="E377" s="417">
        <v>8.26</v>
      </c>
      <c r="F377" s="742">
        <v>0.96530000000000005</v>
      </c>
      <c r="G377" s="494"/>
      <c r="H377" s="534">
        <v>42216</v>
      </c>
      <c r="I377" s="742">
        <v>0.95940000000000003</v>
      </c>
      <c r="J377" s="810">
        <f>SUM(I377-F377)*10000</f>
        <v>-59.000000000000163</v>
      </c>
      <c r="K377" s="418">
        <f>SUM(100000/N377)/10000</f>
        <v>10</v>
      </c>
      <c r="L377" s="743">
        <f>SUM((I377-F377)/J377*K377)*E377</f>
        <v>8.26E-3</v>
      </c>
      <c r="M377" s="739" t="s">
        <v>884</v>
      </c>
      <c r="N377" s="738">
        <v>1</v>
      </c>
      <c r="O377" s="811">
        <f>SUM(J377*K377*E377)/N377</f>
        <v>-4873.4000000000133</v>
      </c>
      <c r="P377" s="327"/>
    </row>
    <row r="378" spans="1:16" s="870" customFormat="1" ht="15" customHeight="1">
      <c r="A378" s="417" t="s">
        <v>1598</v>
      </c>
      <c r="B378" s="417" t="s">
        <v>3</v>
      </c>
      <c r="C378" s="739" t="s">
        <v>53</v>
      </c>
      <c r="D378" s="513">
        <v>42212</v>
      </c>
      <c r="E378" s="417">
        <v>11.725</v>
      </c>
      <c r="F378" s="742">
        <v>1.6459999999999999</v>
      </c>
      <c r="G378" s="494"/>
      <c r="H378" s="534">
        <v>42216</v>
      </c>
      <c r="I378" s="742">
        <v>1.679</v>
      </c>
      <c r="J378" s="810">
        <f>SUM(I378-F378)*10000</f>
        <v>330.00000000000142</v>
      </c>
      <c r="K378" s="418">
        <f>SUM(100000/N378)/10000</f>
        <v>10</v>
      </c>
      <c r="L378" s="743">
        <f>SUM((I378-F378)/J378*K378)*E378</f>
        <v>1.1724999999999999E-2</v>
      </c>
      <c r="M378" s="739" t="s">
        <v>884</v>
      </c>
      <c r="N378" s="738">
        <v>1</v>
      </c>
      <c r="O378" s="811">
        <f>SUM(J378*K378*E378)/N378</f>
        <v>38692.500000000167</v>
      </c>
      <c r="P378" s="327"/>
    </row>
    <row r="379" spans="1:16" s="870" customFormat="1" ht="15" customHeight="1">
      <c r="A379" s="476" t="s">
        <v>1598</v>
      </c>
      <c r="B379" s="476" t="s">
        <v>3</v>
      </c>
      <c r="C379" s="772" t="s">
        <v>78</v>
      </c>
      <c r="D379" s="497">
        <v>42216</v>
      </c>
      <c r="E379" s="476">
        <v>8.625</v>
      </c>
      <c r="F379" s="769">
        <v>1.679</v>
      </c>
      <c r="G379" s="768"/>
      <c r="H379" s="534">
        <v>42188</v>
      </c>
      <c r="I379" s="769">
        <v>1.6639999999999999</v>
      </c>
      <c r="J379" s="810">
        <f>SUM(F379-I379)*10000</f>
        <v>150.00000000000125</v>
      </c>
      <c r="K379" s="761">
        <f>SUM(100000/N379)/10000</f>
        <v>10</v>
      </c>
      <c r="L379" s="770">
        <f>SUM((F379-I379)/J379*K379)*E379</f>
        <v>8.6250000000000007E-3</v>
      </c>
      <c r="M379" s="772" t="s">
        <v>884</v>
      </c>
      <c r="N379" s="656">
        <v>1</v>
      </c>
      <c r="O379" s="811">
        <f>SUM(J379*K379*E379)/N379</f>
        <v>12937.500000000107</v>
      </c>
      <c r="P379" s="330"/>
    </row>
    <row r="380" spans="1:16" s="870" customFormat="1" ht="15" customHeight="1">
      <c r="A380" s="417" t="s">
        <v>1032</v>
      </c>
      <c r="B380" s="417" t="s">
        <v>3</v>
      </c>
      <c r="C380" s="739" t="s">
        <v>53</v>
      </c>
      <c r="D380" s="513">
        <v>42216</v>
      </c>
      <c r="E380" s="417">
        <v>5.6</v>
      </c>
      <c r="F380" s="742">
        <v>1.3070999999999999</v>
      </c>
      <c r="G380" s="494"/>
      <c r="H380" s="534">
        <v>42219</v>
      </c>
      <c r="I380" s="742">
        <v>1.3147</v>
      </c>
      <c r="J380" s="810">
        <f t="shared" ref="J380" si="66">SUM(I380-F380)*10000</f>
        <v>76.000000000000512</v>
      </c>
      <c r="K380" s="418">
        <f>SUM(100000/N380)/10000</f>
        <v>10</v>
      </c>
      <c r="L380" s="743">
        <f>SUM((I380-F380)/J380*K380)*E380</f>
        <v>5.5999999999999999E-3</v>
      </c>
      <c r="M380" s="739" t="s">
        <v>884</v>
      </c>
      <c r="N380" s="738">
        <v>1</v>
      </c>
      <c r="O380" s="811">
        <f>SUM(J380*K380*E380)/N380</f>
        <v>4256.0000000000282</v>
      </c>
      <c r="P380" s="327"/>
    </row>
    <row r="381" spans="1:16" s="870" customFormat="1" ht="15" customHeight="1">
      <c r="A381" s="417" t="s">
        <v>1032</v>
      </c>
      <c r="B381" s="417" t="s">
        <v>3</v>
      </c>
      <c r="C381" s="739" t="s">
        <v>53</v>
      </c>
      <c r="D381" s="513">
        <v>42216</v>
      </c>
      <c r="E381" s="417">
        <v>5.6</v>
      </c>
      <c r="F381" s="742">
        <v>1.3070999999999999</v>
      </c>
      <c r="G381" s="494"/>
      <c r="H381" s="534">
        <v>42191</v>
      </c>
      <c r="I381" s="742">
        <v>1.3097000000000001</v>
      </c>
      <c r="J381" s="810">
        <f t="shared" ref="J381" si="67">SUM(I381-F381)*10000</f>
        <v>26.000000000001577</v>
      </c>
      <c r="K381" s="418">
        <f t="shared" ref="K381" si="68">SUM(100000/N381)/10000</f>
        <v>10</v>
      </c>
      <c r="L381" s="743">
        <f t="shared" ref="L381" si="69">SUM((I381-F381)/J381*K381)*E381</f>
        <v>5.5999999999999999E-3</v>
      </c>
      <c r="M381" s="739" t="s">
        <v>884</v>
      </c>
      <c r="N381" s="738">
        <v>1</v>
      </c>
      <c r="O381" s="811">
        <f t="shared" ref="O381" si="70">SUM(J381*K381*E381)/N381</f>
        <v>1456.0000000000884</v>
      </c>
      <c r="P381" s="327"/>
    </row>
    <row r="382" spans="1:16" s="870" customFormat="1" ht="15" customHeight="1">
      <c r="A382" s="476" t="s">
        <v>1141</v>
      </c>
      <c r="B382" s="476" t="s">
        <v>3</v>
      </c>
      <c r="C382" s="772" t="s">
        <v>78</v>
      </c>
      <c r="D382" s="497">
        <v>42215</v>
      </c>
      <c r="E382" s="476">
        <v>2.3199999999999998</v>
      </c>
      <c r="F382" s="769">
        <v>1.4195</v>
      </c>
      <c r="G382" s="768"/>
      <c r="H382" s="534">
        <v>42227</v>
      </c>
      <c r="I382" s="769">
        <v>1.448</v>
      </c>
      <c r="J382" s="810">
        <f>SUM(F382-I382)*10000</f>
        <v>-284.99999999999972</v>
      </c>
      <c r="K382" s="761">
        <f t="shared" ref="K382:K387" si="71">SUM(100000/N382)/10000</f>
        <v>10</v>
      </c>
      <c r="L382" s="770">
        <f>SUM((F382-I382)/J382*K382)*E382</f>
        <v>2.32E-3</v>
      </c>
      <c r="M382" s="772" t="s">
        <v>884</v>
      </c>
      <c r="N382" s="656">
        <v>1</v>
      </c>
      <c r="O382" s="811">
        <f t="shared" ref="O382:O387" si="72">SUM(J382*K382*E382)/N382</f>
        <v>-6611.9999999999936</v>
      </c>
      <c r="P382" s="330"/>
    </row>
    <row r="383" spans="1:16" s="870" customFormat="1" ht="15" customHeight="1">
      <c r="A383" s="476" t="s">
        <v>1031</v>
      </c>
      <c r="B383" s="476" t="s">
        <v>3</v>
      </c>
      <c r="C383" s="772" t="s">
        <v>78</v>
      </c>
      <c r="D383" s="497">
        <v>42212</v>
      </c>
      <c r="E383" s="476">
        <v>9.6999999999999993</v>
      </c>
      <c r="F383" s="769">
        <v>0.71499999999999997</v>
      </c>
      <c r="G383" s="768"/>
      <c r="H383" s="534">
        <v>42227</v>
      </c>
      <c r="I383" s="769">
        <v>0.71040000000000003</v>
      </c>
      <c r="J383" s="810">
        <f>SUM(F383-I383)*10000</f>
        <v>45.999999999999375</v>
      </c>
      <c r="K383" s="761">
        <f t="shared" si="71"/>
        <v>10</v>
      </c>
      <c r="L383" s="770">
        <f>SUM((F383-I383)/J383*K383)*E383</f>
        <v>9.7000000000000003E-3</v>
      </c>
      <c r="M383" s="772" t="s">
        <v>884</v>
      </c>
      <c r="N383" s="656">
        <v>1</v>
      </c>
      <c r="O383" s="811">
        <f t="shared" si="72"/>
        <v>4461.9999999999391</v>
      </c>
      <c r="P383" s="330"/>
    </row>
    <row r="384" spans="1:16" s="870" customFormat="1" ht="15" customHeight="1">
      <c r="A384" s="417" t="s">
        <v>1157</v>
      </c>
      <c r="B384" s="417" t="s">
        <v>3</v>
      </c>
      <c r="C384" s="739" t="s">
        <v>53</v>
      </c>
      <c r="D384" s="513">
        <v>42216</v>
      </c>
      <c r="E384" s="417">
        <v>4.92</v>
      </c>
      <c r="F384" s="742">
        <v>90.5</v>
      </c>
      <c r="G384" s="494"/>
      <c r="H384" s="534">
        <v>42228</v>
      </c>
      <c r="I384" s="742">
        <v>90.93</v>
      </c>
      <c r="J384" s="810">
        <f>SUM(I384-F384)*100</f>
        <v>43.000000000000682</v>
      </c>
      <c r="K384" s="418">
        <f t="shared" si="71"/>
        <v>10</v>
      </c>
      <c r="L384" s="743">
        <f>SUM((I384-F384)/J384*K384)*E384</f>
        <v>0.49199999999999999</v>
      </c>
      <c r="M384" s="739" t="s">
        <v>884</v>
      </c>
      <c r="N384" s="738">
        <v>1</v>
      </c>
      <c r="O384" s="811">
        <f t="shared" si="72"/>
        <v>2115.6000000000336</v>
      </c>
      <c r="P384" s="327"/>
    </row>
    <row r="385" spans="1:16" s="870" customFormat="1" ht="15" customHeight="1">
      <c r="A385" s="417" t="s">
        <v>1031</v>
      </c>
      <c r="B385" s="417" t="s">
        <v>3</v>
      </c>
      <c r="C385" s="739" t="s">
        <v>53</v>
      </c>
      <c r="D385" s="513">
        <v>42192</v>
      </c>
      <c r="E385" s="417">
        <v>3.46</v>
      </c>
      <c r="F385" s="742">
        <v>0.70820000000000005</v>
      </c>
      <c r="G385" s="494"/>
      <c r="H385" s="534">
        <v>42228</v>
      </c>
      <c r="I385" s="742">
        <v>0.71540000000000004</v>
      </c>
      <c r="J385" s="810">
        <f>SUM(I385-F385)*10000</f>
        <v>71.999999999999844</v>
      </c>
      <c r="K385" s="418">
        <f t="shared" si="71"/>
        <v>10</v>
      </c>
      <c r="L385" s="743">
        <f>SUM((I385-F385)/J385*K385)*E385</f>
        <v>3.46E-3</v>
      </c>
      <c r="M385" s="739" t="s">
        <v>884</v>
      </c>
      <c r="N385" s="738">
        <v>1</v>
      </c>
      <c r="O385" s="811">
        <f t="shared" si="72"/>
        <v>2491.1999999999944</v>
      </c>
      <c r="P385" s="327"/>
    </row>
    <row r="386" spans="1:16" s="870" customFormat="1" ht="15" customHeight="1">
      <c r="A386" s="417" t="s">
        <v>1031</v>
      </c>
      <c r="B386" s="417" t="s">
        <v>3</v>
      </c>
      <c r="C386" s="739" t="s">
        <v>53</v>
      </c>
      <c r="D386" s="513">
        <v>42192</v>
      </c>
      <c r="E386" s="417">
        <v>3.46</v>
      </c>
      <c r="F386" s="742">
        <v>0.70820000000000005</v>
      </c>
      <c r="G386" s="494"/>
      <c r="H386" s="534">
        <v>42229</v>
      </c>
      <c r="I386" s="742">
        <v>0.71179999999999999</v>
      </c>
      <c r="J386" s="810">
        <f>SUM(I386-F386)*10000</f>
        <v>35.999999999999368</v>
      </c>
      <c r="K386" s="418">
        <f t="shared" si="71"/>
        <v>10</v>
      </c>
      <c r="L386" s="743">
        <f>SUM((I386-F386)/J386*K386)*E386</f>
        <v>3.46E-3</v>
      </c>
      <c r="M386" s="739" t="s">
        <v>884</v>
      </c>
      <c r="N386" s="738">
        <v>1</v>
      </c>
      <c r="O386" s="811">
        <f t="shared" si="72"/>
        <v>1245.5999999999781</v>
      </c>
      <c r="P386" s="327"/>
    </row>
    <row r="387" spans="1:16" s="870" customFormat="1" ht="15" customHeight="1">
      <c r="A387" s="476" t="s">
        <v>1147</v>
      </c>
      <c r="B387" s="476" t="s">
        <v>3</v>
      </c>
      <c r="C387" s="772" t="s">
        <v>78</v>
      </c>
      <c r="D387" s="497">
        <v>42191</v>
      </c>
      <c r="E387" s="476">
        <v>4.32</v>
      </c>
      <c r="F387" s="769">
        <v>1.552</v>
      </c>
      <c r="G387" s="768"/>
      <c r="H387" s="534">
        <v>42229</v>
      </c>
      <c r="I387" s="769">
        <v>1.5677000000000001</v>
      </c>
      <c r="J387" s="810">
        <f>SUM(F387-I387)*10000</f>
        <v>-157.00000000000048</v>
      </c>
      <c r="K387" s="761">
        <f t="shared" si="71"/>
        <v>10</v>
      </c>
      <c r="L387" s="770">
        <f>SUM((F387-I387)/J387*K387)*E387</f>
        <v>4.3200000000000001E-3</v>
      </c>
      <c r="M387" s="772" t="s">
        <v>884</v>
      </c>
      <c r="N387" s="656">
        <v>1</v>
      </c>
      <c r="O387" s="811">
        <f t="shared" si="72"/>
        <v>-6782.4000000000215</v>
      </c>
      <c r="P387" s="330"/>
    </row>
    <row r="388" spans="1:16" s="870" customFormat="1" ht="15" customHeight="1">
      <c r="A388" s="476" t="s">
        <v>1031</v>
      </c>
      <c r="B388" s="476" t="s">
        <v>2078</v>
      </c>
      <c r="C388" s="772" t="s">
        <v>78</v>
      </c>
      <c r="D388" s="497">
        <v>42234</v>
      </c>
      <c r="E388" s="476">
        <v>5.42</v>
      </c>
      <c r="F388" s="769">
        <v>0.70809999999999995</v>
      </c>
      <c r="G388" s="768"/>
      <c r="H388" s="534">
        <v>42236</v>
      </c>
      <c r="I388" s="769">
        <v>0.71020000000000005</v>
      </c>
      <c r="J388" s="810">
        <f>SUM(F388-I388)*10000</f>
        <v>-21.000000000001016</v>
      </c>
      <c r="K388" s="761">
        <f>SUM(100000/N388)/10000</f>
        <v>10</v>
      </c>
      <c r="L388" s="770">
        <f>SUM((F388-I388)/J388*K388)*E388</f>
        <v>5.4200000000000003E-3</v>
      </c>
      <c r="M388" s="772" t="s">
        <v>884</v>
      </c>
      <c r="N388" s="656">
        <v>1</v>
      </c>
      <c r="O388" s="811">
        <f>SUM(J388*K388*E388)/N388</f>
        <v>-1138.2000000000551</v>
      </c>
      <c r="P388" s="330"/>
    </row>
    <row r="389" spans="1:16" s="870" customFormat="1" ht="15" customHeight="1">
      <c r="A389" s="417" t="s">
        <v>1031</v>
      </c>
      <c r="B389" s="417" t="s">
        <v>2078</v>
      </c>
      <c r="C389" s="739" t="s">
        <v>53</v>
      </c>
      <c r="D389" s="513">
        <v>42236</v>
      </c>
      <c r="E389" s="417">
        <v>2.41</v>
      </c>
      <c r="F389" s="742">
        <v>0.71560000000000001</v>
      </c>
      <c r="G389" s="494"/>
      <c r="H389" s="809">
        <v>42237</v>
      </c>
      <c r="I389" s="742">
        <v>0.72199999999999998</v>
      </c>
      <c r="J389" s="810">
        <f>SUM(I389-F389)*10000</f>
        <v>63.999999999999616</v>
      </c>
      <c r="K389" s="418">
        <f>SUM(100000/N389)/10000</f>
        <v>10</v>
      </c>
      <c r="L389" s="743">
        <f>SUM((I389-F389)/J389*K389)*E389</f>
        <v>2.4100000000000002E-3</v>
      </c>
      <c r="M389" s="739" t="s">
        <v>884</v>
      </c>
      <c r="N389" s="738">
        <v>1</v>
      </c>
      <c r="O389" s="811">
        <f>SUM(J389*K389*E389)/N389</f>
        <v>1542.3999999999908</v>
      </c>
      <c r="P389" s="327"/>
    </row>
    <row r="390" spans="1:16" s="870" customFormat="1" ht="15" customHeight="1">
      <c r="A390" s="417" t="s">
        <v>1036</v>
      </c>
      <c r="B390" s="417" t="s">
        <v>2078</v>
      </c>
      <c r="C390" s="739" t="s">
        <v>53</v>
      </c>
      <c r="D390" s="513">
        <v>42236</v>
      </c>
      <c r="E390" s="417">
        <v>2.23</v>
      </c>
      <c r="F390" s="742">
        <v>1.1173999999999999</v>
      </c>
      <c r="G390" s="494"/>
      <c r="H390" s="809">
        <v>42237</v>
      </c>
      <c r="I390" s="742">
        <v>1.1281000000000001</v>
      </c>
      <c r="J390" s="810">
        <f>SUM(I390-F390)*10000</f>
        <v>107.00000000000153</v>
      </c>
      <c r="K390" s="418">
        <f>SUM(100000/N390)/10000</f>
        <v>10</v>
      </c>
      <c r="L390" s="743">
        <f>SUM((I390-F390)/J390*K390)*E390</f>
        <v>2.2300000000000002E-3</v>
      </c>
      <c r="M390" s="739" t="s">
        <v>884</v>
      </c>
      <c r="N390" s="738">
        <v>1</v>
      </c>
      <c r="O390" s="811">
        <f>SUM(J390*K390*E390)/N390</f>
        <v>2386.1000000000345</v>
      </c>
      <c r="P390" s="327"/>
    </row>
    <row r="391" spans="1:16" ht="13.5" customHeight="1">
      <c r="A391" s="448"/>
      <c r="B391" s="448"/>
      <c r="C391" s="765"/>
      <c r="D391" s="766"/>
      <c r="E391" s="448"/>
      <c r="F391" s="812"/>
      <c r="G391" s="768"/>
      <c r="H391" s="809"/>
      <c r="I391" s="769"/>
      <c r="J391" s="810"/>
      <c r="K391" s="761"/>
      <c r="L391" s="770"/>
      <c r="M391" s="765"/>
      <c r="N391" s="656"/>
      <c r="O391" s="811"/>
      <c r="P391" s="272"/>
    </row>
    <row r="393" spans="1:16" ht="16.5" thickBot="1">
      <c r="A393" s="39" t="s">
        <v>1278</v>
      </c>
      <c r="B393" s="39"/>
      <c r="C393" s="73"/>
      <c r="D393" s="39"/>
      <c r="E393" s="39"/>
      <c r="F393" s="248"/>
      <c r="G393" s="41"/>
      <c r="H393" s="378"/>
      <c r="I393" s="248"/>
      <c r="J393" s="95"/>
      <c r="K393" s="40"/>
      <c r="L393" s="108"/>
      <c r="M393" s="73"/>
      <c r="N393" s="169"/>
      <c r="O393" s="233">
        <f>SUM(O31:O392)</f>
        <v>131961.66020945343</v>
      </c>
      <c r="P393" s="41"/>
    </row>
    <row r="394" spans="1:16" ht="16.5" thickTop="1"/>
  </sheetData>
  <sortState ref="A13:P18">
    <sortCondition ref="A13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2015-08-22T19:32:25Z</dcterms:modified>
</cp:coreProperties>
</file>